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drawings/drawing5.xml" ContentType="application/vnd.openxmlformats-officedocument.drawing+xml"/>
  <Override PartName="/xl/comments4.xml" ContentType="application/vnd.openxmlformats-officedocument.spreadsheetml.comments+xml"/>
  <Override PartName="/xl/drawings/drawing6.xml" ContentType="application/vnd.openxmlformats-officedocument.drawing+xml"/>
  <Override PartName="/xl/drawings/drawing7.xml" ContentType="application/vnd.openxmlformats-officedocument.drawing+xml"/>
  <Override PartName="/xl/comments5.xml" ContentType="application/vnd.openxmlformats-officedocument.spreadsheetml.comments+xml"/>
  <Override PartName="/xl/drawings/drawing8.xml" ContentType="application/vnd.openxmlformats-officedocument.drawing+xml"/>
  <Override PartName="/xl/comments6.xml" ContentType="application/vnd.openxmlformats-officedocument.spreadsheetml.comments+xml"/>
  <Override PartName="/xl/drawings/drawing9.xml" ContentType="application/vnd.openxmlformats-officedocument.drawing+xml"/>
  <Override PartName="/xl/comments7.xml" ContentType="application/vnd.openxmlformats-officedocument.spreadsheetml.comments+xml"/>
  <Override PartName="/xl/drawings/drawing10.xml" ContentType="application/vnd.openxmlformats-officedocument.drawing+xml"/>
  <Override PartName="/xl/comments8.xml" ContentType="application/vnd.openxmlformats-officedocument.spreadsheetml.comments+xml"/>
  <Override PartName="/xl/drawings/drawing11.xml" ContentType="application/vnd.openxmlformats-officedocument.drawing+xml"/>
  <Override PartName="/xl/comments9.xml" ContentType="application/vnd.openxmlformats-officedocument.spreadsheetml.comments+xml"/>
  <Override PartName="/xl/drawings/drawing12.xml" ContentType="application/vnd.openxmlformats-officedocument.drawing+xml"/>
  <Override PartName="/xl/comments10.xml" ContentType="application/vnd.openxmlformats-officedocument.spreadsheetml.comments+xml"/>
  <Override PartName="/xl/drawings/drawing13.xml" ContentType="application/vnd.openxmlformats-officedocument.drawing+xml"/>
  <Override PartName="/xl/comments11.xml" ContentType="application/vnd.openxmlformats-officedocument.spreadsheetml.comments+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comments12.xml" ContentType="application/vnd.openxmlformats-officedocument.spreadsheetml.comments+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comments13.xml" ContentType="application/vnd.openxmlformats-officedocument.spreadsheetml.comments+xml"/>
  <Override PartName="/xl/comments14.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codeName="ThisWorkbook" defaultThemeVersion="124226"/>
  <mc:AlternateContent xmlns:mc="http://schemas.openxmlformats.org/markup-compatibility/2006">
    <mc:Choice Requires="x15">
      <x15ac:absPath xmlns:x15ac="http://schemas.microsoft.com/office/spreadsheetml/2010/11/ac" url="C:\TIMES models\TIMES-Nordic\SubRES_TMPL\"/>
    </mc:Choice>
  </mc:AlternateContent>
  <xr:revisionPtr revIDLastSave="0" documentId="13_ncr:1_{ACF2F143-1C92-4330-A802-F21B4EB1AF9C}" xr6:coauthVersionLast="46" xr6:coauthVersionMax="46" xr10:uidLastSave="{00000000-0000-0000-0000-000000000000}"/>
  <bookViews>
    <workbookView xWindow="7860" yWindow="3072" windowWidth="30960" windowHeight="12264" tabRatio="725" activeTab="4" xr2:uid="{00000000-000D-0000-FFFF-FFFF00000000}"/>
  </bookViews>
  <sheets>
    <sheet name="LOG" sheetId="34" r:id="rId1"/>
    <sheet name="Intro" sheetId="35" r:id="rId2"/>
    <sheet name="READ THIS" sheetId="21" r:id="rId3"/>
    <sheet name="HOU_Deta Boil" sheetId="31" r:id="rId4"/>
    <sheet name="HOU_Semi-Deta Boil" sheetId="39" r:id="rId5"/>
    <sheet name="HOU_Multi Boil" sheetId="32" r:id="rId6"/>
    <sheet name="HP, gas absorption,air-to-water" sheetId="28" r:id="rId7"/>
    <sheet name="HP, gas absorpt,brine-to-water" sheetId="29" r:id="rId8"/>
    <sheet name="HP, gas adsorpt,brine to water" sheetId="27" r:id="rId9"/>
    <sheet name="Heat pump, air-to-air" sheetId="9" r:id="rId10"/>
    <sheet name="Oil-fired boiler" sheetId="1" r:id="rId11"/>
    <sheet name="Natural gas boiler" sheetId="4" r:id="rId12"/>
    <sheet name="DH substation" sheetId="5" r:id="rId13"/>
    <sheet name="Biomass boiler, automatic" sheetId="6" r:id="rId14"/>
    <sheet name="Electric heating" sheetId="14" r:id="rId15"/>
    <sheet name="Solar heating" sheetId="13" r:id="rId16"/>
    <sheet name="Heat pump, air-to-water" sheetId="10" r:id="rId17"/>
    <sheet name="Heat pump, ground source" sheetId="11" r:id="rId18"/>
    <sheet name="Biomass boiler, manual" sheetId="7" r:id="rId19"/>
    <sheet name="Wood stove" sheetId="8" r:id="rId20"/>
    <sheet name="Heat pump, gas engine air-water" sheetId="30" r:id="rId21"/>
    <sheet name="Heat pump, gas engine Brine-wat" sheetId="24" r:id="rId22"/>
    <sheet name="Heat pump, ventilation" sheetId="12" r:id="rId23"/>
    <sheet name="Micro CHP, natural gas FC" sheetId="15" r:id="rId24"/>
    <sheet name="Micro CHP, hydrogen FC" sheetId="16" r:id="rId25"/>
    <sheet name="Micro CHP - Stirling engine" sheetId="17" r:id="rId26"/>
    <sheet name="Micro CHP - Gas engine" sheetId="18" r:id="rId27"/>
    <sheet name="DH network" sheetId="19" r:id="rId28"/>
    <sheet name="Electrical grid" sheetId="20" r:id="rId29"/>
    <sheet name="DBcompar after new tech ka sept" sheetId="37" r:id="rId30"/>
    <sheet name="MBcompar after new tech ka sept" sheetId="38" r:id="rId31"/>
  </sheets>
  <externalReferences>
    <externalReference r:id="rId32"/>
    <externalReference r:id="rId33"/>
  </externalReferences>
  <definedNames>
    <definedName name="_xlnm._FilterDatabase" localSheetId="29" hidden="1">'DBcompar after new tech ka sept'!$A$2:$U$45</definedName>
    <definedName name="_ftn1" localSheetId="25">'Micro CHP - Stirling engine'!$B$92</definedName>
    <definedName name="_ftnref1" localSheetId="25">'Micro CHP - Stirling engine'!#REF!</definedName>
    <definedName name="_Toc305146851" localSheetId="13">'Biomass boiler, automatic'!$B$1</definedName>
    <definedName name="Euro">Intro!$C$39</definedName>
    <definedName name="FID_1">[1]AGR_Fuels!$A$2</definedName>
    <definedName name="FIXWSTBP">'[2]O&amp;M waste '!$C$4</definedName>
    <definedName name="VARWSTBO">'[2]O&amp;M waste '!$D$5</definedName>
    <definedName name="VARWSTBP">'[2]O&amp;M waste '!$D$4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25" i="39" l="1"/>
  <c r="C24" i="39"/>
  <c r="C23" i="39"/>
  <c r="C22" i="39"/>
  <c r="C21" i="39"/>
  <c r="B10" i="39"/>
  <c r="B9" i="39"/>
  <c r="B8" i="39"/>
  <c r="B7" i="39"/>
  <c r="B6" i="39"/>
  <c r="C6" i="32" l="1"/>
  <c r="D4" i="34"/>
  <c r="J11" i="8"/>
  <c r="J10" i="8"/>
  <c r="J9" i="8"/>
  <c r="J8" i="8"/>
  <c r="D53" i="8"/>
  <c r="H9" i="8" s="1"/>
  <c r="E53" i="8"/>
  <c r="F53" i="8"/>
  <c r="C53" i="8"/>
  <c r="H8" i="8" s="1"/>
  <c r="J11" i="13"/>
  <c r="J10" i="13"/>
  <c r="J9" i="13"/>
  <c r="J8" i="13"/>
  <c r="P50" i="31" s="1"/>
  <c r="J8" i="6"/>
  <c r="D5" i="34"/>
  <c r="D6" i="34"/>
  <c r="J11" i="1"/>
  <c r="J10" i="1"/>
  <c r="J9" i="1"/>
  <c r="J8" i="1"/>
  <c r="P39" i="31"/>
  <c r="P40" i="31"/>
  <c r="P41" i="31"/>
  <c r="P27" i="31"/>
  <c r="J17" i="9"/>
  <c r="J16" i="9"/>
  <c r="J15" i="9"/>
  <c r="J14" i="9"/>
  <c r="J12" i="9"/>
  <c r="P29" i="31" s="1"/>
  <c r="J11" i="9"/>
  <c r="P28" i="31" s="1"/>
  <c r="J10" i="9"/>
  <c r="J9" i="9"/>
  <c r="J8" i="28"/>
  <c r="J8" i="27"/>
  <c r="J8" i="29"/>
  <c r="P58" i="31" s="1"/>
  <c r="P50" i="32" s="1"/>
  <c r="P46" i="32"/>
  <c r="D7" i="34"/>
  <c r="P51" i="31"/>
  <c r="P43" i="32" s="1"/>
  <c r="P52" i="31"/>
  <c r="P53" i="31"/>
  <c r="B64" i="13"/>
  <c r="N16" i="28"/>
  <c r="O16" i="28" s="1"/>
  <c r="P10" i="31"/>
  <c r="P10" i="32" s="1"/>
  <c r="D9" i="9"/>
  <c r="B62" i="13"/>
  <c r="D60" i="13"/>
  <c r="D61" i="13" s="1"/>
  <c r="D63" i="13" s="1"/>
  <c r="E60" i="13"/>
  <c r="E61" i="13"/>
  <c r="E63" i="13" s="1"/>
  <c r="F60" i="13"/>
  <c r="F61" i="13" s="1"/>
  <c r="F63" i="13" s="1"/>
  <c r="C60" i="13"/>
  <c r="C62" i="13" s="1"/>
  <c r="C58" i="11"/>
  <c r="C57" i="11"/>
  <c r="C54" i="11"/>
  <c r="C48" i="6"/>
  <c r="D48" i="6"/>
  <c r="E48" i="6"/>
  <c r="F48" i="6"/>
  <c r="C49" i="6"/>
  <c r="D49" i="6"/>
  <c r="E49" i="6"/>
  <c r="F49" i="6"/>
  <c r="C51" i="6"/>
  <c r="D51" i="6"/>
  <c r="E51" i="6"/>
  <c r="F51" i="6"/>
  <c r="C52" i="6"/>
  <c r="D52" i="6"/>
  <c r="E52" i="6"/>
  <c r="F52" i="6"/>
  <c r="C48" i="1"/>
  <c r="C49" i="1"/>
  <c r="C99" i="11"/>
  <c r="C96" i="11"/>
  <c r="C50" i="8"/>
  <c r="C49" i="8"/>
  <c r="D50" i="8"/>
  <c r="E50" i="8"/>
  <c r="F50" i="8"/>
  <c r="D8" i="13"/>
  <c r="D45" i="5"/>
  <c r="E45" i="5" s="1"/>
  <c r="F45" i="5" s="1"/>
  <c r="F43" i="5" s="1"/>
  <c r="J44" i="5"/>
  <c r="I44" i="5"/>
  <c r="H44" i="5"/>
  <c r="G44" i="5"/>
  <c r="F44" i="5"/>
  <c r="E44" i="5"/>
  <c r="E43" i="5" s="1"/>
  <c r="E51" i="5" s="1"/>
  <c r="G10" i="5" s="1"/>
  <c r="D44" i="5"/>
  <c r="C44" i="5"/>
  <c r="J43" i="5"/>
  <c r="I43" i="5"/>
  <c r="H43" i="5"/>
  <c r="G43" i="5"/>
  <c r="D43" i="5"/>
  <c r="C43" i="5"/>
  <c r="D39" i="5"/>
  <c r="E39" i="5" s="1"/>
  <c r="F39" i="5" s="1"/>
  <c r="D49" i="8"/>
  <c r="E49" i="8"/>
  <c r="F49" i="8"/>
  <c r="S38" i="32"/>
  <c r="T38" i="32"/>
  <c r="U38" i="32"/>
  <c r="V38" i="32"/>
  <c r="S39" i="32"/>
  <c r="T39" i="32"/>
  <c r="U39" i="32"/>
  <c r="V39" i="32"/>
  <c r="S40" i="32"/>
  <c r="T40" i="32"/>
  <c r="U40" i="32"/>
  <c r="V40" i="32"/>
  <c r="S41" i="32"/>
  <c r="T41" i="32"/>
  <c r="U41" i="32"/>
  <c r="V41" i="32"/>
  <c r="R39" i="32"/>
  <c r="R40" i="32"/>
  <c r="R41" i="32"/>
  <c r="R38" i="32"/>
  <c r="H39" i="32"/>
  <c r="N39" i="32"/>
  <c r="S34" i="32"/>
  <c r="T34" i="32"/>
  <c r="U34" i="32"/>
  <c r="V34" i="32"/>
  <c r="S35" i="32"/>
  <c r="T35" i="32"/>
  <c r="U35" i="32"/>
  <c r="V35" i="32"/>
  <c r="S36" i="32"/>
  <c r="T36" i="32"/>
  <c r="U36" i="32"/>
  <c r="V36" i="32"/>
  <c r="S37" i="32"/>
  <c r="T37" i="32"/>
  <c r="U37" i="32"/>
  <c r="V37" i="32"/>
  <c r="R35" i="32"/>
  <c r="R36" i="32"/>
  <c r="R37" i="32"/>
  <c r="R34" i="32"/>
  <c r="V30" i="32"/>
  <c r="V31" i="32"/>
  <c r="V32" i="32"/>
  <c r="V33" i="32"/>
  <c r="K35" i="32"/>
  <c r="AD97" i="11"/>
  <c r="AC97" i="11"/>
  <c r="AB97" i="11"/>
  <c r="AA97" i="11"/>
  <c r="AD96" i="11"/>
  <c r="AC96" i="11"/>
  <c r="AB96" i="11"/>
  <c r="AA96" i="11"/>
  <c r="AD14" i="11" s="1"/>
  <c r="L38" i="32" s="1"/>
  <c r="AH92" i="11"/>
  <c r="AG92" i="11"/>
  <c r="AF92" i="11"/>
  <c r="AE92" i="11"/>
  <c r="AD92" i="11"/>
  <c r="AD100" i="11" s="1"/>
  <c r="AF17" i="11" s="1"/>
  <c r="N41" i="32" s="1"/>
  <c r="AC92" i="11"/>
  <c r="AC100" i="11" s="1"/>
  <c r="AF16" i="11" s="1"/>
  <c r="N40" i="32" s="1"/>
  <c r="AB92" i="11"/>
  <c r="AB100" i="11"/>
  <c r="AF15" i="11"/>
  <c r="AA92" i="11"/>
  <c r="AA100" i="11" s="1"/>
  <c r="AF14" i="11" s="1"/>
  <c r="N38" i="32" s="1"/>
  <c r="AH89" i="11"/>
  <c r="AG89" i="11"/>
  <c r="AF89" i="11"/>
  <c r="AE89" i="11"/>
  <c r="AD89" i="11"/>
  <c r="AD99" i="11" s="1"/>
  <c r="AE17" i="11" s="1"/>
  <c r="M41" i="32" s="1"/>
  <c r="AC89" i="11"/>
  <c r="AC99" i="11" s="1"/>
  <c r="AE16" i="11" s="1"/>
  <c r="M40" i="32" s="1"/>
  <c r="AB89" i="11"/>
  <c r="AB99" i="11" s="1"/>
  <c r="AE15" i="11" s="1"/>
  <c r="M39" i="32" s="1"/>
  <c r="AA89" i="11"/>
  <c r="AA99" i="11" s="1"/>
  <c r="AE14" i="11" s="1"/>
  <c r="M38" i="32" s="1"/>
  <c r="AD55" i="11"/>
  <c r="AC55" i="11"/>
  <c r="AB55" i="11"/>
  <c r="AA55" i="11"/>
  <c r="AD54" i="11"/>
  <c r="AD12" i="11" s="1"/>
  <c r="AC54" i="11"/>
  <c r="AD11" i="11"/>
  <c r="AB54" i="11"/>
  <c r="AD10" i="11" s="1"/>
  <c r="AA54" i="11"/>
  <c r="AD9" i="11"/>
  <c r="AH50" i="11"/>
  <c r="AG50" i="11"/>
  <c r="AF50" i="11"/>
  <c r="AE50" i="11"/>
  <c r="AD50" i="11"/>
  <c r="AD58" i="11" s="1"/>
  <c r="AF12" i="11" s="1"/>
  <c r="AC50" i="11"/>
  <c r="AC58" i="11" s="1"/>
  <c r="AF11" i="11" s="1"/>
  <c r="N32" i="32" s="1"/>
  <c r="AB50" i="11"/>
  <c r="AB58" i="11"/>
  <c r="AF10" i="11"/>
  <c r="AA50" i="11"/>
  <c r="AA58" i="11" s="1"/>
  <c r="AF9" i="11" s="1"/>
  <c r="AH47" i="11"/>
  <c r="AG47" i="11"/>
  <c r="AF47" i="11"/>
  <c r="AE47" i="11"/>
  <c r="AD47" i="11"/>
  <c r="AD57" i="11" s="1"/>
  <c r="AE12" i="11" s="1"/>
  <c r="M33" i="32" s="1"/>
  <c r="AC47" i="11"/>
  <c r="AC57" i="11" s="1"/>
  <c r="AE11" i="11" s="1"/>
  <c r="M32" i="32" s="1"/>
  <c r="AB47" i="11"/>
  <c r="AB57" i="11"/>
  <c r="AE10" i="11"/>
  <c r="AA47" i="11"/>
  <c r="AA57" i="11" s="1"/>
  <c r="AE9" i="11" s="1"/>
  <c r="AH17" i="11"/>
  <c r="AD17" i="11"/>
  <c r="L41" i="32" s="1"/>
  <c r="AC17" i="11"/>
  <c r="K41" i="32" s="1"/>
  <c r="AB17" i="11"/>
  <c r="Z17" i="11"/>
  <c r="H41" i="32" s="1"/>
  <c r="AH16" i="11"/>
  <c r="AD16" i="11"/>
  <c r="L40" i="32"/>
  <c r="AC16" i="11"/>
  <c r="K40" i="32" s="1"/>
  <c r="AB16" i="11"/>
  <c r="Z16" i="11"/>
  <c r="H40" i="32" s="1"/>
  <c r="AH15" i="11"/>
  <c r="AD15" i="11"/>
  <c r="L39" i="32" s="1"/>
  <c r="AC15" i="11"/>
  <c r="K39" i="32" s="1"/>
  <c r="AB15" i="11"/>
  <c r="Z15" i="11"/>
  <c r="AH14" i="11"/>
  <c r="AC14" i="11"/>
  <c r="K38" i="32" s="1"/>
  <c r="AB14" i="11"/>
  <c r="AA14" i="11"/>
  <c r="Z14" i="11"/>
  <c r="AC12" i="11"/>
  <c r="AB12" i="11"/>
  <c r="Z12" i="11"/>
  <c r="AC11" i="11"/>
  <c r="AB11" i="11"/>
  <c r="Z11" i="11"/>
  <c r="AC10" i="11"/>
  <c r="AB10" i="11"/>
  <c r="Z10" i="11"/>
  <c r="AC9" i="11"/>
  <c r="AB9" i="11"/>
  <c r="Z9" i="11"/>
  <c r="AA9" i="11" s="1"/>
  <c r="AA97" i="10"/>
  <c r="AB97" i="10"/>
  <c r="AC97" i="10"/>
  <c r="AD97" i="10"/>
  <c r="AD96" i="10"/>
  <c r="AC96" i="10"/>
  <c r="AD16" i="10" s="1"/>
  <c r="L36" i="32" s="1"/>
  <c r="AB96" i="10"/>
  <c r="AD15" i="10" s="1"/>
  <c r="L35" i="32" s="1"/>
  <c r="AA96" i="10"/>
  <c r="AD14" i="10"/>
  <c r="L34" i="32" s="1"/>
  <c r="AA55" i="10"/>
  <c r="AB55" i="10"/>
  <c r="AC55" i="10"/>
  <c r="AD55" i="10"/>
  <c r="AD54" i="10"/>
  <c r="AD12" i="10" s="1"/>
  <c r="L29" i="32" s="1"/>
  <c r="AC54" i="10"/>
  <c r="AB54" i="10"/>
  <c r="AD10" i="10" s="1"/>
  <c r="L27" i="32" s="1"/>
  <c r="AA54" i="10"/>
  <c r="AD9" i="10" s="1"/>
  <c r="L26" i="32" s="1"/>
  <c r="J24" i="38" s="1"/>
  <c r="L24" i="38" s="1"/>
  <c r="AH93" i="10"/>
  <c r="AG93" i="10"/>
  <c r="AF93" i="10"/>
  <c r="AE93" i="10"/>
  <c r="AD93" i="10"/>
  <c r="AD100" i="10"/>
  <c r="AF17" i="10" s="1"/>
  <c r="N37" i="32" s="1"/>
  <c r="AC93" i="10"/>
  <c r="AC100" i="10" s="1"/>
  <c r="AF16" i="10"/>
  <c r="N36" i="32" s="1"/>
  <c r="AB93" i="10"/>
  <c r="AB100" i="10"/>
  <c r="AF15" i="10" s="1"/>
  <c r="N35" i="32" s="1"/>
  <c r="AA93" i="10"/>
  <c r="AA100" i="10" s="1"/>
  <c r="AF14" i="10" s="1"/>
  <c r="N34" i="32" s="1"/>
  <c r="AH90" i="10"/>
  <c r="AG90" i="10"/>
  <c r="AF90" i="10"/>
  <c r="AE90" i="10"/>
  <c r="AD90" i="10"/>
  <c r="AD99" i="10" s="1"/>
  <c r="AE17" i="10" s="1"/>
  <c r="M37" i="32" s="1"/>
  <c r="AC90" i="10"/>
  <c r="AC99" i="10"/>
  <c r="AE16" i="10" s="1"/>
  <c r="M36" i="32" s="1"/>
  <c r="AB90" i="10"/>
  <c r="AB99" i="10" s="1"/>
  <c r="AE15" i="10"/>
  <c r="M35" i="32" s="1"/>
  <c r="AA90" i="10"/>
  <c r="AA99" i="10"/>
  <c r="AE14" i="10" s="1"/>
  <c r="M34" i="32" s="1"/>
  <c r="AH51" i="10"/>
  <c r="AG51" i="10"/>
  <c r="AF51" i="10"/>
  <c r="AE51" i="10"/>
  <c r="AD51" i="10"/>
  <c r="AD58" i="10"/>
  <c r="AF12" i="10"/>
  <c r="N29" i="32" s="1"/>
  <c r="AC51" i="10"/>
  <c r="AC58" i="10"/>
  <c r="AF11" i="10" s="1"/>
  <c r="N28" i="32" s="1"/>
  <c r="P26" i="38" s="1"/>
  <c r="R26" i="38" s="1"/>
  <c r="AB51" i="10"/>
  <c r="AB58" i="10"/>
  <c r="AF10" i="10"/>
  <c r="N27" i="32" s="1"/>
  <c r="AA51" i="10"/>
  <c r="AA58" i="10"/>
  <c r="AF9" i="10" s="1"/>
  <c r="N26" i="32"/>
  <c r="P24" i="38" s="1"/>
  <c r="R24" i="38" s="1"/>
  <c r="AH48" i="10"/>
  <c r="AG48" i="10"/>
  <c r="AF48" i="10"/>
  <c r="AE48" i="10"/>
  <c r="AD48" i="10"/>
  <c r="AD57" i="10"/>
  <c r="AE12" i="10" s="1"/>
  <c r="M29" i="32" s="1"/>
  <c r="M27" i="38" s="1"/>
  <c r="O27" i="38" s="1"/>
  <c r="AC48" i="10"/>
  <c r="AC57" i="10"/>
  <c r="AE11" i="10"/>
  <c r="M28" i="32" s="1"/>
  <c r="AB48" i="10"/>
  <c r="AB57" i="10"/>
  <c r="AE10" i="10" s="1"/>
  <c r="M27" i="32"/>
  <c r="AA48" i="10"/>
  <c r="AA57" i="10"/>
  <c r="AE9" i="10"/>
  <c r="M26" i="32" s="1"/>
  <c r="M24" i="38" s="1"/>
  <c r="O24" i="38" s="1"/>
  <c r="AH17" i="10"/>
  <c r="AD17" i="10"/>
  <c r="L37" i="32" s="1"/>
  <c r="AC17" i="10"/>
  <c r="K37" i="32" s="1"/>
  <c r="AB17" i="10"/>
  <c r="AA34" i="32"/>
  <c r="Z17" i="10"/>
  <c r="H37" i="32" s="1"/>
  <c r="AH16" i="10"/>
  <c r="AC16" i="10"/>
  <c r="K36" i="32" s="1"/>
  <c r="AB16" i="10"/>
  <c r="Z16" i="10"/>
  <c r="H36" i="32" s="1"/>
  <c r="AH15" i="10"/>
  <c r="AC15" i="10"/>
  <c r="AB15" i="10"/>
  <c r="Z15" i="10"/>
  <c r="H35" i="32" s="1"/>
  <c r="AH14" i="10"/>
  <c r="AC14" i="10"/>
  <c r="K34" i="32" s="1"/>
  <c r="AB14" i="10"/>
  <c r="Z14" i="10"/>
  <c r="AA14" i="10"/>
  <c r="AH12" i="10"/>
  <c r="AC12" i="10"/>
  <c r="AB12" i="10"/>
  <c r="Z12" i="10"/>
  <c r="H29" i="32" s="1"/>
  <c r="AH11" i="10"/>
  <c r="AD11" i="10"/>
  <c r="AC11" i="10"/>
  <c r="K28" i="32"/>
  <c r="AB11" i="10"/>
  <c r="Z11" i="10"/>
  <c r="H28" i="32" s="1"/>
  <c r="AH10" i="10"/>
  <c r="AC10" i="10"/>
  <c r="K27" i="32" s="1"/>
  <c r="AB10" i="10"/>
  <c r="Z10" i="10"/>
  <c r="AH9" i="10"/>
  <c r="AC9" i="10"/>
  <c r="K26" i="32"/>
  <c r="AB9" i="10"/>
  <c r="Z9" i="10"/>
  <c r="AA9" i="10" s="1"/>
  <c r="K30" i="32"/>
  <c r="K31" i="32"/>
  <c r="K32" i="32"/>
  <c r="K33" i="32"/>
  <c r="K29" i="32"/>
  <c r="L28" i="32"/>
  <c r="R26" i="32"/>
  <c r="S26" i="32"/>
  <c r="T26" i="32"/>
  <c r="U26" i="32"/>
  <c r="V26" i="32"/>
  <c r="R27" i="32"/>
  <c r="S27" i="32"/>
  <c r="T27" i="32"/>
  <c r="U27" i="32"/>
  <c r="V27" i="32"/>
  <c r="R28" i="32"/>
  <c r="S28" i="32"/>
  <c r="T28" i="32"/>
  <c r="U28" i="32"/>
  <c r="V28" i="32"/>
  <c r="R29" i="32"/>
  <c r="S29" i="32"/>
  <c r="T29" i="32"/>
  <c r="U29" i="32"/>
  <c r="V29" i="32"/>
  <c r="H27" i="32"/>
  <c r="D34" i="32"/>
  <c r="D38" i="32"/>
  <c r="C38" i="32"/>
  <c r="C34" i="32"/>
  <c r="C26" i="32"/>
  <c r="AA41" i="32"/>
  <c r="Z41" i="32"/>
  <c r="AA40" i="32"/>
  <c r="Z40" i="32"/>
  <c r="AA39" i="32"/>
  <c r="Z39" i="32"/>
  <c r="AA38" i="32"/>
  <c r="Z38" i="32"/>
  <c r="AA37" i="32"/>
  <c r="Z37" i="32"/>
  <c r="AA36" i="32"/>
  <c r="Z36" i="32"/>
  <c r="AA35" i="32"/>
  <c r="Z35" i="32"/>
  <c r="Z34" i="32"/>
  <c r="D17" i="11"/>
  <c r="D16" i="11"/>
  <c r="D15" i="11"/>
  <c r="D14" i="11"/>
  <c r="F89" i="9"/>
  <c r="E89" i="9"/>
  <c r="D89" i="9"/>
  <c r="C89" i="9"/>
  <c r="F88" i="9"/>
  <c r="E88" i="9"/>
  <c r="F16" i="9" s="1"/>
  <c r="L40" i="31" s="1"/>
  <c r="D88" i="9"/>
  <c r="C88" i="9"/>
  <c r="D17" i="9"/>
  <c r="D16" i="9"/>
  <c r="D15" i="9"/>
  <c r="D14" i="9"/>
  <c r="D38" i="31"/>
  <c r="D42" i="31"/>
  <c r="D46" i="31"/>
  <c r="C46" i="31"/>
  <c r="C42" i="31"/>
  <c r="C38" i="31"/>
  <c r="R46" i="31"/>
  <c r="S46" i="31"/>
  <c r="T46" i="31"/>
  <c r="U46" i="31"/>
  <c r="V46" i="31"/>
  <c r="R48" i="31"/>
  <c r="S48" i="31"/>
  <c r="T48" i="31"/>
  <c r="U48" i="31"/>
  <c r="V48" i="31"/>
  <c r="R49" i="31"/>
  <c r="S49" i="31"/>
  <c r="T49" i="31"/>
  <c r="U49" i="31"/>
  <c r="V49" i="31"/>
  <c r="V47" i="31"/>
  <c r="U47" i="31"/>
  <c r="T47" i="31"/>
  <c r="S47" i="31"/>
  <c r="R47" i="31"/>
  <c r="R42" i="31"/>
  <c r="S42" i="31"/>
  <c r="T42" i="31"/>
  <c r="U42" i="31"/>
  <c r="V42" i="31"/>
  <c r="R44" i="31"/>
  <c r="S44" i="31"/>
  <c r="T44" i="31"/>
  <c r="U44" i="31"/>
  <c r="V44" i="31"/>
  <c r="R45" i="31"/>
  <c r="S45" i="31"/>
  <c r="T45" i="31"/>
  <c r="U45" i="31"/>
  <c r="V45" i="31"/>
  <c r="V43" i="31"/>
  <c r="U43" i="31"/>
  <c r="T43" i="31"/>
  <c r="S43" i="31"/>
  <c r="R43" i="31"/>
  <c r="R40" i="31"/>
  <c r="S40" i="31"/>
  <c r="T40" i="31"/>
  <c r="U40" i="31"/>
  <c r="V40" i="31"/>
  <c r="R41" i="31"/>
  <c r="S41" i="31"/>
  <c r="T41" i="31"/>
  <c r="U41" i="31"/>
  <c r="V41" i="31"/>
  <c r="R38" i="31"/>
  <c r="S38" i="31"/>
  <c r="T38" i="31"/>
  <c r="U38" i="31"/>
  <c r="V38" i="31"/>
  <c r="V39" i="31"/>
  <c r="U39" i="31"/>
  <c r="T39" i="31"/>
  <c r="S39" i="31"/>
  <c r="R39" i="31"/>
  <c r="D34" i="31"/>
  <c r="D30" i="31"/>
  <c r="D26" i="31"/>
  <c r="D22" i="31"/>
  <c r="R32" i="31"/>
  <c r="S32" i="31"/>
  <c r="T32" i="31"/>
  <c r="U32" i="31"/>
  <c r="V32" i="31"/>
  <c r="R33" i="31"/>
  <c r="S33" i="31"/>
  <c r="T33" i="31"/>
  <c r="U33" i="31"/>
  <c r="V33" i="31"/>
  <c r="R30" i="31"/>
  <c r="S30" i="31"/>
  <c r="T30" i="31"/>
  <c r="U30" i="31"/>
  <c r="V30" i="31"/>
  <c r="V31" i="31"/>
  <c r="U31" i="31"/>
  <c r="T31" i="31"/>
  <c r="S31" i="31"/>
  <c r="R31" i="31"/>
  <c r="B17" i="11"/>
  <c r="H49" i="31" s="1"/>
  <c r="B16" i="11"/>
  <c r="H48" i="31" s="1"/>
  <c r="B15" i="11"/>
  <c r="H47" i="31"/>
  <c r="B14" i="11"/>
  <c r="C14" i="11"/>
  <c r="E17" i="11"/>
  <c r="K49" i="31" s="1"/>
  <c r="E16" i="11"/>
  <c r="K48" i="31" s="1"/>
  <c r="E15" i="11"/>
  <c r="K47" i="31"/>
  <c r="E14" i="11"/>
  <c r="K46" i="31"/>
  <c r="J17" i="11"/>
  <c r="J16" i="11"/>
  <c r="J15" i="11"/>
  <c r="J14" i="11"/>
  <c r="P46" i="31"/>
  <c r="P38" i="32" s="1"/>
  <c r="D14" i="10"/>
  <c r="D9" i="10"/>
  <c r="F96" i="10"/>
  <c r="F17" i="10"/>
  <c r="L45" i="31" s="1"/>
  <c r="E96" i="10"/>
  <c r="F16" i="10" s="1"/>
  <c r="L44" i="31" s="1"/>
  <c r="D96" i="10"/>
  <c r="F15" i="10" s="1"/>
  <c r="L43" i="31" s="1"/>
  <c r="C96" i="10"/>
  <c r="F14" i="10" s="1"/>
  <c r="L42" i="31" s="1"/>
  <c r="G14" i="11"/>
  <c r="M46" i="31"/>
  <c r="F96" i="11"/>
  <c r="F17" i="11" s="1"/>
  <c r="L49" i="31" s="1"/>
  <c r="E96" i="11"/>
  <c r="F16" i="11" s="1"/>
  <c r="L48" i="31" s="1"/>
  <c r="D96" i="11"/>
  <c r="F15" i="11"/>
  <c r="L47" i="31"/>
  <c r="F14" i="11"/>
  <c r="L46" i="31"/>
  <c r="F100" i="11"/>
  <c r="H17" i="11" s="1"/>
  <c r="N49" i="31" s="1"/>
  <c r="E100" i="11"/>
  <c r="H16" i="11"/>
  <c r="N48" i="31"/>
  <c r="D100" i="11"/>
  <c r="H15" i="11"/>
  <c r="N47" i="31"/>
  <c r="C100" i="11"/>
  <c r="H14" i="11" s="1"/>
  <c r="N46" i="31" s="1"/>
  <c r="F97" i="11"/>
  <c r="E97" i="11"/>
  <c r="D97" i="11"/>
  <c r="C97" i="11"/>
  <c r="F99" i="11"/>
  <c r="G17" i="11" s="1"/>
  <c r="M49" i="31" s="1"/>
  <c r="E99" i="11"/>
  <c r="G16" i="11" s="1"/>
  <c r="M48" i="31" s="1"/>
  <c r="D99" i="11"/>
  <c r="G15" i="11" s="1"/>
  <c r="M47" i="31" s="1"/>
  <c r="J14" i="10"/>
  <c r="P42" i="31" s="1"/>
  <c r="P34" i="32" s="1"/>
  <c r="J9" i="10"/>
  <c r="P30" i="31" s="1"/>
  <c r="P26" i="32" s="1"/>
  <c r="D17" i="10"/>
  <c r="D16" i="10"/>
  <c r="D15" i="10"/>
  <c r="D12" i="10"/>
  <c r="D11" i="10"/>
  <c r="D10" i="10"/>
  <c r="F100" i="10"/>
  <c r="H17" i="10" s="1"/>
  <c r="N45" i="31" s="1"/>
  <c r="E100" i="10"/>
  <c r="H16" i="10" s="1"/>
  <c r="N44" i="31" s="1"/>
  <c r="D100" i="10"/>
  <c r="H15" i="10" s="1"/>
  <c r="N43" i="31" s="1"/>
  <c r="C100" i="10"/>
  <c r="H14" i="10"/>
  <c r="N42" i="31" s="1"/>
  <c r="F97" i="10"/>
  <c r="E97" i="10"/>
  <c r="D97" i="10"/>
  <c r="C97" i="10"/>
  <c r="F99" i="10"/>
  <c r="G17" i="10" s="1"/>
  <c r="M45" i="31" s="1"/>
  <c r="E99" i="10"/>
  <c r="G16" i="10" s="1"/>
  <c r="M44" i="31" s="1"/>
  <c r="D99" i="10"/>
  <c r="G15" i="10" s="1"/>
  <c r="M43" i="31" s="1"/>
  <c r="C99" i="10"/>
  <c r="G14" i="10"/>
  <c r="M42" i="31" s="1"/>
  <c r="C55" i="10"/>
  <c r="C54" i="10"/>
  <c r="F9" i="10" s="1"/>
  <c r="L30" i="31" s="1"/>
  <c r="F58" i="10"/>
  <c r="H12" i="10" s="1"/>
  <c r="N33" i="31" s="1"/>
  <c r="E58" i="10"/>
  <c r="H11" i="10" s="1"/>
  <c r="N32" i="31" s="1"/>
  <c r="D58" i="10"/>
  <c r="H10" i="10" s="1"/>
  <c r="N31" i="31" s="1"/>
  <c r="C58" i="10"/>
  <c r="H9" i="10"/>
  <c r="N30" i="31" s="1"/>
  <c r="P24" i="37" s="1"/>
  <c r="R24" i="37" s="1"/>
  <c r="D57" i="10"/>
  <c r="G10" i="10"/>
  <c r="M31" i="31" s="1"/>
  <c r="C57" i="10"/>
  <c r="D54" i="10"/>
  <c r="F10" i="10" s="1"/>
  <c r="L31" i="31"/>
  <c r="E54" i="10"/>
  <c r="F11" i="10" s="1"/>
  <c r="L32" i="31" s="1"/>
  <c r="F54" i="10"/>
  <c r="F12" i="10" s="1"/>
  <c r="L33" i="31" s="1"/>
  <c r="D55" i="10"/>
  <c r="E55" i="10"/>
  <c r="F55" i="10"/>
  <c r="F57" i="10"/>
  <c r="G12" i="10"/>
  <c r="M33" i="31" s="1"/>
  <c r="E57" i="10"/>
  <c r="G11" i="10" s="1"/>
  <c r="M32" i="31" s="1"/>
  <c r="C50" i="9"/>
  <c r="F9" i="9" s="1"/>
  <c r="L26" i="31" s="1"/>
  <c r="F14" i="9"/>
  <c r="L38" i="31" s="1"/>
  <c r="J17" i="10"/>
  <c r="E17" i="10"/>
  <c r="K45" i="31" s="1"/>
  <c r="B17" i="10"/>
  <c r="H45" i="31"/>
  <c r="J16" i="10"/>
  <c r="E16" i="10"/>
  <c r="K44" i="31" s="1"/>
  <c r="B16" i="10"/>
  <c r="H44" i="31" s="1"/>
  <c r="J15" i="10"/>
  <c r="E15" i="10"/>
  <c r="K43" i="31" s="1"/>
  <c r="B15" i="10"/>
  <c r="H43" i="31"/>
  <c r="E14" i="10"/>
  <c r="K42" i="31" s="1"/>
  <c r="B14" i="10"/>
  <c r="C14" i="10" s="1"/>
  <c r="J12" i="10"/>
  <c r="E12" i="10"/>
  <c r="K33" i="31"/>
  <c r="B12" i="10"/>
  <c r="H33" i="31" s="1"/>
  <c r="J11" i="10"/>
  <c r="E11" i="10"/>
  <c r="K32" i="31" s="1"/>
  <c r="B11" i="10"/>
  <c r="H32" i="31" s="1"/>
  <c r="J10" i="10"/>
  <c r="E10" i="10"/>
  <c r="K31" i="31" s="1"/>
  <c r="B10" i="10"/>
  <c r="H31" i="31" s="1"/>
  <c r="E9" i="10"/>
  <c r="K30" i="31" s="1"/>
  <c r="B9" i="10"/>
  <c r="C9" i="10" s="1"/>
  <c r="P38" i="31"/>
  <c r="B17" i="9"/>
  <c r="H41" i="31" s="1"/>
  <c r="B16" i="9"/>
  <c r="H40" i="31"/>
  <c r="B15" i="9"/>
  <c r="H39" i="31" s="1"/>
  <c r="B14" i="9"/>
  <c r="C14" i="9"/>
  <c r="E14" i="9"/>
  <c r="K38" i="31" s="1"/>
  <c r="E17" i="9"/>
  <c r="K41" i="31"/>
  <c r="E16" i="9"/>
  <c r="K40" i="31" s="1"/>
  <c r="E15" i="9"/>
  <c r="K39" i="31"/>
  <c r="E9" i="9"/>
  <c r="K26" i="31" s="1"/>
  <c r="F92" i="9"/>
  <c r="H17" i="9"/>
  <c r="N41" i="31" s="1"/>
  <c r="E92" i="9"/>
  <c r="H16" i="9" s="1"/>
  <c r="N40" i="31" s="1"/>
  <c r="D92" i="9"/>
  <c r="H15" i="9" s="1"/>
  <c r="N39" i="31" s="1"/>
  <c r="C92" i="9"/>
  <c r="H14" i="9" s="1"/>
  <c r="N38" i="31" s="1"/>
  <c r="F91" i="9"/>
  <c r="G17" i="9"/>
  <c r="M41" i="31"/>
  <c r="E91" i="9"/>
  <c r="G16" i="9" s="1"/>
  <c r="M40" i="31" s="1"/>
  <c r="D91" i="9"/>
  <c r="G15" i="9" s="1"/>
  <c r="M39" i="31" s="1"/>
  <c r="C91" i="9"/>
  <c r="G14" i="9"/>
  <c r="M38" i="31" s="1"/>
  <c r="F17" i="9"/>
  <c r="L41" i="31"/>
  <c r="F15" i="9"/>
  <c r="L39" i="31"/>
  <c r="G9" i="10"/>
  <c r="M30" i="31" s="1"/>
  <c r="AA49" i="31"/>
  <c r="Z49" i="31"/>
  <c r="AA48" i="31"/>
  <c r="Z48" i="31"/>
  <c r="AA47" i="31"/>
  <c r="Z47" i="31"/>
  <c r="AA46" i="31"/>
  <c r="Z46" i="31"/>
  <c r="AA45" i="31"/>
  <c r="Z45" i="31"/>
  <c r="AA44" i="31"/>
  <c r="Z44" i="31"/>
  <c r="AA43" i="31"/>
  <c r="Z43" i="31"/>
  <c r="AA42" i="31"/>
  <c r="Z42" i="31"/>
  <c r="AA41" i="31"/>
  <c r="Z41" i="31"/>
  <c r="AA40" i="31"/>
  <c r="Z40" i="31"/>
  <c r="AA39" i="31"/>
  <c r="Z39" i="31"/>
  <c r="AA38" i="31"/>
  <c r="Z38" i="31"/>
  <c r="D11" i="1"/>
  <c r="D10" i="1"/>
  <c r="J12" i="31" s="1"/>
  <c r="D9" i="1"/>
  <c r="D8" i="1"/>
  <c r="AC11" i="1"/>
  <c r="AB11" i="1"/>
  <c r="Z11" i="1"/>
  <c r="AC10" i="1"/>
  <c r="AB10" i="1"/>
  <c r="Z10" i="1"/>
  <c r="AC9" i="1"/>
  <c r="AB9" i="1"/>
  <c r="Z9" i="1"/>
  <c r="AC8" i="1"/>
  <c r="AB8" i="1"/>
  <c r="Z8" i="1"/>
  <c r="AA8" i="1"/>
  <c r="J17" i="32"/>
  <c r="J16" i="32"/>
  <c r="J15" i="32"/>
  <c r="J14" i="32"/>
  <c r="J15" i="31"/>
  <c r="J16" i="31"/>
  <c r="J17" i="31"/>
  <c r="J14" i="31"/>
  <c r="D14" i="34"/>
  <c r="D15" i="34"/>
  <c r="P70" i="31"/>
  <c r="P34" i="31"/>
  <c r="P30" i="32" s="1"/>
  <c r="P14" i="31"/>
  <c r="P14" i="32" s="1"/>
  <c r="J11" i="24"/>
  <c r="J10" i="24"/>
  <c r="J9" i="24"/>
  <c r="J8" i="24"/>
  <c r="P58" i="32" s="1"/>
  <c r="J11" i="30"/>
  <c r="J10" i="30"/>
  <c r="J9" i="30"/>
  <c r="J8" i="30"/>
  <c r="P54" i="32" s="1"/>
  <c r="P18" i="31"/>
  <c r="P18" i="32" s="1"/>
  <c r="J11" i="14"/>
  <c r="J10" i="14"/>
  <c r="J9" i="14"/>
  <c r="J8" i="14"/>
  <c r="P22" i="31" s="1"/>
  <c r="J11" i="6"/>
  <c r="J10" i="6"/>
  <c r="J9" i="6"/>
  <c r="J11" i="5"/>
  <c r="J10" i="5"/>
  <c r="J9" i="5"/>
  <c r="J8" i="5"/>
  <c r="J11" i="4"/>
  <c r="J10" i="4"/>
  <c r="J9" i="4"/>
  <c r="J8" i="4"/>
  <c r="P6" i="31" s="1"/>
  <c r="P6" i="32" s="1"/>
  <c r="J11" i="27"/>
  <c r="J10" i="27"/>
  <c r="J9" i="27"/>
  <c r="J11" i="29"/>
  <c r="J10" i="29"/>
  <c r="J9" i="29"/>
  <c r="AH11" i="28"/>
  <c r="AH10" i="28"/>
  <c r="AH9" i="28"/>
  <c r="AH8" i="28"/>
  <c r="J11" i="28"/>
  <c r="J10" i="28"/>
  <c r="J9" i="28"/>
  <c r="P54" i="31"/>
  <c r="P26" i="31"/>
  <c r="J45" i="32"/>
  <c r="J44" i="32"/>
  <c r="J43" i="32"/>
  <c r="J42" i="32"/>
  <c r="J50" i="31"/>
  <c r="J51" i="31" s="1"/>
  <c r="J52" i="31" s="1"/>
  <c r="J53" i="31" s="1"/>
  <c r="D35" i="37" s="1"/>
  <c r="F35" i="37" s="1"/>
  <c r="I78" i="32"/>
  <c r="H78" i="32"/>
  <c r="C78" i="32"/>
  <c r="D78" i="32"/>
  <c r="D74" i="32"/>
  <c r="C74" i="32"/>
  <c r="O70" i="32"/>
  <c r="O74" i="32"/>
  <c r="O78" i="32" s="1"/>
  <c r="I70" i="32"/>
  <c r="H70" i="32"/>
  <c r="O86" i="31"/>
  <c r="O82" i="31"/>
  <c r="O78" i="31"/>
  <c r="I78" i="31"/>
  <c r="H78" i="31"/>
  <c r="X11" i="5"/>
  <c r="D22" i="34"/>
  <c r="C18" i="31"/>
  <c r="D18" i="31"/>
  <c r="H11" i="8"/>
  <c r="H10" i="8"/>
  <c r="F52" i="8"/>
  <c r="G11" i="8" s="1"/>
  <c r="E52" i="8"/>
  <c r="G10" i="8"/>
  <c r="D52" i="8"/>
  <c r="G9" i="8" s="1"/>
  <c r="C52" i="8"/>
  <c r="G8" i="8" s="1"/>
  <c r="F11" i="8"/>
  <c r="F10" i="8"/>
  <c r="L20" i="31" s="1"/>
  <c r="F8" i="8"/>
  <c r="L18" i="31"/>
  <c r="O11" i="8"/>
  <c r="V21" i="31" s="1"/>
  <c r="N11" i="8"/>
  <c r="U21" i="31" s="1"/>
  <c r="M11" i="8"/>
  <c r="T21" i="31"/>
  <c r="L11" i="8"/>
  <c r="S21" i="31"/>
  <c r="K11" i="8"/>
  <c r="R21" i="31" s="1"/>
  <c r="E11" i="8"/>
  <c r="K21" i="31" s="1"/>
  <c r="D11" i="8"/>
  <c r="J21" i="31" s="1"/>
  <c r="B11" i="8"/>
  <c r="H21" i="31"/>
  <c r="O10" i="8"/>
  <c r="V20" i="31" s="1"/>
  <c r="N10" i="8"/>
  <c r="U20" i="31" s="1"/>
  <c r="M10" i="8"/>
  <c r="T20" i="31" s="1"/>
  <c r="L10" i="8"/>
  <c r="S20" i="31"/>
  <c r="K10" i="8"/>
  <c r="R20" i="31" s="1"/>
  <c r="E10" i="8"/>
  <c r="K20" i="31" s="1"/>
  <c r="D10" i="8"/>
  <c r="J20" i="31" s="1"/>
  <c r="B10" i="8"/>
  <c r="H20" i="31"/>
  <c r="O9" i="8"/>
  <c r="V19" i="31" s="1"/>
  <c r="N9" i="8"/>
  <c r="U19" i="31" s="1"/>
  <c r="M9" i="8"/>
  <c r="T19" i="31" s="1"/>
  <c r="L9" i="8"/>
  <c r="S19" i="31"/>
  <c r="K9" i="8"/>
  <c r="R19" i="31" s="1"/>
  <c r="E9" i="8"/>
  <c r="K19" i="31" s="1"/>
  <c r="D9" i="8"/>
  <c r="J19" i="31" s="1"/>
  <c r="B9" i="8"/>
  <c r="H19" i="31"/>
  <c r="O8" i="8"/>
  <c r="V18" i="31" s="1"/>
  <c r="N8" i="8"/>
  <c r="U18" i="31" s="1"/>
  <c r="M8" i="8"/>
  <c r="T18" i="31" s="1"/>
  <c r="L8" i="8"/>
  <c r="S18" i="31"/>
  <c r="K8" i="8"/>
  <c r="R18" i="31" s="1"/>
  <c r="E8" i="8"/>
  <c r="K18" i="31" s="1"/>
  <c r="D8" i="8"/>
  <c r="J18" i="31" s="1"/>
  <c r="B8" i="8"/>
  <c r="C8" i="8"/>
  <c r="L21" i="31"/>
  <c r="D86" i="31"/>
  <c r="C86" i="31"/>
  <c r="D82" i="31"/>
  <c r="C82" i="31"/>
  <c r="D23" i="34"/>
  <c r="D24" i="34"/>
  <c r="D25" i="34"/>
  <c r="AM55" i="1"/>
  <c r="AM56" i="1" s="1"/>
  <c r="O55" i="1"/>
  <c r="O54" i="1"/>
  <c r="F47" i="24"/>
  <c r="H11" i="24" s="1"/>
  <c r="N61" i="32" s="1"/>
  <c r="E47" i="24"/>
  <c r="D47" i="24"/>
  <c r="C47" i="24"/>
  <c r="F47" i="30"/>
  <c r="E47" i="30"/>
  <c r="H10" i="30" s="1"/>
  <c r="N56" i="32" s="1"/>
  <c r="D47" i="30"/>
  <c r="C47" i="30"/>
  <c r="AD56" i="13"/>
  <c r="AC56" i="13"/>
  <c r="AB56" i="13"/>
  <c r="AA56" i="13"/>
  <c r="F56" i="13"/>
  <c r="E56" i="13"/>
  <c r="D56" i="13"/>
  <c r="C56" i="13"/>
  <c r="AD52" i="14"/>
  <c r="AC52" i="14"/>
  <c r="AB52" i="14"/>
  <c r="AA52" i="14"/>
  <c r="F52" i="14"/>
  <c r="E52" i="14"/>
  <c r="D52" i="14"/>
  <c r="C52" i="14"/>
  <c r="AP52" i="6"/>
  <c r="AO52" i="6"/>
  <c r="AN52" i="6"/>
  <c r="AM52" i="6"/>
  <c r="AD52" i="6"/>
  <c r="AC52" i="6"/>
  <c r="AB52" i="6"/>
  <c r="AA52" i="6"/>
  <c r="R52" i="6"/>
  <c r="Q52" i="6"/>
  <c r="P52" i="6"/>
  <c r="O52" i="6"/>
  <c r="AD52" i="5"/>
  <c r="AC52" i="5"/>
  <c r="AB52" i="5"/>
  <c r="AA52" i="5"/>
  <c r="R52" i="5"/>
  <c r="Q52" i="5"/>
  <c r="P52" i="5"/>
  <c r="O52" i="5"/>
  <c r="F52" i="5"/>
  <c r="E52" i="5"/>
  <c r="D52" i="5"/>
  <c r="C52" i="5"/>
  <c r="AP52" i="1"/>
  <c r="AO52" i="1"/>
  <c r="AN52" i="1"/>
  <c r="AM52" i="1"/>
  <c r="AD52" i="1"/>
  <c r="AF11" i="1"/>
  <c r="AC52" i="1"/>
  <c r="AF10" i="1" s="1"/>
  <c r="AB52" i="1"/>
  <c r="AF9" i="1" s="1"/>
  <c r="AA52" i="1"/>
  <c r="AF8" i="1" s="1"/>
  <c r="R52" i="1"/>
  <c r="Q52" i="1"/>
  <c r="P52" i="1"/>
  <c r="O52" i="1"/>
  <c r="F52" i="1"/>
  <c r="E52" i="1"/>
  <c r="D52" i="1"/>
  <c r="C52" i="1"/>
  <c r="F54" i="9"/>
  <c r="E54" i="9"/>
  <c r="H11" i="9" s="1"/>
  <c r="N28" i="31" s="1"/>
  <c r="D54" i="9"/>
  <c r="C54" i="9"/>
  <c r="F47" i="27"/>
  <c r="E47" i="27"/>
  <c r="D47" i="27"/>
  <c r="C47" i="27"/>
  <c r="AD47" i="29"/>
  <c r="AC47" i="29"/>
  <c r="AF10" i="29" s="1"/>
  <c r="N52" i="32" s="1"/>
  <c r="AB47" i="29"/>
  <c r="AA47" i="29"/>
  <c r="D47" i="29"/>
  <c r="E47" i="29"/>
  <c r="F47" i="29"/>
  <c r="C47" i="29"/>
  <c r="D47" i="28"/>
  <c r="E47" i="28"/>
  <c r="H10" i="28" s="1"/>
  <c r="N56" i="31" s="1"/>
  <c r="F47" i="28"/>
  <c r="C47" i="28"/>
  <c r="AB52" i="4"/>
  <c r="AC52" i="4"/>
  <c r="AD52" i="4"/>
  <c r="AA52" i="4"/>
  <c r="R52" i="4"/>
  <c r="Q52" i="4"/>
  <c r="P52" i="4"/>
  <c r="O52" i="4"/>
  <c r="D52" i="4"/>
  <c r="E52" i="4"/>
  <c r="F52" i="4"/>
  <c r="C52" i="4"/>
  <c r="AA56" i="32"/>
  <c r="T55" i="32"/>
  <c r="R54" i="32"/>
  <c r="T59" i="32"/>
  <c r="S61" i="32"/>
  <c r="R58" i="32"/>
  <c r="K58" i="32"/>
  <c r="H8" i="24"/>
  <c r="N58" i="32" s="1"/>
  <c r="F46" i="24"/>
  <c r="G11" i="24"/>
  <c r="M61" i="32" s="1"/>
  <c r="E46" i="24"/>
  <c r="G10" i="24" s="1"/>
  <c r="M60" i="32" s="1"/>
  <c r="D46" i="24"/>
  <c r="G9" i="24" s="1"/>
  <c r="M59" i="32" s="1"/>
  <c r="C46" i="24"/>
  <c r="G8" i="24" s="1"/>
  <c r="M58" i="32" s="1"/>
  <c r="F44" i="24"/>
  <c r="E44" i="24"/>
  <c r="D44" i="24"/>
  <c r="C44" i="24"/>
  <c r="F43" i="24"/>
  <c r="F11" i="24"/>
  <c r="L61" i="32" s="1"/>
  <c r="E43" i="24"/>
  <c r="D43" i="24"/>
  <c r="F9" i="24" s="1"/>
  <c r="L59" i="32"/>
  <c r="C43" i="24"/>
  <c r="F8" i="24"/>
  <c r="L58" i="32"/>
  <c r="O11" i="24"/>
  <c r="V61" i="32" s="1"/>
  <c r="N11" i="24"/>
  <c r="U61" i="32" s="1"/>
  <c r="M11" i="24"/>
  <c r="T61" i="32"/>
  <c r="L11" i="24"/>
  <c r="K11" i="24"/>
  <c r="R61" i="32" s="1"/>
  <c r="E11" i="24"/>
  <c r="K61" i="32" s="1"/>
  <c r="D11" i="24"/>
  <c r="AA61" i="32" s="1"/>
  <c r="B11" i="24"/>
  <c r="O10" i="24"/>
  <c r="V60" i="32"/>
  <c r="N10" i="24"/>
  <c r="U60" i="32" s="1"/>
  <c r="M10" i="24"/>
  <c r="T60" i="32" s="1"/>
  <c r="L10" i="24"/>
  <c r="S60" i="32" s="1"/>
  <c r="K10" i="24"/>
  <c r="R60" i="32"/>
  <c r="H10" i="24"/>
  <c r="N60" i="32" s="1"/>
  <c r="F10" i="24"/>
  <c r="L60" i="32"/>
  <c r="E10" i="24"/>
  <c r="K60" i="32" s="1"/>
  <c r="D10" i="24"/>
  <c r="AA60" i="32" s="1"/>
  <c r="B10" i="24"/>
  <c r="O9" i="24"/>
  <c r="V59" i="32"/>
  <c r="N9" i="24"/>
  <c r="U59" i="32" s="1"/>
  <c r="M9" i="24"/>
  <c r="L9" i="24"/>
  <c r="S59" i="32" s="1"/>
  <c r="K9" i="24"/>
  <c r="R59" i="32" s="1"/>
  <c r="H9" i="24"/>
  <c r="N59" i="32"/>
  <c r="E9" i="24"/>
  <c r="K59" i="32" s="1"/>
  <c r="D9" i="24"/>
  <c r="AA59" i="32" s="1"/>
  <c r="D49" i="38" s="1"/>
  <c r="F49" i="38" s="1"/>
  <c r="B9" i="24"/>
  <c r="O8" i="24"/>
  <c r="V58" i="32" s="1"/>
  <c r="N8" i="24"/>
  <c r="U58" i="32"/>
  <c r="M8" i="24"/>
  <c r="T58" i="32" s="1"/>
  <c r="L8" i="24"/>
  <c r="S58" i="32" s="1"/>
  <c r="K8" i="24"/>
  <c r="E8" i="24"/>
  <c r="D8" i="24"/>
  <c r="AA58" i="32"/>
  <c r="D48" i="38" s="1"/>
  <c r="C8" i="24"/>
  <c r="B8" i="24"/>
  <c r="O11" i="30"/>
  <c r="V57" i="32" s="1"/>
  <c r="N11" i="30"/>
  <c r="U57" i="32" s="1"/>
  <c r="M11" i="30"/>
  <c r="T57" i="32"/>
  <c r="L11" i="30"/>
  <c r="S57" i="32" s="1"/>
  <c r="K11" i="30"/>
  <c r="R57" i="32" s="1"/>
  <c r="O10" i="30"/>
  <c r="V56" i="32"/>
  <c r="N10" i="30"/>
  <c r="U56" i="32" s="1"/>
  <c r="M10" i="30"/>
  <c r="T56" i="32" s="1"/>
  <c r="L10" i="30"/>
  <c r="S56" i="32" s="1"/>
  <c r="K10" i="30"/>
  <c r="R56" i="32" s="1"/>
  <c r="O9" i="30"/>
  <c r="V55" i="32"/>
  <c r="N9" i="30"/>
  <c r="U55" i="32" s="1"/>
  <c r="M9" i="30"/>
  <c r="L9" i="30"/>
  <c r="S55" i="32"/>
  <c r="K9" i="30"/>
  <c r="R55" i="32" s="1"/>
  <c r="O8" i="30"/>
  <c r="V54" i="32" s="1"/>
  <c r="N8" i="30"/>
  <c r="U54" i="32" s="1"/>
  <c r="M8" i="30"/>
  <c r="T54" i="32"/>
  <c r="L8" i="30"/>
  <c r="S54" i="32"/>
  <c r="K8" i="30"/>
  <c r="H11" i="30"/>
  <c r="N57" i="32"/>
  <c r="E11" i="30"/>
  <c r="K57" i="32" s="1"/>
  <c r="D11" i="30"/>
  <c r="AA57" i="32"/>
  <c r="B11" i="30"/>
  <c r="E10" i="30"/>
  <c r="K56" i="32" s="1"/>
  <c r="D10" i="30"/>
  <c r="B10" i="30"/>
  <c r="H9" i="30"/>
  <c r="N55" i="32"/>
  <c r="E9" i="30"/>
  <c r="K55" i="32"/>
  <c r="D9" i="30"/>
  <c r="AA55" i="32" s="1"/>
  <c r="D45" i="38" s="1"/>
  <c r="F45" i="38" s="1"/>
  <c r="B9" i="30"/>
  <c r="H8" i="30"/>
  <c r="N54" i="32"/>
  <c r="E8" i="30"/>
  <c r="K54" i="32" s="1"/>
  <c r="D8" i="30"/>
  <c r="AA54" i="32"/>
  <c r="B8" i="30"/>
  <c r="C8" i="30" s="1"/>
  <c r="C43" i="30"/>
  <c r="F8" i="30" s="1"/>
  <c r="L54" i="32" s="1"/>
  <c r="F46" i="30"/>
  <c r="G11" i="30" s="1"/>
  <c r="M57" i="32" s="1"/>
  <c r="E46" i="30"/>
  <c r="G10" i="30" s="1"/>
  <c r="M56" i="32" s="1"/>
  <c r="D46" i="30"/>
  <c r="G9" i="30"/>
  <c r="M55" i="32"/>
  <c r="C46" i="30"/>
  <c r="G8" i="30" s="1"/>
  <c r="M54" i="32" s="1"/>
  <c r="F44" i="30"/>
  <c r="E44" i="30"/>
  <c r="D44" i="30"/>
  <c r="C44" i="30"/>
  <c r="F43" i="30"/>
  <c r="F11" i="30" s="1"/>
  <c r="L57" i="32" s="1"/>
  <c r="E43" i="30"/>
  <c r="F10" i="30" s="1"/>
  <c r="L56" i="32" s="1"/>
  <c r="D43" i="30"/>
  <c r="F9" i="30"/>
  <c r="L55" i="32"/>
  <c r="H11" i="27"/>
  <c r="E11" i="27"/>
  <c r="K73" i="31"/>
  <c r="D11" i="27"/>
  <c r="B11" i="27"/>
  <c r="H10" i="27"/>
  <c r="E10" i="27"/>
  <c r="K72" i="31"/>
  <c r="D10" i="27"/>
  <c r="B10" i="27"/>
  <c r="H9" i="27"/>
  <c r="N71" i="31" s="1"/>
  <c r="E9" i="27"/>
  <c r="K71" i="31" s="1"/>
  <c r="D9" i="27"/>
  <c r="B9" i="27"/>
  <c r="H8" i="27"/>
  <c r="N70" i="31" s="1"/>
  <c r="E8" i="27"/>
  <c r="K70" i="31" s="1"/>
  <c r="D8" i="27"/>
  <c r="B8" i="27"/>
  <c r="C8" i="27" s="1"/>
  <c r="F46" i="27"/>
  <c r="G11" i="27" s="1"/>
  <c r="M73" i="31" s="1"/>
  <c r="E46" i="27"/>
  <c r="G10" i="27" s="1"/>
  <c r="M72" i="31" s="1"/>
  <c r="D46" i="27"/>
  <c r="G9" i="27"/>
  <c r="M71" i="31" s="1"/>
  <c r="C46" i="27"/>
  <c r="G8" i="27" s="1"/>
  <c r="M70" i="31" s="1"/>
  <c r="F44" i="27"/>
  <c r="E44" i="27"/>
  <c r="D44" i="27"/>
  <c r="C44" i="27"/>
  <c r="F43" i="27"/>
  <c r="F11" i="27"/>
  <c r="L73" i="31" s="1"/>
  <c r="E43" i="27"/>
  <c r="F10" i="27" s="1"/>
  <c r="L72" i="31" s="1"/>
  <c r="D43" i="27"/>
  <c r="F9" i="27" s="1"/>
  <c r="L71" i="31" s="1"/>
  <c r="C43" i="27"/>
  <c r="F8" i="27" s="1"/>
  <c r="L70" i="31" s="1"/>
  <c r="N73" i="31"/>
  <c r="N72" i="31"/>
  <c r="K52" i="32"/>
  <c r="AF11" i="29"/>
  <c r="N53" i="32" s="1"/>
  <c r="AC11" i="29"/>
  <c r="K53" i="32" s="1"/>
  <c r="AB11" i="29"/>
  <c r="AA53" i="32" s="1"/>
  <c r="D43" i="38" s="1"/>
  <c r="Z11" i="29"/>
  <c r="H53" i="32"/>
  <c r="AC10" i="29"/>
  <c r="AB10" i="29"/>
  <c r="AA52" i="32"/>
  <c r="Z10" i="29"/>
  <c r="H52" i="32" s="1"/>
  <c r="AF9" i="29"/>
  <c r="N51" i="32" s="1"/>
  <c r="AC9" i="29"/>
  <c r="K51" i="32" s="1"/>
  <c r="AB9" i="29"/>
  <c r="AA51" i="32"/>
  <c r="Z9" i="29"/>
  <c r="H51" i="32" s="1"/>
  <c r="AF8" i="29"/>
  <c r="N50" i="32" s="1"/>
  <c r="AC8" i="29"/>
  <c r="K50" i="32" s="1"/>
  <c r="G40" i="38" s="1"/>
  <c r="G41" i="38" s="1"/>
  <c r="AB8" i="29"/>
  <c r="AA50" i="32"/>
  <c r="Z8" i="29"/>
  <c r="AA8" i="29" s="1"/>
  <c r="H11" i="29"/>
  <c r="E11" i="29"/>
  <c r="K61" i="31"/>
  <c r="D11" i="29"/>
  <c r="B11" i="29"/>
  <c r="H10" i="29"/>
  <c r="E10" i="29"/>
  <c r="K60" i="31" s="1"/>
  <c r="D10" i="29"/>
  <c r="B10" i="29"/>
  <c r="H9" i="29"/>
  <c r="N59" i="31" s="1"/>
  <c r="E9" i="29"/>
  <c r="K59" i="31"/>
  <c r="D9" i="29"/>
  <c r="B9" i="29"/>
  <c r="H8" i="29"/>
  <c r="E8" i="29"/>
  <c r="K58" i="31"/>
  <c r="D8" i="29"/>
  <c r="B8" i="29"/>
  <c r="C8" i="29"/>
  <c r="AC11" i="28"/>
  <c r="AB11" i="28"/>
  <c r="AA49" i="32" s="1"/>
  <c r="D39" i="38" s="1"/>
  <c r="F39" i="38" s="1"/>
  <c r="Z11" i="28"/>
  <c r="AC10" i="28"/>
  <c r="AB10" i="28"/>
  <c r="AA48" i="32" s="1"/>
  <c r="D38" i="38" s="1"/>
  <c r="Z10" i="28"/>
  <c r="AC9" i="28"/>
  <c r="AB9" i="28"/>
  <c r="AA47" i="32" s="1"/>
  <c r="D37" i="38" s="1"/>
  <c r="F37" i="38" s="1"/>
  <c r="Z9" i="28"/>
  <c r="AC8" i="28"/>
  <c r="AB8" i="28"/>
  <c r="AA46" i="32" s="1"/>
  <c r="Z8" i="28"/>
  <c r="AA8" i="28"/>
  <c r="H11" i="28"/>
  <c r="E11" i="28"/>
  <c r="K57" i="31"/>
  <c r="D11" i="28"/>
  <c r="B11" i="28"/>
  <c r="E10" i="28"/>
  <c r="K56" i="31"/>
  <c r="D10" i="28"/>
  <c r="B10" i="28"/>
  <c r="H9" i="28"/>
  <c r="E9" i="28"/>
  <c r="K55" i="31"/>
  <c r="D9" i="28"/>
  <c r="B9" i="28"/>
  <c r="H8" i="28"/>
  <c r="E8" i="28"/>
  <c r="K54" i="31" s="1"/>
  <c r="D8" i="28"/>
  <c r="B8" i="28"/>
  <c r="C8" i="28"/>
  <c r="F46" i="28"/>
  <c r="G11" i="28" s="1"/>
  <c r="M57" i="31" s="1"/>
  <c r="M39" i="37" s="1"/>
  <c r="O39" i="37" s="1"/>
  <c r="E46" i="28"/>
  <c r="G10" i="28" s="1"/>
  <c r="M56" i="31" s="1"/>
  <c r="D46" i="28"/>
  <c r="G9" i="28"/>
  <c r="C46" i="28"/>
  <c r="G8" i="28"/>
  <c r="M54" i="31" s="1"/>
  <c r="F44" i="28"/>
  <c r="E44" i="28"/>
  <c r="D44" i="28"/>
  <c r="C44" i="28"/>
  <c r="F43" i="28"/>
  <c r="F11" i="28"/>
  <c r="E43" i="28"/>
  <c r="F10" i="28"/>
  <c r="L56" i="31" s="1"/>
  <c r="D43" i="28"/>
  <c r="F9" i="28" s="1"/>
  <c r="L55" i="31" s="1"/>
  <c r="C43" i="28"/>
  <c r="F8" i="28" s="1"/>
  <c r="L54" i="31" s="1"/>
  <c r="AD46" i="29"/>
  <c r="AE11" i="29" s="1"/>
  <c r="M53" i="32" s="1"/>
  <c r="M43" i="38" s="1"/>
  <c r="O43" i="38" s="1"/>
  <c r="AC46" i="29"/>
  <c r="AE10" i="29" s="1"/>
  <c r="M52" i="32" s="1"/>
  <c r="AB46" i="29"/>
  <c r="AE9" i="29" s="1"/>
  <c r="M51" i="32" s="1"/>
  <c r="AA46" i="29"/>
  <c r="AE8" i="29"/>
  <c r="M50" i="32"/>
  <c r="AD44" i="29"/>
  <c r="AC44" i="29"/>
  <c r="AB44" i="29"/>
  <c r="AA44" i="29"/>
  <c r="AD43" i="29"/>
  <c r="AD11" i="29" s="1"/>
  <c r="L53" i="32" s="1"/>
  <c r="AC43" i="29"/>
  <c r="AD10" i="29" s="1"/>
  <c r="L52" i="32" s="1"/>
  <c r="AB43" i="29"/>
  <c r="AD9" i="29" s="1"/>
  <c r="L51" i="32" s="1"/>
  <c r="AA43" i="29"/>
  <c r="AD8" i="29"/>
  <c r="L50" i="32"/>
  <c r="F46" i="29"/>
  <c r="G11" i="29" s="1"/>
  <c r="M61" i="31" s="1"/>
  <c r="M43" i="37" s="1"/>
  <c r="O43" i="37" s="1"/>
  <c r="E46" i="29"/>
  <c r="G10" i="29" s="1"/>
  <c r="M60" i="31" s="1"/>
  <c r="D46" i="29"/>
  <c r="G9" i="29" s="1"/>
  <c r="M59" i="31" s="1"/>
  <c r="C46" i="29"/>
  <c r="G8" i="29"/>
  <c r="M58" i="31" s="1"/>
  <c r="F44" i="29"/>
  <c r="E44" i="29"/>
  <c r="D44" i="29"/>
  <c r="C44" i="29"/>
  <c r="F43" i="29"/>
  <c r="F11" i="29" s="1"/>
  <c r="L61" i="31" s="1"/>
  <c r="E43" i="29"/>
  <c r="F10" i="29"/>
  <c r="L60" i="31" s="1"/>
  <c r="D43" i="29"/>
  <c r="F9" i="29" s="1"/>
  <c r="L59" i="31" s="1"/>
  <c r="C43" i="29"/>
  <c r="F8" i="29" s="1"/>
  <c r="L58" i="31" s="1"/>
  <c r="AA43" i="28"/>
  <c r="AD8" i="28" s="1"/>
  <c r="AB43" i="28"/>
  <c r="AD9" i="28"/>
  <c r="L47" i="32" s="1"/>
  <c r="J37" i="38" s="1"/>
  <c r="L37" i="38" s="1"/>
  <c r="AC43" i="28"/>
  <c r="AD10" i="28" s="1"/>
  <c r="AD43" i="28"/>
  <c r="AD11" i="28" s="1"/>
  <c r="AA44" i="28"/>
  <c r="AB44" i="28"/>
  <c r="AC44" i="28"/>
  <c r="AD44" i="28"/>
  <c r="AA46" i="28"/>
  <c r="AE8" i="28" s="1"/>
  <c r="AB46" i="28"/>
  <c r="AE9" i="28" s="1"/>
  <c r="M47" i="32" s="1"/>
  <c r="M37" i="38" s="1"/>
  <c r="O37" i="38" s="1"/>
  <c r="AC46" i="28"/>
  <c r="AE10" i="28" s="1"/>
  <c r="AD46" i="28"/>
  <c r="AE11" i="28"/>
  <c r="AM11" i="28"/>
  <c r="AL11" i="28"/>
  <c r="AK11" i="28"/>
  <c r="AJ11" i="28"/>
  <c r="AI11" i="28"/>
  <c r="AM10" i="28"/>
  <c r="AL10" i="28"/>
  <c r="AK10" i="28"/>
  <c r="AJ10" i="28"/>
  <c r="AI10" i="28"/>
  <c r="AM9" i="28"/>
  <c r="AL9" i="28"/>
  <c r="AK9" i="28"/>
  <c r="AJ9" i="28"/>
  <c r="AI9" i="28"/>
  <c r="AM8" i="28"/>
  <c r="AL8" i="28"/>
  <c r="AK8" i="28"/>
  <c r="AJ8" i="28"/>
  <c r="AI8" i="28"/>
  <c r="AD47" i="28"/>
  <c r="AF11" i="28" s="1"/>
  <c r="N49" i="32" s="1"/>
  <c r="P39" i="38" s="1"/>
  <c r="R39" i="38" s="1"/>
  <c r="AC47" i="28"/>
  <c r="AF10" i="28"/>
  <c r="N48" i="32" s="1"/>
  <c r="AB47" i="28"/>
  <c r="AF9" i="28" s="1"/>
  <c r="N47" i="32" s="1"/>
  <c r="AA47" i="28"/>
  <c r="AF8" i="28" s="1"/>
  <c r="H12" i="9"/>
  <c r="H10" i="9"/>
  <c r="N27" i="31" s="1"/>
  <c r="H9" i="9"/>
  <c r="D12" i="9"/>
  <c r="D11" i="9"/>
  <c r="D10" i="9"/>
  <c r="F51" i="9"/>
  <c r="E51" i="9"/>
  <c r="D51" i="9"/>
  <c r="C51" i="9"/>
  <c r="E12" i="9"/>
  <c r="K29" i="31" s="1"/>
  <c r="E11" i="9"/>
  <c r="K28" i="31" s="1"/>
  <c r="E10" i="9"/>
  <c r="K27" i="31" s="1"/>
  <c r="B12" i="9"/>
  <c r="B11" i="9"/>
  <c r="B10" i="9"/>
  <c r="H27" i="31"/>
  <c r="B9" i="9"/>
  <c r="C9" i="9" s="1"/>
  <c r="D53" i="9"/>
  <c r="G10" i="9"/>
  <c r="E53" i="9"/>
  <c r="G11" i="9"/>
  <c r="M28" i="31" s="1"/>
  <c r="F53" i="9"/>
  <c r="G12" i="9" s="1"/>
  <c r="M29" i="31" s="1"/>
  <c r="C53" i="9"/>
  <c r="G9" i="9" s="1"/>
  <c r="M26" i="31" s="1"/>
  <c r="D50" i="9"/>
  <c r="F10" i="9" s="1"/>
  <c r="E50" i="9"/>
  <c r="F11" i="9"/>
  <c r="L28" i="31" s="1"/>
  <c r="F50" i="9"/>
  <c r="F12" i="9" s="1"/>
  <c r="L29" i="31" s="1"/>
  <c r="J23" i="37" s="1"/>
  <c r="L23" i="37" s="1"/>
  <c r="M27" i="31"/>
  <c r="M55" i="31"/>
  <c r="L27" i="31"/>
  <c r="N29" i="31"/>
  <c r="N26" i="31"/>
  <c r="L57" i="31"/>
  <c r="N58" i="31"/>
  <c r="N60" i="31"/>
  <c r="N61" i="31"/>
  <c r="N54" i="31"/>
  <c r="N55" i="31"/>
  <c r="N57" i="31"/>
  <c r="K49" i="32"/>
  <c r="H49" i="32"/>
  <c r="K48" i="32"/>
  <c r="H48" i="32"/>
  <c r="K47" i="32"/>
  <c r="H47" i="32"/>
  <c r="N46" i="32"/>
  <c r="K46" i="32"/>
  <c r="D40" i="38"/>
  <c r="D41" i="38"/>
  <c r="F41" i="38" s="1"/>
  <c r="D42" i="38"/>
  <c r="F42" i="38"/>
  <c r="D44" i="38"/>
  <c r="D46" i="38"/>
  <c r="F46" i="38" s="1"/>
  <c r="D47" i="38"/>
  <c r="F47" i="38"/>
  <c r="D50" i="38"/>
  <c r="F50" i="38" s="1"/>
  <c r="D51" i="38"/>
  <c r="F51" i="38" s="1"/>
  <c r="D52" i="38"/>
  <c r="D53" i="38"/>
  <c r="F53" i="38"/>
  <c r="D54" i="38"/>
  <c r="F54" i="38"/>
  <c r="D55" i="38"/>
  <c r="F55" i="38" s="1"/>
  <c r="D36" i="38"/>
  <c r="F36" i="38" s="1"/>
  <c r="H13" i="38"/>
  <c r="H14" i="38"/>
  <c r="H15" i="38" s="1"/>
  <c r="H25" i="38"/>
  <c r="H26" i="38"/>
  <c r="H27" i="38" s="1"/>
  <c r="G28" i="38"/>
  <c r="H29" i="38"/>
  <c r="H30" i="38" s="1"/>
  <c r="D32" i="38"/>
  <c r="D33" i="38"/>
  <c r="D34" i="38"/>
  <c r="D35" i="38"/>
  <c r="H37" i="38"/>
  <c r="H38" i="38" s="1"/>
  <c r="H39" i="38" s="1"/>
  <c r="F38" i="38"/>
  <c r="H45" i="38"/>
  <c r="H46" i="38"/>
  <c r="H47" i="38"/>
  <c r="H49" i="38"/>
  <c r="H50" i="38"/>
  <c r="H51" i="38" s="1"/>
  <c r="H53" i="38"/>
  <c r="H54" i="38"/>
  <c r="H55" i="38" s="1"/>
  <c r="I55" i="38" s="1"/>
  <c r="C56" i="38"/>
  <c r="P2" i="38"/>
  <c r="M2" i="38"/>
  <c r="J2" i="38"/>
  <c r="P1" i="38"/>
  <c r="M1" i="38"/>
  <c r="J1" i="38"/>
  <c r="G1" i="38"/>
  <c r="D1" i="38"/>
  <c r="C1" i="38"/>
  <c r="B1" i="38"/>
  <c r="F34" i="38"/>
  <c r="F32" i="38"/>
  <c r="F35" i="38"/>
  <c r="H41" i="38"/>
  <c r="H42" i="38" s="1"/>
  <c r="H17" i="38"/>
  <c r="H57" i="38"/>
  <c r="H9" i="38"/>
  <c r="H10" i="38" s="1"/>
  <c r="H11" i="38" s="1"/>
  <c r="H5" i="38"/>
  <c r="F33" i="38"/>
  <c r="F43" i="38"/>
  <c r="F52" i="38"/>
  <c r="F44" i="38"/>
  <c r="F48" i="38"/>
  <c r="F40" i="38"/>
  <c r="H58" i="38"/>
  <c r="H59" i="38"/>
  <c r="H18" i="38"/>
  <c r="H6" i="38"/>
  <c r="D37" i="37"/>
  <c r="D38" i="37"/>
  <c r="D39" i="37"/>
  <c r="D40" i="37"/>
  <c r="D41" i="37"/>
  <c r="F41" i="37" s="1"/>
  <c r="D42" i="37"/>
  <c r="D43" i="37"/>
  <c r="D52" i="37"/>
  <c r="F52" i="37" s="1"/>
  <c r="D53" i="37"/>
  <c r="D54" i="37"/>
  <c r="D55" i="37"/>
  <c r="F55" i="37" s="1"/>
  <c r="D36" i="37"/>
  <c r="H43" i="38"/>
  <c r="H19" i="38"/>
  <c r="H7" i="38"/>
  <c r="F42" i="37"/>
  <c r="F53" i="37"/>
  <c r="C56" i="37"/>
  <c r="H13" i="37"/>
  <c r="H14" i="37" s="1"/>
  <c r="H15" i="37" s="1"/>
  <c r="H17" i="37"/>
  <c r="H18" i="37"/>
  <c r="H19" i="37"/>
  <c r="H21" i="37"/>
  <c r="H22" i="37"/>
  <c r="H23" i="37" s="1"/>
  <c r="H25" i="37"/>
  <c r="H29" i="37"/>
  <c r="D32" i="37"/>
  <c r="D33" i="37"/>
  <c r="D34" i="37"/>
  <c r="F36" i="37"/>
  <c r="G36" i="37"/>
  <c r="G37" i="37" s="1"/>
  <c r="H37" i="37"/>
  <c r="H38" i="37" s="1"/>
  <c r="F38" i="37"/>
  <c r="F39" i="37"/>
  <c r="F40" i="37"/>
  <c r="U4" i="37"/>
  <c r="P3" i="37"/>
  <c r="M3" i="37"/>
  <c r="J3" i="37"/>
  <c r="P2" i="37"/>
  <c r="C2" i="37"/>
  <c r="D2" i="37"/>
  <c r="G2" i="37"/>
  <c r="J2" i="37"/>
  <c r="M2" i="37"/>
  <c r="B2" i="37"/>
  <c r="F32" i="37"/>
  <c r="F33" i="37"/>
  <c r="H5" i="37"/>
  <c r="H6" i="37"/>
  <c r="H7" i="37" s="1"/>
  <c r="I36" i="37"/>
  <c r="H30" i="37"/>
  <c r="H31" i="37" s="1"/>
  <c r="H26" i="37"/>
  <c r="F37" i="37"/>
  <c r="F34" i="37"/>
  <c r="F54" i="37"/>
  <c r="F43" i="37"/>
  <c r="H53" i="37"/>
  <c r="H41" i="37"/>
  <c r="H9" i="37"/>
  <c r="H10" i="37" s="1"/>
  <c r="H11" i="37" s="1"/>
  <c r="M49" i="32"/>
  <c r="M48" i="32"/>
  <c r="M46" i="32"/>
  <c r="L49" i="32"/>
  <c r="L48" i="32"/>
  <c r="L46" i="32"/>
  <c r="N33" i="32"/>
  <c r="F58" i="11"/>
  <c r="E58" i="11"/>
  <c r="H11" i="11" s="1"/>
  <c r="N36" i="31" s="1"/>
  <c r="P30" i="37" s="1"/>
  <c r="R30" i="37" s="1"/>
  <c r="D58" i="11"/>
  <c r="M31" i="32"/>
  <c r="M30" i="32"/>
  <c r="F57" i="11"/>
  <c r="G12" i="11"/>
  <c r="E57" i="11"/>
  <c r="G11" i="11" s="1"/>
  <c r="M36" i="31" s="1"/>
  <c r="M30" i="37" s="1"/>
  <c r="O30" i="37" s="1"/>
  <c r="D57" i="11"/>
  <c r="G10" i="11"/>
  <c r="M35" i="31" s="1"/>
  <c r="M29" i="37" s="1"/>
  <c r="O29" i="37" s="1"/>
  <c r="F55" i="11"/>
  <c r="E55" i="11"/>
  <c r="D55" i="11"/>
  <c r="C55" i="11"/>
  <c r="L33" i="32"/>
  <c r="L32" i="32"/>
  <c r="L31" i="32"/>
  <c r="L30" i="32"/>
  <c r="F54" i="11"/>
  <c r="F12" i="11" s="1"/>
  <c r="L37" i="31" s="1"/>
  <c r="J31" i="37" s="1"/>
  <c r="L31" i="37" s="1"/>
  <c r="E54" i="11"/>
  <c r="F11" i="11"/>
  <c r="L36" i="31" s="1"/>
  <c r="J30" i="37" s="1"/>
  <c r="L30" i="37" s="1"/>
  <c r="D54" i="11"/>
  <c r="F10" i="11" s="1"/>
  <c r="L35" i="31" s="1"/>
  <c r="J29" i="37" s="1"/>
  <c r="L29" i="37" s="1"/>
  <c r="F9" i="11"/>
  <c r="N31" i="32"/>
  <c r="N30" i="32"/>
  <c r="G9" i="11"/>
  <c r="H33" i="32"/>
  <c r="E12" i="11"/>
  <c r="K37" i="31" s="1"/>
  <c r="D12" i="11"/>
  <c r="B12" i="11"/>
  <c r="H37" i="31"/>
  <c r="C31" i="37"/>
  <c r="H32" i="32"/>
  <c r="E11" i="11"/>
  <c r="K36" i="31" s="1"/>
  <c r="D11" i="11"/>
  <c r="B11" i="11"/>
  <c r="H36" i="31" s="1"/>
  <c r="C30" i="37" s="1"/>
  <c r="H31" i="32"/>
  <c r="E10" i="11"/>
  <c r="K35" i="31"/>
  <c r="D10" i="11"/>
  <c r="B10" i="11"/>
  <c r="H35" i="31"/>
  <c r="C29" i="37" s="1"/>
  <c r="E9" i="11"/>
  <c r="K34" i="31" s="1"/>
  <c r="G28" i="37" s="1"/>
  <c r="D9" i="11"/>
  <c r="B9" i="11"/>
  <c r="C9" i="11"/>
  <c r="H12" i="11"/>
  <c r="N37" i="31"/>
  <c r="P31" i="37" s="1"/>
  <c r="R31" i="37" s="1"/>
  <c r="H9" i="11"/>
  <c r="N34" i="31" s="1"/>
  <c r="P28" i="37" s="1"/>
  <c r="R28" i="37" s="1"/>
  <c r="H10" i="11"/>
  <c r="N35" i="31"/>
  <c r="P29" i="37" s="1"/>
  <c r="R29" i="37" s="1"/>
  <c r="L34" i="31"/>
  <c r="J28" i="37" s="1"/>
  <c r="L28" i="37" s="1"/>
  <c r="M37" i="31"/>
  <c r="M31" i="37"/>
  <c r="O31" i="37" s="1"/>
  <c r="M34" i="31"/>
  <c r="M28" i="37"/>
  <c r="O28" i="37" s="1"/>
  <c r="H54" i="37"/>
  <c r="H42" i="37"/>
  <c r="P27" i="38"/>
  <c r="R27" i="38" s="1"/>
  <c r="J27" i="38"/>
  <c r="L27" i="38" s="1"/>
  <c r="C27" i="38"/>
  <c r="M26" i="38"/>
  <c r="O26" i="38"/>
  <c r="J26" i="38"/>
  <c r="L26" i="38"/>
  <c r="C26" i="38"/>
  <c r="P25" i="38"/>
  <c r="R25" i="38" s="1"/>
  <c r="M25" i="38"/>
  <c r="O25" i="38" s="1"/>
  <c r="J25" i="38"/>
  <c r="L25" i="38" s="1"/>
  <c r="C25" i="38"/>
  <c r="G24" i="38"/>
  <c r="C24" i="38"/>
  <c r="G25" i="38"/>
  <c r="I24" i="38"/>
  <c r="H43" i="37"/>
  <c r="H55" i="37"/>
  <c r="G24" i="37"/>
  <c r="P25" i="37"/>
  <c r="R25" i="37" s="1"/>
  <c r="M26" i="37"/>
  <c r="O26" i="37" s="1"/>
  <c r="J27" i="37"/>
  <c r="L27" i="37" s="1"/>
  <c r="P27" i="37"/>
  <c r="R27" i="37" s="1"/>
  <c r="M25" i="37"/>
  <c r="O25" i="37" s="1"/>
  <c r="J26" i="37"/>
  <c r="L26" i="37" s="1"/>
  <c r="P26" i="37"/>
  <c r="R26" i="37" s="1"/>
  <c r="J24" i="37"/>
  <c r="L24" i="37" s="1"/>
  <c r="M24" i="37"/>
  <c r="O24" i="37" s="1"/>
  <c r="G25" i="37"/>
  <c r="I24" i="37"/>
  <c r="G26" i="38"/>
  <c r="I25" i="38"/>
  <c r="M27" i="37"/>
  <c r="O27" i="37" s="1"/>
  <c r="J25" i="37"/>
  <c r="L25" i="37" s="1"/>
  <c r="D32" i="34"/>
  <c r="G26" i="37"/>
  <c r="I25" i="37"/>
  <c r="C48" i="14"/>
  <c r="AY11" i="1"/>
  <c r="V13" i="32" s="1"/>
  <c r="AX11" i="1"/>
  <c r="AW11" i="1"/>
  <c r="AV11" i="1"/>
  <c r="AU11" i="1"/>
  <c r="AO11" i="1"/>
  <c r="K13" i="32"/>
  <c r="AN11" i="1"/>
  <c r="J13" i="32"/>
  <c r="D11" i="38" s="1"/>
  <c r="F11" i="38" s="1"/>
  <c r="AL11" i="1"/>
  <c r="AY10" i="1"/>
  <c r="AX10" i="1"/>
  <c r="AW10" i="1"/>
  <c r="AV10" i="1"/>
  <c r="AU10" i="1"/>
  <c r="AO10" i="1"/>
  <c r="K12" i="32"/>
  <c r="AN10" i="1"/>
  <c r="J12" i="32"/>
  <c r="AL10" i="1"/>
  <c r="AY9" i="1"/>
  <c r="AX9" i="1"/>
  <c r="AW9" i="1"/>
  <c r="AV9" i="1"/>
  <c r="AU9" i="1"/>
  <c r="R11" i="32" s="1"/>
  <c r="AO9" i="1"/>
  <c r="K11" i="32"/>
  <c r="AN9" i="1"/>
  <c r="J11" i="32"/>
  <c r="AL9" i="1"/>
  <c r="AY8" i="1"/>
  <c r="AX8" i="1"/>
  <c r="AW8" i="1"/>
  <c r="T10" i="32" s="1"/>
  <c r="AV8" i="1"/>
  <c r="AU8" i="1"/>
  <c r="AO8" i="1"/>
  <c r="AN8" i="1"/>
  <c r="J10" i="32" s="1"/>
  <c r="D8" i="38" s="1"/>
  <c r="AL8" i="1"/>
  <c r="AM8" i="1" s="1"/>
  <c r="C16" i="38"/>
  <c r="D53" i="13"/>
  <c r="E53" i="13"/>
  <c r="F53" i="13"/>
  <c r="AB53" i="13"/>
  <c r="AC53" i="13"/>
  <c r="AD53" i="13"/>
  <c r="AD55" i="13"/>
  <c r="AC55" i="13"/>
  <c r="AE10" i="13" s="1"/>
  <c r="M44" i="32" s="1"/>
  <c r="M34" i="38" s="1"/>
  <c r="O34" i="38" s="1"/>
  <c r="AB55" i="13"/>
  <c r="AA55" i="13"/>
  <c r="AA53" i="13"/>
  <c r="AD52" i="13"/>
  <c r="AC52" i="13"/>
  <c r="AB52" i="13"/>
  <c r="AA52" i="13"/>
  <c r="C32" i="38"/>
  <c r="G27" i="37"/>
  <c r="AF11" i="13"/>
  <c r="N45" i="32" s="1"/>
  <c r="P35" i="38" s="1"/>
  <c r="R35" i="38" s="1"/>
  <c r="AE11" i="13"/>
  <c r="M45" i="32" s="1"/>
  <c r="M35" i="38" s="1"/>
  <c r="O35" i="38" s="1"/>
  <c r="AD11" i="13"/>
  <c r="L45" i="32" s="1"/>
  <c r="J35" i="38" s="1"/>
  <c r="L35" i="38" s="1"/>
  <c r="AC11" i="13"/>
  <c r="K45" i="32" s="1"/>
  <c r="G35" i="38" s="1"/>
  <c r="I35" i="38" s="1"/>
  <c r="AB11" i="13"/>
  <c r="Z11" i="13"/>
  <c r="H45" i="32"/>
  <c r="C35" i="38" s="1"/>
  <c r="AF10" i="13"/>
  <c r="N44" i="32" s="1"/>
  <c r="P34" i="38" s="1"/>
  <c r="R34" i="38" s="1"/>
  <c r="AD10" i="13"/>
  <c r="L44" i="32" s="1"/>
  <c r="J34" i="38" s="1"/>
  <c r="L34" i="38" s="1"/>
  <c r="AC10" i="13"/>
  <c r="K44" i="32" s="1"/>
  <c r="G34" i="38" s="1"/>
  <c r="I34" i="38" s="1"/>
  <c r="AB10" i="13"/>
  <c r="Z10" i="13"/>
  <c r="H44" i="32" s="1"/>
  <c r="C34" i="38" s="1"/>
  <c r="AF9" i="13"/>
  <c r="N43" i="32" s="1"/>
  <c r="P33" i="38" s="1"/>
  <c r="R33" i="38" s="1"/>
  <c r="AE9" i="13"/>
  <c r="M43" i="32" s="1"/>
  <c r="M33" i="38" s="1"/>
  <c r="O33" i="38" s="1"/>
  <c r="AD9" i="13"/>
  <c r="L43" i="32" s="1"/>
  <c r="J33" i="38" s="1"/>
  <c r="L33" i="38" s="1"/>
  <c r="AC9" i="13"/>
  <c r="K43" i="32" s="1"/>
  <c r="G33" i="38" s="1"/>
  <c r="I33" i="38" s="1"/>
  <c r="AB9" i="13"/>
  <c r="Z9" i="13"/>
  <c r="H43" i="32"/>
  <c r="C33" i="38" s="1"/>
  <c r="AF8" i="13"/>
  <c r="N42" i="32" s="1"/>
  <c r="P32" i="38" s="1"/>
  <c r="R32" i="38" s="1"/>
  <c r="AE8" i="13"/>
  <c r="M42" i="32" s="1"/>
  <c r="M32" i="38" s="1"/>
  <c r="O32" i="38" s="1"/>
  <c r="AD8" i="13"/>
  <c r="L42" i="32" s="1"/>
  <c r="J32" i="38" s="1"/>
  <c r="L32" i="38" s="1"/>
  <c r="AC8" i="13"/>
  <c r="K42" i="32" s="1"/>
  <c r="G32" i="38" s="1"/>
  <c r="I32" i="38" s="1"/>
  <c r="AB8" i="13"/>
  <c r="Z8" i="13"/>
  <c r="AA8" i="13" s="1"/>
  <c r="E11" i="13"/>
  <c r="K53" i="31"/>
  <c r="G35" i="37" s="1"/>
  <c r="I35" i="37" s="1"/>
  <c r="D11" i="13"/>
  <c r="B11" i="13"/>
  <c r="H53" i="31" s="1"/>
  <c r="C35" i="37" s="1"/>
  <c r="E10" i="13"/>
  <c r="K52" i="31"/>
  <c r="G34" i="37" s="1"/>
  <c r="I34" i="37" s="1"/>
  <c r="D10" i="13"/>
  <c r="B10" i="13"/>
  <c r="H52" i="31" s="1"/>
  <c r="C34" i="37" s="1"/>
  <c r="E9" i="13"/>
  <c r="K51" i="31"/>
  <c r="G33" i="37" s="1"/>
  <c r="I33" i="37" s="1"/>
  <c r="D9" i="13"/>
  <c r="B9" i="13"/>
  <c r="H51" i="31" s="1"/>
  <c r="C33" i="37" s="1"/>
  <c r="E8" i="13"/>
  <c r="B8" i="13"/>
  <c r="C8" i="13" s="1"/>
  <c r="C55" i="13"/>
  <c r="G8" i="13"/>
  <c r="M50" i="31" s="1"/>
  <c r="M32" i="37" s="1"/>
  <c r="O32" i="37" s="1"/>
  <c r="D55" i="13"/>
  <c r="G9" i="13" s="1"/>
  <c r="M51" i="31" s="1"/>
  <c r="M33" i="37" s="1"/>
  <c r="O33" i="37" s="1"/>
  <c r="E55" i="13"/>
  <c r="G10" i="13" s="1"/>
  <c r="F55" i="13"/>
  <c r="G11" i="13" s="1"/>
  <c r="M53" i="31" s="1"/>
  <c r="M35" i="37" s="1"/>
  <c r="O35" i="37" s="1"/>
  <c r="H11" i="13"/>
  <c r="N53" i="31" s="1"/>
  <c r="P35" i="37" s="1"/>
  <c r="R35" i="37" s="1"/>
  <c r="H10" i="13"/>
  <c r="H9" i="13"/>
  <c r="N51" i="31" s="1"/>
  <c r="P33" i="37" s="1"/>
  <c r="R33" i="37" s="1"/>
  <c r="H8" i="13"/>
  <c r="C53" i="13"/>
  <c r="D52" i="13"/>
  <c r="F9" i="13"/>
  <c r="E52" i="13"/>
  <c r="F10" i="13"/>
  <c r="L52" i="31" s="1"/>
  <c r="J34" i="37" s="1"/>
  <c r="L34" i="37" s="1"/>
  <c r="F52" i="13"/>
  <c r="F11" i="13"/>
  <c r="L53" i="31" s="1"/>
  <c r="J35" i="37" s="1"/>
  <c r="C52" i="13"/>
  <c r="F8" i="13"/>
  <c r="L50" i="31" s="1"/>
  <c r="J32" i="37" s="1"/>
  <c r="L32" i="37" s="1"/>
  <c r="L51" i="31"/>
  <c r="J33" i="37"/>
  <c r="L33" i="37"/>
  <c r="N52" i="31"/>
  <c r="P34" i="37"/>
  <c r="R34" i="37" s="1"/>
  <c r="L35" i="37"/>
  <c r="N50" i="31"/>
  <c r="M52" i="31"/>
  <c r="M34" i="37" s="1"/>
  <c r="O34" i="37" s="1"/>
  <c r="P32" i="37"/>
  <c r="R32" i="37"/>
  <c r="S22" i="31"/>
  <c r="T22" i="31"/>
  <c r="S23" i="31"/>
  <c r="T23" i="31"/>
  <c r="S24" i="31"/>
  <c r="T24" i="31"/>
  <c r="S25" i="31"/>
  <c r="T25" i="31"/>
  <c r="R23" i="31"/>
  <c r="R24" i="31"/>
  <c r="R25" i="31"/>
  <c r="R22" i="31"/>
  <c r="AB11" i="6"/>
  <c r="AB10" i="6"/>
  <c r="AB9" i="6"/>
  <c r="AB8" i="6"/>
  <c r="AN11" i="6"/>
  <c r="AN10" i="6"/>
  <c r="AN9" i="6"/>
  <c r="AN8" i="6"/>
  <c r="D12" i="38"/>
  <c r="F12" i="38"/>
  <c r="AB11" i="5"/>
  <c r="AB10" i="5"/>
  <c r="AB9" i="5"/>
  <c r="AB8" i="5"/>
  <c r="P11" i="5"/>
  <c r="P10" i="5"/>
  <c r="P9" i="5"/>
  <c r="P8" i="5"/>
  <c r="AB11" i="4"/>
  <c r="J9" i="32" s="1"/>
  <c r="D7" i="38" s="1"/>
  <c r="F7" i="38" s="1"/>
  <c r="AB10" i="4"/>
  <c r="J8" i="32"/>
  <c r="AB9" i="4"/>
  <c r="J7" i="32"/>
  <c r="D5" i="38"/>
  <c r="F5" i="38"/>
  <c r="AB8" i="4"/>
  <c r="D15" i="38"/>
  <c r="F15" i="38"/>
  <c r="D14" i="38"/>
  <c r="F14" i="38" s="1"/>
  <c r="D13" i="38"/>
  <c r="F13" i="38"/>
  <c r="C12" i="38"/>
  <c r="AY11" i="6"/>
  <c r="V17" i="32"/>
  <c r="AX11" i="6"/>
  <c r="U17" i="32" s="1"/>
  <c r="AW11" i="6"/>
  <c r="T17" i="32"/>
  <c r="AV11" i="6"/>
  <c r="S17" i="32" s="1"/>
  <c r="AU11" i="6"/>
  <c r="R17" i="32"/>
  <c r="AY10" i="6"/>
  <c r="V16" i="32" s="1"/>
  <c r="AX10" i="6"/>
  <c r="U16" i="32"/>
  <c r="AW10" i="6"/>
  <c r="T16" i="32" s="1"/>
  <c r="AV10" i="6"/>
  <c r="S16" i="32"/>
  <c r="AU10" i="6"/>
  <c r="R16" i="32" s="1"/>
  <c r="AY9" i="6"/>
  <c r="V15" i="32"/>
  <c r="AX9" i="6"/>
  <c r="U15" i="32" s="1"/>
  <c r="AW9" i="6"/>
  <c r="T15" i="32"/>
  <c r="AV9" i="6"/>
  <c r="S15" i="32" s="1"/>
  <c r="AU9" i="6"/>
  <c r="R15" i="32"/>
  <c r="AY8" i="6"/>
  <c r="V14" i="32" s="1"/>
  <c r="AX8" i="6"/>
  <c r="U14" i="32"/>
  <c r="AW8" i="6"/>
  <c r="T14" i="32" s="1"/>
  <c r="AV8" i="6"/>
  <c r="S14" i="32"/>
  <c r="AU8" i="6"/>
  <c r="R14" i="32" s="1"/>
  <c r="AC11" i="14"/>
  <c r="K21" i="32"/>
  <c r="AB11" i="14"/>
  <c r="J21" i="32" s="1"/>
  <c r="D19" i="38" s="1"/>
  <c r="F19" i="38" s="1"/>
  <c r="Z11" i="14"/>
  <c r="H21" i="32" s="1"/>
  <c r="C19" i="38" s="1"/>
  <c r="AF10" i="14"/>
  <c r="N20" i="32"/>
  <c r="P18" i="38" s="1"/>
  <c r="R18" i="38" s="1"/>
  <c r="AC10" i="14"/>
  <c r="K20" i="32"/>
  <c r="AB10" i="14"/>
  <c r="J20" i="32"/>
  <c r="D18" i="38"/>
  <c r="F18" i="38"/>
  <c r="Z10" i="14"/>
  <c r="H20" i="32" s="1"/>
  <c r="C18" i="38" s="1"/>
  <c r="AC9" i="14"/>
  <c r="K19" i="32" s="1"/>
  <c r="AB9" i="14"/>
  <c r="J19" i="32"/>
  <c r="D17" i="38"/>
  <c r="F17" i="38" s="1"/>
  <c r="Z9" i="14"/>
  <c r="H19" i="32"/>
  <c r="C17" i="38"/>
  <c r="AF8" i="14"/>
  <c r="N18" i="32"/>
  <c r="P16" i="38"/>
  <c r="R16" i="38"/>
  <c r="AC8" i="14"/>
  <c r="K18" i="32" s="1"/>
  <c r="G16" i="38" s="1"/>
  <c r="AB8" i="14"/>
  <c r="J18" i="32" s="1"/>
  <c r="D16" i="38" s="1"/>
  <c r="F16" i="38" s="1"/>
  <c r="Z8" i="14"/>
  <c r="AA8" i="14" s="1"/>
  <c r="O11" i="14"/>
  <c r="V25" i="31" s="1"/>
  <c r="N11" i="14"/>
  <c r="U25" i="31"/>
  <c r="E11" i="14"/>
  <c r="K25" i="31"/>
  <c r="D11" i="14"/>
  <c r="J25" i="31"/>
  <c r="D19" i="37" s="1"/>
  <c r="F19" i="37" s="1"/>
  <c r="B11" i="14"/>
  <c r="O10" i="14"/>
  <c r="V24" i="31" s="1"/>
  <c r="N10" i="14"/>
  <c r="U24" i="31"/>
  <c r="E10" i="14"/>
  <c r="K24" i="31"/>
  <c r="D10" i="14"/>
  <c r="J24" i="31" s="1"/>
  <c r="D18" i="37" s="1"/>
  <c r="F18" i="37" s="1"/>
  <c r="B10" i="14"/>
  <c r="O9" i="14"/>
  <c r="V23" i="31" s="1"/>
  <c r="N9" i="14"/>
  <c r="U23" i="31"/>
  <c r="H9" i="14"/>
  <c r="E9" i="14"/>
  <c r="K23" i="31"/>
  <c r="D9" i="14"/>
  <c r="J23" i="31" s="1"/>
  <c r="D17" i="37" s="1"/>
  <c r="F17" i="37" s="1"/>
  <c r="B9" i="14"/>
  <c r="O8" i="14"/>
  <c r="V22" i="31" s="1"/>
  <c r="N8" i="14"/>
  <c r="U22" i="31"/>
  <c r="F8" i="14"/>
  <c r="E8" i="14"/>
  <c r="K22" i="31"/>
  <c r="G16" i="37"/>
  <c r="D8" i="14"/>
  <c r="J22" i="31" s="1"/>
  <c r="D16" i="37" s="1"/>
  <c r="F16" i="37" s="1"/>
  <c r="B8" i="14"/>
  <c r="C8" i="14" s="1"/>
  <c r="AF11" i="14"/>
  <c r="N21" i="32"/>
  <c r="P19" i="38"/>
  <c r="R19" i="38" s="1"/>
  <c r="AF9" i="14"/>
  <c r="N19" i="32"/>
  <c r="P17" i="38"/>
  <c r="R17" i="38" s="1"/>
  <c r="AD51" i="14"/>
  <c r="AE11" i="14"/>
  <c r="AC51" i="14"/>
  <c r="AE10" i="14" s="1"/>
  <c r="AB51" i="14"/>
  <c r="AE9" i="14"/>
  <c r="AA51" i="14"/>
  <c r="AE8" i="14" s="1"/>
  <c r="AD49" i="14"/>
  <c r="AC49" i="14"/>
  <c r="AB49" i="14"/>
  <c r="AA49" i="14"/>
  <c r="AD48" i="14"/>
  <c r="AD11" i="14"/>
  <c r="AC48" i="14"/>
  <c r="AD10" i="14" s="1"/>
  <c r="AB48" i="14"/>
  <c r="AD9" i="14"/>
  <c r="AA48" i="14"/>
  <c r="AD8" i="14" s="1"/>
  <c r="H11" i="14"/>
  <c r="H10" i="14"/>
  <c r="H8" i="14"/>
  <c r="F51" i="14"/>
  <c r="G11" i="14"/>
  <c r="E51" i="14"/>
  <c r="G10" i="14"/>
  <c r="M24" i="31" s="1"/>
  <c r="M18" i="37" s="1"/>
  <c r="O18" i="37" s="1"/>
  <c r="D51" i="14"/>
  <c r="G9" i="14" s="1"/>
  <c r="M23" i="31" s="1"/>
  <c r="M17" i="37" s="1"/>
  <c r="O17" i="37" s="1"/>
  <c r="C51" i="14"/>
  <c r="G8" i="14"/>
  <c r="F49" i="14"/>
  <c r="E49" i="14"/>
  <c r="D49" i="14"/>
  <c r="C49" i="14"/>
  <c r="F48" i="14"/>
  <c r="F11" i="14" s="1"/>
  <c r="L25" i="31" s="1"/>
  <c r="J19" i="37" s="1"/>
  <c r="L19" i="37" s="1"/>
  <c r="E48" i="14"/>
  <c r="F10" i="14"/>
  <c r="D48" i="14"/>
  <c r="F9" i="14"/>
  <c r="AR11" i="1"/>
  <c r="N13" i="32"/>
  <c r="AR10" i="1"/>
  <c r="N12" i="32"/>
  <c r="N16" i="32"/>
  <c r="AR9" i="1"/>
  <c r="N11" i="32"/>
  <c r="N15" i="32"/>
  <c r="AR8" i="1"/>
  <c r="N10" i="32" s="1"/>
  <c r="AP51" i="1"/>
  <c r="AQ11" i="1"/>
  <c r="M13" i="32" s="1"/>
  <c r="AO51" i="1"/>
  <c r="AQ10" i="1"/>
  <c r="M12" i="32" s="1"/>
  <c r="M16" i="32" s="1"/>
  <c r="AN51" i="1"/>
  <c r="AQ9" i="1" s="1"/>
  <c r="M11" i="32" s="1"/>
  <c r="AM51" i="1"/>
  <c r="AQ8" i="1"/>
  <c r="AP49" i="1"/>
  <c r="AO49" i="1"/>
  <c r="AN49" i="1"/>
  <c r="AM49" i="1"/>
  <c r="AP48" i="1"/>
  <c r="AP11" i="1"/>
  <c r="L13" i="32" s="1"/>
  <c r="J11" i="38" s="1"/>
  <c r="L11" i="38" s="1"/>
  <c r="AO48" i="1"/>
  <c r="AP10" i="1"/>
  <c r="L12" i="32"/>
  <c r="J10" i="38" s="1"/>
  <c r="L10" i="38" s="1"/>
  <c r="AN48" i="1"/>
  <c r="AM48" i="1"/>
  <c r="AP8" i="1" s="1"/>
  <c r="L10" i="32" s="1"/>
  <c r="J8" i="38" s="1"/>
  <c r="L8" i="38" s="1"/>
  <c r="S10" i="32"/>
  <c r="U10" i="32"/>
  <c r="V10" i="32"/>
  <c r="S11" i="32"/>
  <c r="T11" i="32"/>
  <c r="U11" i="32"/>
  <c r="V11" i="32"/>
  <c r="S12" i="32"/>
  <c r="T12" i="32"/>
  <c r="U12" i="32"/>
  <c r="V12" i="32"/>
  <c r="S13" i="32"/>
  <c r="T13" i="32"/>
  <c r="U13" i="32"/>
  <c r="R12" i="32"/>
  <c r="R13" i="32"/>
  <c r="R10" i="32"/>
  <c r="H13" i="32"/>
  <c r="C11" i="38"/>
  <c r="D10" i="38"/>
  <c r="F10" i="38"/>
  <c r="H12" i="32"/>
  <c r="C10" i="38"/>
  <c r="D9" i="38"/>
  <c r="F9" i="38"/>
  <c r="H11" i="32"/>
  <c r="C9" i="38"/>
  <c r="F8" i="38"/>
  <c r="K10" i="32"/>
  <c r="G8" i="38"/>
  <c r="C8" i="38"/>
  <c r="AM11" i="4"/>
  <c r="V9" i="32"/>
  <c r="AL11" i="4"/>
  <c r="U9" i="32" s="1"/>
  <c r="AK11" i="4"/>
  <c r="T9" i="32" s="1"/>
  <c r="AJ11" i="4"/>
  <c r="S9" i="32" s="1"/>
  <c r="AI11" i="4"/>
  <c r="R9" i="32"/>
  <c r="AM10" i="4"/>
  <c r="V8" i="32"/>
  <c r="AL10" i="4"/>
  <c r="U8" i="32"/>
  <c r="AK10" i="4"/>
  <c r="T8" i="32" s="1"/>
  <c r="AJ10" i="4"/>
  <c r="S8" i="32" s="1"/>
  <c r="AI10" i="4"/>
  <c r="R8" i="32"/>
  <c r="AM9" i="4"/>
  <c r="V7" i="32" s="1"/>
  <c r="AL9" i="4"/>
  <c r="U7" i="32" s="1"/>
  <c r="AK9" i="4"/>
  <c r="T7" i="32"/>
  <c r="AJ9" i="4"/>
  <c r="S7" i="32"/>
  <c r="AI9" i="4"/>
  <c r="R7" i="32"/>
  <c r="AM8" i="4"/>
  <c r="V6" i="32" s="1"/>
  <c r="AL8" i="4"/>
  <c r="U6" i="32" s="1"/>
  <c r="AK8" i="4"/>
  <c r="T6" i="32" s="1"/>
  <c r="AJ8" i="4"/>
  <c r="S6" i="32"/>
  <c r="AI8" i="4"/>
  <c r="R6" i="32" s="1"/>
  <c r="D6" i="38"/>
  <c r="F6" i="38"/>
  <c r="AL3" i="1"/>
  <c r="AL2" i="1"/>
  <c r="D11" i="6"/>
  <c r="D10" i="6"/>
  <c r="D9" i="6"/>
  <c r="D8" i="6"/>
  <c r="D11" i="5"/>
  <c r="D10" i="5"/>
  <c r="D9" i="5"/>
  <c r="D8" i="5"/>
  <c r="D11" i="4"/>
  <c r="J9" i="31"/>
  <c r="D7" i="37" s="1"/>
  <c r="F7" i="37" s="1"/>
  <c r="D10" i="4"/>
  <c r="J8" i="31"/>
  <c r="D9" i="4"/>
  <c r="J7" i="31"/>
  <c r="D8" i="4"/>
  <c r="J6" i="31"/>
  <c r="J13" i="31"/>
  <c r="J11" i="31"/>
  <c r="J10" i="31"/>
  <c r="U11" i="31"/>
  <c r="E11" i="1"/>
  <c r="K13" i="31"/>
  <c r="B11" i="1"/>
  <c r="H10" i="1"/>
  <c r="E10" i="1"/>
  <c r="K12" i="31"/>
  <c r="B10" i="1"/>
  <c r="E9" i="1"/>
  <c r="K11" i="31" s="1"/>
  <c r="B9" i="1"/>
  <c r="E8" i="1"/>
  <c r="B8" i="1"/>
  <c r="C8" i="1"/>
  <c r="O11" i="1"/>
  <c r="V13" i="31" s="1"/>
  <c r="N11" i="1"/>
  <c r="U13" i="31" s="1"/>
  <c r="M11" i="1"/>
  <c r="T13" i="31" s="1"/>
  <c r="L11" i="1"/>
  <c r="S13" i="31"/>
  <c r="K11" i="1"/>
  <c r="R13" i="31" s="1"/>
  <c r="O10" i="1"/>
  <c r="V12" i="31" s="1"/>
  <c r="N10" i="1"/>
  <c r="U12" i="31" s="1"/>
  <c r="M10" i="1"/>
  <c r="T12" i="31"/>
  <c r="L10" i="1"/>
  <c r="S12" i="31" s="1"/>
  <c r="K10" i="1"/>
  <c r="R12" i="31" s="1"/>
  <c r="O9" i="1"/>
  <c r="V11" i="31" s="1"/>
  <c r="N9" i="1"/>
  <c r="M9" i="1"/>
  <c r="T11" i="31"/>
  <c r="L9" i="1"/>
  <c r="S11" i="31"/>
  <c r="K9" i="1"/>
  <c r="R11" i="31"/>
  <c r="O8" i="1"/>
  <c r="V10" i="31"/>
  <c r="N8" i="1"/>
  <c r="U10" i="31"/>
  <c r="M8" i="1"/>
  <c r="T10" i="31"/>
  <c r="L8" i="1"/>
  <c r="S10" i="31"/>
  <c r="K8" i="1"/>
  <c r="H11" i="1"/>
  <c r="H9" i="1"/>
  <c r="H8" i="1"/>
  <c r="N10" i="31" s="1"/>
  <c r="P8" i="37" s="1"/>
  <c r="R8" i="37" s="1"/>
  <c r="AD51" i="1"/>
  <c r="AE11" i="1"/>
  <c r="AC51" i="1"/>
  <c r="AE10" i="1"/>
  <c r="AB51" i="1"/>
  <c r="AE9" i="1"/>
  <c r="AA51" i="1"/>
  <c r="AE8" i="1"/>
  <c r="R51" i="1"/>
  <c r="Q51" i="1"/>
  <c r="P51" i="1"/>
  <c r="O51" i="1"/>
  <c r="F51" i="1"/>
  <c r="G11" i="1"/>
  <c r="E51" i="1"/>
  <c r="G10" i="1"/>
  <c r="D51" i="1"/>
  <c r="G9" i="1"/>
  <c r="C51" i="1"/>
  <c r="G8" i="1"/>
  <c r="AD49" i="1"/>
  <c r="AC49" i="1"/>
  <c r="AB49" i="1"/>
  <c r="AA49" i="1"/>
  <c r="R49" i="1"/>
  <c r="Q49" i="1"/>
  <c r="P49" i="1"/>
  <c r="O49" i="1"/>
  <c r="F49" i="1"/>
  <c r="E49" i="1"/>
  <c r="D49" i="1"/>
  <c r="AD48" i="1"/>
  <c r="AD11" i="1" s="1"/>
  <c r="AC48" i="1"/>
  <c r="AD10" i="1" s="1"/>
  <c r="AB48" i="1"/>
  <c r="AD9" i="1"/>
  <c r="AA48" i="1"/>
  <c r="AD8" i="1" s="1"/>
  <c r="R48" i="1"/>
  <c r="Q48" i="1"/>
  <c r="P48" i="1"/>
  <c r="O48" i="1"/>
  <c r="F48" i="1"/>
  <c r="F11" i="1"/>
  <c r="E48" i="1"/>
  <c r="F10" i="1" s="1"/>
  <c r="L12" i="31" s="1"/>
  <c r="J10" i="37" s="1"/>
  <c r="L10" i="37" s="1"/>
  <c r="D48" i="1"/>
  <c r="F9" i="1" s="1"/>
  <c r="L11" i="31" s="1"/>
  <c r="J9" i="37" s="1"/>
  <c r="L9" i="37" s="1"/>
  <c r="F8" i="1"/>
  <c r="B2" i="1"/>
  <c r="J75" i="31"/>
  <c r="J79" i="31" s="1"/>
  <c r="J83" i="31"/>
  <c r="J87" i="31" s="1"/>
  <c r="M10" i="32"/>
  <c r="M14" i="32" s="1"/>
  <c r="J75" i="32"/>
  <c r="J79" i="32"/>
  <c r="J67" i="32"/>
  <c r="J71" i="32" s="1"/>
  <c r="J74" i="32"/>
  <c r="J78" i="32" s="1"/>
  <c r="J66" i="32"/>
  <c r="J70" i="32" s="1"/>
  <c r="J76" i="31"/>
  <c r="J80" i="31"/>
  <c r="J84" i="31"/>
  <c r="J88" i="31" s="1"/>
  <c r="AP9" i="1"/>
  <c r="L11" i="32" s="1"/>
  <c r="J9" i="38" s="1"/>
  <c r="L9" i="38" s="1"/>
  <c r="J68" i="32"/>
  <c r="J72" i="32" s="1"/>
  <c r="J76" i="32"/>
  <c r="J80" i="32" s="1"/>
  <c r="J74" i="31"/>
  <c r="J78" i="31" s="1"/>
  <c r="J82" i="31"/>
  <c r="J86" i="31"/>
  <c r="J6" i="32"/>
  <c r="D4" i="38" s="1"/>
  <c r="F4" i="38"/>
  <c r="J77" i="31"/>
  <c r="J81" i="31"/>
  <c r="J85" i="31"/>
  <c r="J89" i="31"/>
  <c r="J69" i="32"/>
  <c r="J73" i="32"/>
  <c r="J77" i="32"/>
  <c r="J81" i="32"/>
  <c r="M13" i="31"/>
  <c r="M11" i="37"/>
  <c r="O11" i="37"/>
  <c r="L10" i="31"/>
  <c r="J8" i="37" s="1"/>
  <c r="L8" i="37" s="1"/>
  <c r="L24" i="31"/>
  <c r="J18" i="37" s="1"/>
  <c r="L18" i="37"/>
  <c r="N25" i="31"/>
  <c r="N11" i="31"/>
  <c r="P9" i="37"/>
  <c r="R9" i="37" s="1"/>
  <c r="M12" i="31"/>
  <c r="N23" i="31"/>
  <c r="P17" i="37" s="1"/>
  <c r="R17" i="37" s="1"/>
  <c r="N13" i="31"/>
  <c r="P11" i="37"/>
  <c r="R11" i="37"/>
  <c r="N12" i="31"/>
  <c r="P10" i="37"/>
  <c r="R10" i="37" s="1"/>
  <c r="M22" i="31"/>
  <c r="M16" i="37" s="1"/>
  <c r="O16" i="37" s="1"/>
  <c r="N22" i="31"/>
  <c r="P16" i="37"/>
  <c r="R16" i="37" s="1"/>
  <c r="M10" i="31"/>
  <c r="M8" i="37"/>
  <c r="O8" i="37"/>
  <c r="P9" i="38"/>
  <c r="R9" i="38"/>
  <c r="M11" i="31"/>
  <c r="M9" i="37"/>
  <c r="O9" i="37"/>
  <c r="L13" i="31"/>
  <c r="J11" i="37"/>
  <c r="L11" i="37" s="1"/>
  <c r="P10" i="38"/>
  <c r="R10" i="38"/>
  <c r="M25" i="31"/>
  <c r="M19" i="37" s="1"/>
  <c r="O19" i="37" s="1"/>
  <c r="L23" i="31"/>
  <c r="J17" i="37"/>
  <c r="L17" i="37" s="1"/>
  <c r="N24" i="31"/>
  <c r="P18" i="37"/>
  <c r="R18" i="37" s="1"/>
  <c r="L22" i="31"/>
  <c r="J16" i="37" s="1"/>
  <c r="L16" i="37" s="1"/>
  <c r="G17" i="37"/>
  <c r="I16" i="37"/>
  <c r="G9" i="38"/>
  <c r="I8" i="38"/>
  <c r="P19" i="37"/>
  <c r="R19" i="37"/>
  <c r="O11" i="4"/>
  <c r="N11" i="4"/>
  <c r="M11" i="4"/>
  <c r="L11" i="4"/>
  <c r="K11" i="4"/>
  <c r="O10" i="4"/>
  <c r="N10" i="4"/>
  <c r="M10" i="4"/>
  <c r="L10" i="4"/>
  <c r="K10" i="4"/>
  <c r="O9" i="4"/>
  <c r="N9" i="4"/>
  <c r="M9" i="4"/>
  <c r="L9" i="4"/>
  <c r="K9" i="4"/>
  <c r="O8" i="4"/>
  <c r="N8" i="4"/>
  <c r="M8" i="4"/>
  <c r="L8" i="4"/>
  <c r="K8" i="4"/>
  <c r="O11" i="6"/>
  <c r="V17" i="31"/>
  <c r="O10" i="6"/>
  <c r="V16" i="31"/>
  <c r="O9" i="6"/>
  <c r="V15" i="31"/>
  <c r="O8" i="6"/>
  <c r="V14" i="31"/>
  <c r="N11" i="6"/>
  <c r="U17" i="31"/>
  <c r="N10" i="6"/>
  <c r="U16" i="31"/>
  <c r="N9" i="6"/>
  <c r="U15" i="31"/>
  <c r="N8" i="6"/>
  <c r="U14" i="31"/>
  <c r="M9" i="6"/>
  <c r="T15" i="31"/>
  <c r="M10" i="6"/>
  <c r="T16" i="31"/>
  <c r="M11" i="6"/>
  <c r="T17" i="31"/>
  <c r="M8" i="6"/>
  <c r="T14" i="31"/>
  <c r="L11" i="6"/>
  <c r="S17" i="31"/>
  <c r="L9" i="6"/>
  <c r="S15" i="31"/>
  <c r="L10" i="6"/>
  <c r="S16" i="31"/>
  <c r="L8" i="6"/>
  <c r="S14" i="31"/>
  <c r="K9" i="6"/>
  <c r="R15" i="31"/>
  <c r="K10" i="6"/>
  <c r="R16" i="31"/>
  <c r="K11" i="6"/>
  <c r="R17" i="31"/>
  <c r="K8" i="6"/>
  <c r="AA44" i="5"/>
  <c r="AB44" i="5"/>
  <c r="AC44" i="5"/>
  <c r="AC43" i="5" s="1"/>
  <c r="AD44" i="5"/>
  <c r="AE44" i="5"/>
  <c r="AF44" i="5"/>
  <c r="AG44" i="5"/>
  <c r="AH44" i="5"/>
  <c r="AB45" i="5"/>
  <c r="AB43" i="5" s="1"/>
  <c r="AB51" i="5" s="1"/>
  <c r="AE9" i="5" s="1"/>
  <c r="AC45" i="5"/>
  <c r="AD45" i="5"/>
  <c r="AD43" i="5" s="1"/>
  <c r="AE45" i="5"/>
  <c r="AF45" i="5"/>
  <c r="AF43" i="5" s="1"/>
  <c r="AG45" i="5"/>
  <c r="AH45" i="5"/>
  <c r="AA45" i="5"/>
  <c r="S44" i="5"/>
  <c r="S43" i="5" s="1"/>
  <c r="T44" i="5"/>
  <c r="U44" i="5"/>
  <c r="U43" i="5" s="1"/>
  <c r="V44" i="5"/>
  <c r="S45" i="5"/>
  <c r="T45" i="5"/>
  <c r="U45" i="5"/>
  <c r="V45" i="5"/>
  <c r="O44" i="5"/>
  <c r="O43" i="5" s="1"/>
  <c r="O51" i="5" s="1"/>
  <c r="S8" i="5" s="1"/>
  <c r="P44" i="5"/>
  <c r="Q44" i="5"/>
  <c r="Q43" i="5" s="1"/>
  <c r="Q51" i="5" s="1"/>
  <c r="S10" i="5" s="1"/>
  <c r="R44" i="5"/>
  <c r="O45" i="5"/>
  <c r="P45" i="5"/>
  <c r="Q45" i="5"/>
  <c r="R45" i="5"/>
  <c r="R43" i="5" s="1"/>
  <c r="R51" i="5" s="1"/>
  <c r="S11" i="5" s="1"/>
  <c r="M10" i="38"/>
  <c r="O10" i="38" s="1"/>
  <c r="M8" i="38"/>
  <c r="O8" i="38" s="1"/>
  <c r="M19" i="31"/>
  <c r="M15" i="31"/>
  <c r="M18" i="31"/>
  <c r="M14" i="31"/>
  <c r="M21" i="31"/>
  <c r="M17" i="31"/>
  <c r="M15" i="37" s="1"/>
  <c r="O15" i="37" s="1"/>
  <c r="G18" i="37"/>
  <c r="I18" i="37" s="1"/>
  <c r="I17" i="37"/>
  <c r="G10" i="38"/>
  <c r="I9" i="38"/>
  <c r="AG43" i="5"/>
  <c r="AA43" i="5"/>
  <c r="AE43" i="5"/>
  <c r="AH43" i="5"/>
  <c r="P43" i="5"/>
  <c r="T43" i="5"/>
  <c r="V43" i="5"/>
  <c r="AC11" i="4"/>
  <c r="K9" i="32" s="1"/>
  <c r="Z11" i="4"/>
  <c r="H9" i="32" s="1"/>
  <c r="C7" i="38" s="1"/>
  <c r="AC10" i="4"/>
  <c r="K8" i="32" s="1"/>
  <c r="Z10" i="4"/>
  <c r="H8" i="32"/>
  <c r="C6" i="38" s="1"/>
  <c r="AC9" i="4"/>
  <c r="K7" i="32" s="1"/>
  <c r="Z9" i="4"/>
  <c r="H7" i="32"/>
  <c r="C5" i="38"/>
  <c r="AF8" i="4"/>
  <c r="N6" i="32"/>
  <c r="P4" i="38" s="1"/>
  <c r="R4" i="38" s="1"/>
  <c r="AC8" i="4"/>
  <c r="K6" i="32"/>
  <c r="G4" i="38"/>
  <c r="Z8" i="4"/>
  <c r="C4" i="38"/>
  <c r="E11" i="4"/>
  <c r="K9" i="31" s="1"/>
  <c r="B11" i="4"/>
  <c r="E10" i="4"/>
  <c r="K8" i="31" s="1"/>
  <c r="D6" i="37"/>
  <c r="F6" i="37"/>
  <c r="B10" i="4"/>
  <c r="H9" i="4"/>
  <c r="E9" i="4"/>
  <c r="K7" i="31"/>
  <c r="D5" i="37"/>
  <c r="F5" i="37" s="1"/>
  <c r="B9" i="4"/>
  <c r="E8" i="4"/>
  <c r="K6" i="31" s="1"/>
  <c r="G4" i="37" s="1"/>
  <c r="D4" i="37"/>
  <c r="F4" i="37"/>
  <c r="B8" i="4"/>
  <c r="C8" i="4"/>
  <c r="AF11" i="4"/>
  <c r="N9" i="32"/>
  <c r="P7" i="38" s="1"/>
  <c r="R7" i="38" s="1"/>
  <c r="AF10" i="4"/>
  <c r="N8" i="32"/>
  <c r="P6" i="38" s="1"/>
  <c r="R6" i="38" s="1"/>
  <c r="AF9" i="4"/>
  <c r="N7" i="32"/>
  <c r="P5" i="38" s="1"/>
  <c r="R5" i="38" s="1"/>
  <c r="H11" i="4"/>
  <c r="H10" i="4"/>
  <c r="H8" i="4"/>
  <c r="AD51" i="4"/>
  <c r="AE11" i="4" s="1"/>
  <c r="M9" i="32"/>
  <c r="M7" i="38"/>
  <c r="O7" i="38" s="1"/>
  <c r="AC51" i="4"/>
  <c r="AE10" i="4"/>
  <c r="M8" i="32"/>
  <c r="M6" i="38"/>
  <c r="O6" i="38" s="1"/>
  <c r="AB51" i="4"/>
  <c r="AE9" i="4"/>
  <c r="M7" i="32"/>
  <c r="M5" i="38" s="1"/>
  <c r="O5" i="38" s="1"/>
  <c r="AA51" i="4"/>
  <c r="AE8" i="4" s="1"/>
  <c r="M6" i="32" s="1"/>
  <c r="M4" i="38" s="1"/>
  <c r="O4" i="38" s="1"/>
  <c r="R51" i="4"/>
  <c r="Q51" i="4"/>
  <c r="P51" i="4"/>
  <c r="O51" i="4"/>
  <c r="F51" i="4"/>
  <c r="G11" i="4"/>
  <c r="E51" i="4"/>
  <c r="G10" i="4" s="1"/>
  <c r="M8" i="31" s="1"/>
  <c r="M6" i="37" s="1"/>
  <c r="O6" i="37" s="1"/>
  <c r="D51" i="4"/>
  <c r="G9" i="4"/>
  <c r="M7" i="31" s="1"/>
  <c r="M5" i="37" s="1"/>
  <c r="O5" i="37" s="1"/>
  <c r="C51" i="4"/>
  <c r="G8" i="4" s="1"/>
  <c r="M6" i="31" s="1"/>
  <c r="M4" i="37" s="1"/>
  <c r="O4" i="37" s="1"/>
  <c r="AD49" i="4"/>
  <c r="AC49" i="4"/>
  <c r="AB49" i="4"/>
  <c r="AA49" i="4"/>
  <c r="R49" i="4"/>
  <c r="Q49" i="4"/>
  <c r="P49" i="4"/>
  <c r="O49" i="4"/>
  <c r="F49" i="4"/>
  <c r="E49" i="4"/>
  <c r="D49" i="4"/>
  <c r="C49" i="4"/>
  <c r="AD48" i="4"/>
  <c r="AD11" i="4"/>
  <c r="L9" i="32" s="1"/>
  <c r="AC48" i="4"/>
  <c r="AD10" i="4" s="1"/>
  <c r="L8" i="32" s="1"/>
  <c r="AB48" i="4"/>
  <c r="AD9" i="4" s="1"/>
  <c r="L7" i="32" s="1"/>
  <c r="AA48" i="4"/>
  <c r="AD8" i="4" s="1"/>
  <c r="L6" i="32" s="1"/>
  <c r="L18" i="32" s="1"/>
  <c r="J16" i="38" s="1"/>
  <c r="L16" i="38" s="1"/>
  <c r="R48" i="4"/>
  <c r="Q48" i="4"/>
  <c r="P48" i="4"/>
  <c r="O48" i="4"/>
  <c r="F48" i="4"/>
  <c r="F11" i="4"/>
  <c r="L9" i="31" s="1"/>
  <c r="J7" i="37" s="1"/>
  <c r="L7" i="37" s="1"/>
  <c r="E48" i="4"/>
  <c r="F10" i="4" s="1"/>
  <c r="D48" i="4"/>
  <c r="F9" i="4"/>
  <c r="C48" i="4"/>
  <c r="F8" i="4" s="1"/>
  <c r="L6" i="31" s="1"/>
  <c r="J4" i="37" s="1"/>
  <c r="L4" i="37" s="1"/>
  <c r="AC11" i="6"/>
  <c r="Z11" i="6"/>
  <c r="AC10" i="6"/>
  <c r="Z10" i="6"/>
  <c r="AC9" i="6"/>
  <c r="Z9" i="6"/>
  <c r="AC8" i="6"/>
  <c r="Z8" i="6"/>
  <c r="AA8" i="6"/>
  <c r="AR11" i="6"/>
  <c r="AP51" i="6"/>
  <c r="AQ11" i="6"/>
  <c r="AO51" i="6"/>
  <c r="AQ10" i="6"/>
  <c r="M14" i="38"/>
  <c r="O14" i="38" s="1"/>
  <c r="AN51" i="6"/>
  <c r="AQ9" i="6"/>
  <c r="AM51" i="6"/>
  <c r="AP49" i="6"/>
  <c r="AO49" i="6"/>
  <c r="AN49" i="6"/>
  <c r="AM49" i="6"/>
  <c r="AP48" i="6"/>
  <c r="AP11" i="6"/>
  <c r="AO48" i="6"/>
  <c r="AP10" i="6"/>
  <c r="AN48" i="6"/>
  <c r="AP9" i="6" s="1"/>
  <c r="AM48" i="6"/>
  <c r="AP8" i="6" s="1"/>
  <c r="L14" i="32" s="1"/>
  <c r="J12" i="38" s="1"/>
  <c r="L12" i="38" s="1"/>
  <c r="AQ8" i="6"/>
  <c r="M12" i="38"/>
  <c r="O12" i="38" s="1"/>
  <c r="AO11" i="6"/>
  <c r="K17" i="32"/>
  <c r="AL11" i="6"/>
  <c r="H17" i="32" s="1"/>
  <c r="C15" i="38" s="1"/>
  <c r="AR10" i="6"/>
  <c r="P14" i="38"/>
  <c r="R14" i="38" s="1"/>
  <c r="AO10" i="6"/>
  <c r="K16" i="32"/>
  <c r="AL10" i="6"/>
  <c r="H16" i="32" s="1"/>
  <c r="C14" i="38" s="1"/>
  <c r="AR9" i="6"/>
  <c r="P13" i="38"/>
  <c r="R13" i="38" s="1"/>
  <c r="AO9" i="6"/>
  <c r="K15" i="32"/>
  <c r="AL9" i="6"/>
  <c r="H15" i="32" s="1"/>
  <c r="C13" i="38" s="1"/>
  <c r="AR8" i="6"/>
  <c r="AO8" i="6"/>
  <c r="K14" i="32"/>
  <c r="G12" i="38" s="1"/>
  <c r="AL8" i="6"/>
  <c r="AM8" i="6"/>
  <c r="E11" i="6"/>
  <c r="K17" i="31"/>
  <c r="B11" i="6"/>
  <c r="E10" i="6"/>
  <c r="K16" i="31"/>
  <c r="B10" i="6"/>
  <c r="E9" i="6"/>
  <c r="K15" i="31"/>
  <c r="B9" i="6"/>
  <c r="E8" i="6"/>
  <c r="K14" i="31" s="1"/>
  <c r="G12" i="37" s="1"/>
  <c r="I12" i="37" s="1"/>
  <c r="B8" i="6"/>
  <c r="C8" i="6"/>
  <c r="D59" i="38"/>
  <c r="F59" i="38" s="1"/>
  <c r="D13" i="37"/>
  <c r="F13" i="37"/>
  <c r="D15" i="37"/>
  <c r="F15" i="37"/>
  <c r="AF11" i="6"/>
  <c r="AF10" i="6"/>
  <c r="AF9" i="6"/>
  <c r="AF8" i="6"/>
  <c r="H11" i="6"/>
  <c r="H10" i="6"/>
  <c r="H9" i="6"/>
  <c r="H8" i="6"/>
  <c r="AD51" i="6"/>
  <c r="AE11" i="6" s="1"/>
  <c r="AC51" i="6"/>
  <c r="AE10" i="6"/>
  <c r="AB51" i="6"/>
  <c r="AE9" i="6"/>
  <c r="AA51" i="6"/>
  <c r="AE8" i="6"/>
  <c r="R51" i="6"/>
  <c r="Q51" i="6"/>
  <c r="P51" i="6"/>
  <c r="O51" i="6"/>
  <c r="G11" i="6"/>
  <c r="G10" i="6"/>
  <c r="G9" i="6"/>
  <c r="G8" i="6"/>
  <c r="AD49" i="6"/>
  <c r="AC49" i="6"/>
  <c r="AB49" i="6"/>
  <c r="AA49" i="6"/>
  <c r="R49" i="6"/>
  <c r="Q49" i="6"/>
  <c r="P49" i="6"/>
  <c r="O49" i="6"/>
  <c r="AD48" i="6"/>
  <c r="AD11" i="6" s="1"/>
  <c r="AC48" i="6"/>
  <c r="AD10" i="6" s="1"/>
  <c r="AB48" i="6"/>
  <c r="AD9" i="6"/>
  <c r="AA48" i="6"/>
  <c r="AD8" i="6"/>
  <c r="R48" i="6"/>
  <c r="Q48" i="6"/>
  <c r="P48" i="6"/>
  <c r="O48" i="6"/>
  <c r="F11" i="6"/>
  <c r="F10" i="6"/>
  <c r="F9" i="6"/>
  <c r="L15" i="31"/>
  <c r="AC11" i="5"/>
  <c r="Z11" i="5"/>
  <c r="H69" i="32" s="1"/>
  <c r="AC10" i="5"/>
  <c r="Z10" i="5"/>
  <c r="H76" i="32" s="1"/>
  <c r="H80" i="32" s="1"/>
  <c r="AC9" i="5"/>
  <c r="Z9" i="5"/>
  <c r="H75" i="32"/>
  <c r="H79" i="32" s="1"/>
  <c r="AC8" i="5"/>
  <c r="Z8" i="5"/>
  <c r="AA8" i="5"/>
  <c r="Q11" i="5"/>
  <c r="N11" i="5"/>
  <c r="Q10" i="5"/>
  <c r="N10" i="5"/>
  <c r="Q9" i="5"/>
  <c r="N9" i="5"/>
  <c r="Q8" i="5"/>
  <c r="N8" i="5"/>
  <c r="O8" i="5"/>
  <c r="F8" i="6"/>
  <c r="L14" i="31"/>
  <c r="L15" i="32"/>
  <c r="J13" i="38" s="1"/>
  <c r="L13" i="38" s="1"/>
  <c r="K75" i="32"/>
  <c r="K79" i="32"/>
  <c r="K67" i="32"/>
  <c r="K71" i="32" s="1"/>
  <c r="L16" i="32"/>
  <c r="J14" i="38"/>
  <c r="L14" i="38"/>
  <c r="AA8" i="4"/>
  <c r="L17" i="32"/>
  <c r="J15" i="38" s="1"/>
  <c r="L15" i="38" s="1"/>
  <c r="G5" i="38"/>
  <c r="G6" i="38" s="1"/>
  <c r="I4" i="38"/>
  <c r="K66" i="32"/>
  <c r="K70" i="32"/>
  <c r="K74" i="32"/>
  <c r="K78" i="32" s="1"/>
  <c r="K76" i="32"/>
  <c r="K80" i="32"/>
  <c r="K68" i="32"/>
  <c r="K72" i="32" s="1"/>
  <c r="M9" i="31"/>
  <c r="M7" i="37" s="1"/>
  <c r="O7" i="37" s="1"/>
  <c r="N6" i="31"/>
  <c r="P4" i="37"/>
  <c r="R4" i="37" s="1"/>
  <c r="L7" i="31"/>
  <c r="J5" i="37"/>
  <c r="L5" i="37" s="1"/>
  <c r="N8" i="31"/>
  <c r="P6" i="37" s="1"/>
  <c r="R6" i="37" s="1"/>
  <c r="L8" i="31"/>
  <c r="J6" i="37" s="1"/>
  <c r="L6" i="37" s="1"/>
  <c r="N9" i="31"/>
  <c r="P7" i="37" s="1"/>
  <c r="R7" i="37" s="1"/>
  <c r="N7" i="31"/>
  <c r="P5" i="37" s="1"/>
  <c r="R5" i="37" s="1"/>
  <c r="D57" i="38"/>
  <c r="F57" i="38"/>
  <c r="G5" i="37"/>
  <c r="I4" i="37"/>
  <c r="G13" i="37"/>
  <c r="J4" i="38"/>
  <c r="L4" i="38" s="1"/>
  <c r="G11" i="38"/>
  <c r="I11" i="38" s="1"/>
  <c r="I10" i="38"/>
  <c r="L17" i="31"/>
  <c r="N17" i="31"/>
  <c r="N15" i="31"/>
  <c r="L16" i="31"/>
  <c r="N14" i="31"/>
  <c r="P12" i="37" s="1"/>
  <c r="R12" i="37" s="1"/>
  <c r="D56" i="38"/>
  <c r="F56" i="38" s="1"/>
  <c r="H67" i="32"/>
  <c r="D14" i="37"/>
  <c r="F14" i="37" s="1"/>
  <c r="N16" i="31"/>
  <c r="AF11" i="5"/>
  <c r="AF10" i="5"/>
  <c r="N76" i="32"/>
  <c r="N80" i="32"/>
  <c r="AF9" i="5"/>
  <c r="N75" i="32"/>
  <c r="N79" i="32"/>
  <c r="AF8" i="5"/>
  <c r="N74" i="32" s="1"/>
  <c r="N78" i="32" s="1"/>
  <c r="AD51" i="5"/>
  <c r="AE11" i="5"/>
  <c r="M77" i="32" s="1"/>
  <c r="M81" i="32" s="1"/>
  <c r="AC51" i="5"/>
  <c r="AE10" i="5" s="1"/>
  <c r="AA51" i="5"/>
  <c r="AE8" i="5" s="1"/>
  <c r="AD49" i="5"/>
  <c r="AC49" i="5"/>
  <c r="AB49" i="5"/>
  <c r="AA49" i="5"/>
  <c r="AD48" i="5"/>
  <c r="AC48" i="5"/>
  <c r="AD10" i="5" s="1"/>
  <c r="L68" i="32" s="1"/>
  <c r="AB48" i="5"/>
  <c r="AA48" i="5"/>
  <c r="T11" i="5"/>
  <c r="T10" i="5"/>
  <c r="T9" i="5"/>
  <c r="T8" i="5"/>
  <c r="P51" i="5"/>
  <c r="S9" i="5"/>
  <c r="R49" i="5"/>
  <c r="R50" i="5" s="1"/>
  <c r="X10" i="5" s="1"/>
  <c r="Q49" i="5"/>
  <c r="P49" i="5"/>
  <c r="O49" i="5"/>
  <c r="R48" i="5"/>
  <c r="Q48" i="5"/>
  <c r="R10" i="5" s="1"/>
  <c r="P48" i="5"/>
  <c r="O48" i="5"/>
  <c r="H9" i="5"/>
  <c r="N75" i="31" s="1"/>
  <c r="N79" i="31" s="1"/>
  <c r="H10" i="5"/>
  <c r="N76" i="31" s="1"/>
  <c r="H11" i="5"/>
  <c r="H8" i="5"/>
  <c r="G56" i="38"/>
  <c r="G57" i="38"/>
  <c r="I57" i="38" s="1"/>
  <c r="I5" i="38"/>
  <c r="C57" i="38"/>
  <c r="H71" i="32"/>
  <c r="R8" i="5"/>
  <c r="O50" i="5"/>
  <c r="AD8" i="5"/>
  <c r="L66" i="32"/>
  <c r="AA50" i="5"/>
  <c r="AJ8" i="5"/>
  <c r="L74" i="32" s="1"/>
  <c r="L78" i="32" s="1"/>
  <c r="N85" i="31"/>
  <c r="N89" i="31" s="1"/>
  <c r="AD9" i="5"/>
  <c r="L67" i="32" s="1"/>
  <c r="AB50" i="5"/>
  <c r="AJ9" i="5" s="1"/>
  <c r="L75" i="32" s="1"/>
  <c r="L79" i="32"/>
  <c r="N84" i="31"/>
  <c r="N88" i="31" s="1"/>
  <c r="N82" i="31"/>
  <c r="N86" i="31"/>
  <c r="R9" i="5"/>
  <c r="P50" i="5"/>
  <c r="X8" i="5" s="1"/>
  <c r="R11" i="5"/>
  <c r="D58" i="38"/>
  <c r="F58" i="38"/>
  <c r="G6" i="37"/>
  <c r="I5" i="37"/>
  <c r="G58" i="38"/>
  <c r="I58" i="38" s="1"/>
  <c r="P14" i="37"/>
  <c r="R14" i="37"/>
  <c r="J13" i="37"/>
  <c r="L13" i="37" s="1"/>
  <c r="P13" i="37"/>
  <c r="R13" i="37" s="1"/>
  <c r="M13" i="37"/>
  <c r="O13" i="37"/>
  <c r="J12" i="37"/>
  <c r="L12" i="37" s="1"/>
  <c r="P15" i="37"/>
  <c r="R15" i="37"/>
  <c r="M12" i="37"/>
  <c r="O12" i="37"/>
  <c r="J14" i="37"/>
  <c r="L14" i="37" s="1"/>
  <c r="J15" i="37"/>
  <c r="L15" i="37"/>
  <c r="N68" i="32"/>
  <c r="N66" i="32"/>
  <c r="M69" i="32"/>
  <c r="M73" i="32"/>
  <c r="N67" i="32"/>
  <c r="N74" i="31"/>
  <c r="N77" i="31"/>
  <c r="N81" i="31"/>
  <c r="D51" i="5"/>
  <c r="G9" i="5" s="1"/>
  <c r="F51" i="5"/>
  <c r="G11" i="5"/>
  <c r="M85" i="31" s="1"/>
  <c r="M89" i="31" s="1"/>
  <c r="C51" i="5"/>
  <c r="G8" i="5" s="1"/>
  <c r="F49" i="5"/>
  <c r="E49" i="5"/>
  <c r="D49" i="5"/>
  <c r="F48" i="5"/>
  <c r="E48" i="5"/>
  <c r="F10" i="5" s="1"/>
  <c r="L76" i="31" s="1"/>
  <c r="D48" i="5"/>
  <c r="F9" i="5" s="1"/>
  <c r="L75" i="31" s="1"/>
  <c r="J57" i="37" s="1"/>
  <c r="L57" i="37" s="1"/>
  <c r="C49" i="5"/>
  <c r="C48" i="5"/>
  <c r="E9" i="5"/>
  <c r="E10" i="5"/>
  <c r="K84" i="31"/>
  <c r="K88" i="31"/>
  <c r="E11" i="5"/>
  <c r="K85" i="31" s="1"/>
  <c r="K89" i="31" s="1"/>
  <c r="E8" i="5"/>
  <c r="K74" i="31" s="1"/>
  <c r="K78" i="31" s="1"/>
  <c r="B11" i="5"/>
  <c r="H85" i="31"/>
  <c r="H89" i="31" s="1"/>
  <c r="B10" i="5"/>
  <c r="H84" i="31"/>
  <c r="H88" i="31" s="1"/>
  <c r="B9" i="5"/>
  <c r="H83" i="31"/>
  <c r="H87" i="31"/>
  <c r="B8" i="5"/>
  <c r="H82" i="31" s="1"/>
  <c r="H86" i="31" s="1"/>
  <c r="I56" i="38"/>
  <c r="E50" i="5"/>
  <c r="L10" i="5" s="1"/>
  <c r="L84" i="31" s="1"/>
  <c r="L88" i="31" s="1"/>
  <c r="P58" i="38"/>
  <c r="R58" i="38"/>
  <c r="N72" i="32"/>
  <c r="F8" i="5"/>
  <c r="C50" i="5"/>
  <c r="L8" i="5"/>
  <c r="F11" i="5"/>
  <c r="L77" i="31" s="1"/>
  <c r="F50" i="5"/>
  <c r="L11" i="5" s="1"/>
  <c r="L85" i="31" s="1"/>
  <c r="P57" i="38"/>
  <c r="R57" i="38"/>
  <c r="N71" i="32"/>
  <c r="J56" i="38"/>
  <c r="L56" i="38" s="1"/>
  <c r="L70" i="32"/>
  <c r="D50" i="5"/>
  <c r="L9" i="5"/>
  <c r="L83" i="31" s="1"/>
  <c r="L87" i="31" s="1"/>
  <c r="M21" i="32"/>
  <c r="M19" i="38"/>
  <c r="O19" i="38" s="1"/>
  <c r="M59" i="38"/>
  <c r="O59" i="38"/>
  <c r="G7" i="37"/>
  <c r="I7" i="37"/>
  <c r="I6" i="37"/>
  <c r="P57" i="37"/>
  <c r="R57" i="37" s="1"/>
  <c r="P59" i="37"/>
  <c r="R59" i="37" s="1"/>
  <c r="C4" i="37"/>
  <c r="H7" i="31"/>
  <c r="C5" i="37" s="1"/>
  <c r="H8" i="31"/>
  <c r="C6" i="37"/>
  <c r="H9" i="31"/>
  <c r="C7" i="37" s="1"/>
  <c r="M77" i="31"/>
  <c r="M81" i="31"/>
  <c r="H76" i="31"/>
  <c r="C58" i="37" s="1"/>
  <c r="D58" i="37"/>
  <c r="F58" i="37"/>
  <c r="K76" i="31"/>
  <c r="D56" i="37"/>
  <c r="F56" i="37"/>
  <c r="H75" i="31"/>
  <c r="C57" i="37" s="1"/>
  <c r="D59" i="37"/>
  <c r="F59" i="37" s="1"/>
  <c r="K77" i="31"/>
  <c r="C8" i="5"/>
  <c r="I82" i="31"/>
  <c r="I86" i="31" s="1"/>
  <c r="H77" i="31"/>
  <c r="D57" i="37"/>
  <c r="F57" i="37" s="1"/>
  <c r="C59" i="37"/>
  <c r="H81" i="31"/>
  <c r="G59" i="37"/>
  <c r="I59" i="37" s="1"/>
  <c r="K81" i="31"/>
  <c r="L82" i="31"/>
  <c r="L86" i="31" s="1"/>
  <c r="L74" i="31"/>
  <c r="L78" i="31" s="1"/>
  <c r="L89" i="31"/>
  <c r="M59" i="37"/>
  <c r="O59" i="37" s="1"/>
  <c r="D45" i="34"/>
  <c r="D46" i="34"/>
  <c r="J56" i="37"/>
  <c r="L56" i="37" s="1"/>
  <c r="C62" i="31"/>
  <c r="P44" i="32"/>
  <c r="P42" i="32"/>
  <c r="P45" i="32"/>
  <c r="A24" i="13"/>
  <c r="D52" i="34"/>
  <c r="D53" i="34"/>
  <c r="D54" i="34"/>
  <c r="D55" i="34"/>
  <c r="D56" i="34"/>
  <c r="D57" i="34"/>
  <c r="D58" i="34"/>
  <c r="D59" i="34"/>
  <c r="D60" i="34"/>
  <c r="D66" i="32"/>
  <c r="D70" i="32"/>
  <c r="C70" i="32"/>
  <c r="C66" i="32"/>
  <c r="C78" i="31"/>
  <c r="D78" i="31"/>
  <c r="D74" i="31"/>
  <c r="C74" i="31"/>
  <c r="D22" i="32"/>
  <c r="D18" i="32"/>
  <c r="D14" i="32"/>
  <c r="D10" i="32"/>
  <c r="D6" i="32"/>
  <c r="Z73" i="31"/>
  <c r="R34" i="31"/>
  <c r="S73" i="31"/>
  <c r="S9" i="31"/>
  <c r="D26" i="32"/>
  <c r="D30" i="32"/>
  <c r="D42" i="32"/>
  <c r="D46" i="32"/>
  <c r="D50" i="32"/>
  <c r="D54" i="32"/>
  <c r="D58" i="32"/>
  <c r="D62" i="32"/>
  <c r="C62" i="32"/>
  <c r="C58" i="32"/>
  <c r="C54" i="32"/>
  <c r="C50" i="32"/>
  <c r="C46" i="32"/>
  <c r="C42" i="32"/>
  <c r="C30" i="32"/>
  <c r="C22" i="32"/>
  <c r="C18" i="32"/>
  <c r="C14" i="32"/>
  <c r="C10" i="32"/>
  <c r="C58" i="31"/>
  <c r="C66" i="31"/>
  <c r="C70" i="31"/>
  <c r="C26" i="31"/>
  <c r="C30" i="31"/>
  <c r="C34" i="31"/>
  <c r="C50" i="31"/>
  <c r="C54" i="31"/>
  <c r="D14" i="31"/>
  <c r="D10" i="31"/>
  <c r="D6" i="31"/>
  <c r="C22" i="31"/>
  <c r="C14" i="31"/>
  <c r="C10" i="31"/>
  <c r="C6" i="31"/>
  <c r="Z57" i="32"/>
  <c r="Z56" i="32"/>
  <c r="Z55" i="32"/>
  <c r="Z54" i="32"/>
  <c r="V21" i="32"/>
  <c r="U21" i="32"/>
  <c r="T21" i="32"/>
  <c r="S21" i="32"/>
  <c r="R21" i="32"/>
  <c r="V20" i="32"/>
  <c r="U20" i="32"/>
  <c r="T20" i="32"/>
  <c r="S20" i="32"/>
  <c r="R20" i="32"/>
  <c r="V19" i="32"/>
  <c r="U19" i="32"/>
  <c r="T19" i="32"/>
  <c r="S19" i="32"/>
  <c r="R19" i="32"/>
  <c r="V18" i="32"/>
  <c r="U18" i="32"/>
  <c r="T18" i="32"/>
  <c r="S18" i="32"/>
  <c r="R18" i="32"/>
  <c r="Z29" i="32"/>
  <c r="Z28" i="32"/>
  <c r="Z27" i="32"/>
  <c r="Z26" i="32"/>
  <c r="U33" i="32"/>
  <c r="T33" i="32"/>
  <c r="S33" i="32"/>
  <c r="R33" i="32"/>
  <c r="Z33" i="32"/>
  <c r="U32" i="32"/>
  <c r="T32" i="32"/>
  <c r="S32" i="32"/>
  <c r="R32" i="32"/>
  <c r="Z32" i="32"/>
  <c r="U31" i="32"/>
  <c r="T31" i="32"/>
  <c r="S31" i="32"/>
  <c r="R31" i="32"/>
  <c r="Z31" i="32"/>
  <c r="U30" i="32"/>
  <c r="T30" i="32"/>
  <c r="S30" i="32"/>
  <c r="R30" i="32"/>
  <c r="Z30" i="32"/>
  <c r="V45" i="32"/>
  <c r="U45" i="32"/>
  <c r="T45" i="32"/>
  <c r="S45" i="32"/>
  <c r="R45" i="32"/>
  <c r="Z45" i="32"/>
  <c r="V44" i="32"/>
  <c r="U44" i="32"/>
  <c r="T44" i="32"/>
  <c r="S44" i="32"/>
  <c r="R44" i="32"/>
  <c r="Z44" i="32"/>
  <c r="V43" i="32"/>
  <c r="U43" i="32"/>
  <c r="T43" i="32"/>
  <c r="S43" i="32"/>
  <c r="R43" i="32"/>
  <c r="Z43" i="32"/>
  <c r="V42" i="32"/>
  <c r="U42" i="32"/>
  <c r="T42" i="32"/>
  <c r="S42" i="32"/>
  <c r="R42" i="32"/>
  <c r="Z42" i="32"/>
  <c r="Z49" i="32"/>
  <c r="Z48" i="32"/>
  <c r="Z47" i="32"/>
  <c r="Z46" i="32"/>
  <c r="Z53" i="32"/>
  <c r="Z52" i="32"/>
  <c r="Z51" i="32"/>
  <c r="Z50" i="32"/>
  <c r="Z61" i="32"/>
  <c r="Z60" i="32"/>
  <c r="Z59" i="32"/>
  <c r="Z58" i="32"/>
  <c r="Z26" i="31"/>
  <c r="Z27" i="31"/>
  <c r="Z28" i="31"/>
  <c r="Z29" i="31"/>
  <c r="Z30" i="31"/>
  <c r="Z31" i="31"/>
  <c r="Z32" i="31"/>
  <c r="Z33" i="31"/>
  <c r="Z34" i="31"/>
  <c r="Z35" i="31"/>
  <c r="Z36" i="31"/>
  <c r="Z37" i="31"/>
  <c r="Z50" i="31"/>
  <c r="R50" i="31"/>
  <c r="S50" i="31"/>
  <c r="T50" i="31"/>
  <c r="U50" i="31"/>
  <c r="V50" i="31"/>
  <c r="Z51" i="31"/>
  <c r="R51" i="31"/>
  <c r="S51" i="31"/>
  <c r="T51" i="31"/>
  <c r="U51" i="31"/>
  <c r="V51" i="31"/>
  <c r="Z52" i="31"/>
  <c r="R52" i="31"/>
  <c r="S52" i="31"/>
  <c r="T52" i="31"/>
  <c r="U52" i="31"/>
  <c r="V52" i="31"/>
  <c r="Z53" i="31"/>
  <c r="R53" i="31"/>
  <c r="S53" i="31"/>
  <c r="T53" i="31"/>
  <c r="U53" i="31"/>
  <c r="V53" i="31"/>
  <c r="Z54" i="31"/>
  <c r="Z55" i="31"/>
  <c r="Z56" i="31"/>
  <c r="Z57" i="31"/>
  <c r="Z58" i="31"/>
  <c r="Z59" i="31"/>
  <c r="Z60" i="31"/>
  <c r="Z61" i="31"/>
  <c r="Z70" i="31"/>
  <c r="Z71" i="31"/>
  <c r="Z72" i="31"/>
  <c r="H57" i="32"/>
  <c r="C47" i="38" s="1"/>
  <c r="H56" i="32"/>
  <c r="C46" i="38"/>
  <c r="H60" i="32"/>
  <c r="C50" i="38" s="1"/>
  <c r="P44" i="38"/>
  <c r="R44" i="38"/>
  <c r="T73" i="31"/>
  <c r="V57" i="31"/>
  <c r="U57" i="31"/>
  <c r="T57" i="31"/>
  <c r="S57" i="31"/>
  <c r="R57" i="31"/>
  <c r="V56" i="31"/>
  <c r="U56" i="31"/>
  <c r="T56" i="31"/>
  <c r="S56" i="31"/>
  <c r="R56" i="31"/>
  <c r="V55" i="31"/>
  <c r="U55" i="31"/>
  <c r="T55" i="31"/>
  <c r="S55" i="31"/>
  <c r="R55" i="31"/>
  <c r="V54" i="31"/>
  <c r="U54" i="31"/>
  <c r="T54" i="31"/>
  <c r="S54" i="31"/>
  <c r="R54" i="31"/>
  <c r="V37" i="31"/>
  <c r="U37" i="31"/>
  <c r="T37" i="31"/>
  <c r="S37" i="31"/>
  <c r="R37" i="31"/>
  <c r="AA37" i="31"/>
  <c r="D31" i="37"/>
  <c r="F31" i="37"/>
  <c r="V36" i="31"/>
  <c r="U36" i="31"/>
  <c r="T36" i="31"/>
  <c r="S36" i="31"/>
  <c r="R36" i="31"/>
  <c r="AA36" i="31"/>
  <c r="D30" i="37"/>
  <c r="F30" i="37"/>
  <c r="C30" i="38"/>
  <c r="V35" i="31"/>
  <c r="U35" i="31"/>
  <c r="T35" i="31"/>
  <c r="S35" i="31"/>
  <c r="R35" i="31"/>
  <c r="AA35" i="31"/>
  <c r="D29" i="37"/>
  <c r="F29" i="37" s="1"/>
  <c r="V34" i="31"/>
  <c r="U34" i="31"/>
  <c r="T34" i="31"/>
  <c r="S34" i="31"/>
  <c r="AA34" i="31"/>
  <c r="D28" i="37"/>
  <c r="F28" i="37"/>
  <c r="AA33" i="31"/>
  <c r="D27" i="37"/>
  <c r="F27" i="37"/>
  <c r="C27" i="37"/>
  <c r="AA32" i="31"/>
  <c r="D26" i="37"/>
  <c r="F26" i="37"/>
  <c r="C26" i="37"/>
  <c r="AA31" i="31"/>
  <c r="D25" i="37"/>
  <c r="F25" i="37"/>
  <c r="AA30" i="31"/>
  <c r="D24" i="37" s="1"/>
  <c r="F24" i="37" s="1"/>
  <c r="T29" i="31"/>
  <c r="R29" i="31"/>
  <c r="V28" i="31"/>
  <c r="C21" i="37"/>
  <c r="AA26" i="31"/>
  <c r="D20" i="37" s="1"/>
  <c r="F20" i="37" s="1"/>
  <c r="P50" i="38"/>
  <c r="R50" i="38"/>
  <c r="P49" i="38"/>
  <c r="R49" i="38" s="1"/>
  <c r="V61" i="31"/>
  <c r="U61" i="31"/>
  <c r="T61" i="31"/>
  <c r="S61" i="31"/>
  <c r="R61" i="31"/>
  <c r="V60" i="31"/>
  <c r="U60" i="31"/>
  <c r="T60" i="31"/>
  <c r="S60" i="31"/>
  <c r="R60" i="31"/>
  <c r="V59" i="31"/>
  <c r="U59" i="31"/>
  <c r="T59" i="31"/>
  <c r="S59" i="31"/>
  <c r="R59" i="31"/>
  <c r="V58" i="31"/>
  <c r="U58" i="31"/>
  <c r="T58" i="31"/>
  <c r="S58" i="31"/>
  <c r="R58" i="31"/>
  <c r="G40" i="37"/>
  <c r="P39" i="37"/>
  <c r="R39" i="37"/>
  <c r="P38" i="37"/>
  <c r="R38" i="37"/>
  <c r="P37" i="37"/>
  <c r="R37" i="37" s="1"/>
  <c r="P36" i="37"/>
  <c r="R36" i="37"/>
  <c r="J43" i="38"/>
  <c r="L43" i="38"/>
  <c r="J42" i="38"/>
  <c r="L42" i="38"/>
  <c r="J41" i="38"/>
  <c r="L41" i="38" s="1"/>
  <c r="J40" i="38"/>
  <c r="L40" i="38"/>
  <c r="P43" i="37"/>
  <c r="R43" i="37"/>
  <c r="P42" i="37"/>
  <c r="R42" i="37"/>
  <c r="P41" i="37"/>
  <c r="R41" i="37" s="1"/>
  <c r="P40" i="37"/>
  <c r="R40" i="37"/>
  <c r="M41" i="38"/>
  <c r="O41" i="38"/>
  <c r="M42" i="37"/>
  <c r="O42" i="37"/>
  <c r="M41" i="37"/>
  <c r="O41" i="37"/>
  <c r="M40" i="37"/>
  <c r="O40" i="37"/>
  <c r="M39" i="38"/>
  <c r="O39" i="38"/>
  <c r="M38" i="38"/>
  <c r="O38" i="38"/>
  <c r="P42" i="38"/>
  <c r="R42" i="38"/>
  <c r="P41" i="38"/>
  <c r="R41" i="38"/>
  <c r="V53" i="32"/>
  <c r="U53" i="32"/>
  <c r="T53" i="32"/>
  <c r="S53" i="32"/>
  <c r="R53" i="32"/>
  <c r="P43" i="38"/>
  <c r="R43" i="38"/>
  <c r="V52" i="32"/>
  <c r="U52" i="32"/>
  <c r="T52" i="32"/>
  <c r="S52" i="32"/>
  <c r="R52" i="32"/>
  <c r="M42" i="38"/>
  <c r="O42" i="38"/>
  <c r="V51" i="32"/>
  <c r="U51" i="32"/>
  <c r="T51" i="32"/>
  <c r="S51" i="32"/>
  <c r="R51" i="32"/>
  <c r="V50" i="32"/>
  <c r="U50" i="32"/>
  <c r="T50" i="32"/>
  <c r="S50" i="32"/>
  <c r="R50" i="32"/>
  <c r="P40" i="38"/>
  <c r="R40" i="38"/>
  <c r="M40" i="38"/>
  <c r="O40" i="38"/>
  <c r="J43" i="37"/>
  <c r="L43" i="37"/>
  <c r="J41" i="37"/>
  <c r="L41" i="37" s="1"/>
  <c r="J42" i="37"/>
  <c r="L42" i="37"/>
  <c r="J39" i="38"/>
  <c r="L39" i="38" s="1"/>
  <c r="J38" i="38"/>
  <c r="L38" i="38"/>
  <c r="J36" i="38"/>
  <c r="L36" i="38"/>
  <c r="V49" i="32"/>
  <c r="U49" i="32"/>
  <c r="T49" i="32"/>
  <c r="S49" i="32"/>
  <c r="R49" i="32"/>
  <c r="V48" i="32"/>
  <c r="U48" i="32"/>
  <c r="T48" i="32"/>
  <c r="S48" i="32"/>
  <c r="R48" i="32"/>
  <c r="V47" i="32"/>
  <c r="U47" i="32"/>
  <c r="T47" i="32"/>
  <c r="S47" i="32"/>
  <c r="R47" i="32"/>
  <c r="V46" i="32"/>
  <c r="U46" i="32"/>
  <c r="T46" i="32"/>
  <c r="S46" i="32"/>
  <c r="R46" i="32"/>
  <c r="M36" i="38"/>
  <c r="O36" i="38" s="1"/>
  <c r="G36" i="38"/>
  <c r="J40" i="37"/>
  <c r="L40" i="37" s="1"/>
  <c r="M31" i="38"/>
  <c r="O31" i="38"/>
  <c r="M30" i="38"/>
  <c r="O30" i="38"/>
  <c r="M29" i="38"/>
  <c r="O29" i="38"/>
  <c r="M28" i="38"/>
  <c r="O28" i="38" s="1"/>
  <c r="K50" i="31"/>
  <c r="G32" i="37"/>
  <c r="I32" i="37"/>
  <c r="B2" i="13"/>
  <c r="B4" i="14"/>
  <c r="Z4" i="13"/>
  <c r="Z3" i="13"/>
  <c r="R7" i="31"/>
  <c r="S7" i="31"/>
  <c r="T7" i="31"/>
  <c r="U7" i="31"/>
  <c r="V7" i="31"/>
  <c r="R8" i="31"/>
  <c r="S8" i="31"/>
  <c r="T8" i="31"/>
  <c r="U8" i="31"/>
  <c r="V8" i="31"/>
  <c r="R9" i="31"/>
  <c r="T9" i="31"/>
  <c r="U9" i="31"/>
  <c r="V9" i="31"/>
  <c r="R6" i="31"/>
  <c r="S6" i="31"/>
  <c r="T6" i="31"/>
  <c r="U6" i="31"/>
  <c r="V6" i="31"/>
  <c r="R14" i="31"/>
  <c r="R10" i="31"/>
  <c r="AA33" i="32"/>
  <c r="D31" i="38"/>
  <c r="F31" i="38"/>
  <c r="AA32" i="32"/>
  <c r="D30" i="38" s="1"/>
  <c r="F30" i="38" s="1"/>
  <c r="AA31" i="32"/>
  <c r="D29" i="38"/>
  <c r="F29" i="38" s="1"/>
  <c r="AA30" i="32"/>
  <c r="D28" i="38"/>
  <c r="F28" i="38" s="1"/>
  <c r="P31" i="38"/>
  <c r="R31" i="38"/>
  <c r="P30" i="38"/>
  <c r="R30" i="38"/>
  <c r="P29" i="38"/>
  <c r="R29" i="38"/>
  <c r="P28" i="38"/>
  <c r="R28" i="38" s="1"/>
  <c r="J31" i="38"/>
  <c r="L31" i="38"/>
  <c r="J30" i="38"/>
  <c r="L30" i="38"/>
  <c r="J29" i="38"/>
  <c r="L29" i="38"/>
  <c r="J28" i="38"/>
  <c r="L28" i="38" s="1"/>
  <c r="Z3" i="10"/>
  <c r="B3" i="10"/>
  <c r="Y3" i="4"/>
  <c r="B3" i="1"/>
  <c r="B3" i="6"/>
  <c r="S3" i="6"/>
  <c r="D12" i="37"/>
  <c r="F12" i="37" s="1"/>
  <c r="D11" i="37"/>
  <c r="F11" i="37"/>
  <c r="D10" i="37"/>
  <c r="F10" i="37"/>
  <c r="D9" i="37"/>
  <c r="F9" i="37"/>
  <c r="K10" i="31"/>
  <c r="G8" i="37" s="1"/>
  <c r="D8" i="37"/>
  <c r="F8" i="37"/>
  <c r="AA29" i="32"/>
  <c r="D27" i="38"/>
  <c r="F27" i="38" s="1"/>
  <c r="AA28" i="32"/>
  <c r="D26" i="38"/>
  <c r="F26" i="38"/>
  <c r="AA27" i="32"/>
  <c r="D25" i="38"/>
  <c r="F25" i="38"/>
  <c r="AA26" i="32"/>
  <c r="D24" i="38" s="1"/>
  <c r="F24" i="38" s="1"/>
  <c r="C25" i="37"/>
  <c r="J51" i="38"/>
  <c r="L51" i="38" s="1"/>
  <c r="J50" i="38"/>
  <c r="L50" i="38"/>
  <c r="J48" i="38"/>
  <c r="L48" i="38" s="1"/>
  <c r="J49" i="38"/>
  <c r="L49" i="38"/>
  <c r="G41" i="37"/>
  <c r="I40" i="37"/>
  <c r="V26" i="31"/>
  <c r="U28" i="31"/>
  <c r="T28" i="31"/>
  <c r="I40" i="38"/>
  <c r="G37" i="38"/>
  <c r="I36" i="38"/>
  <c r="J37" i="37"/>
  <c r="L37" i="37" s="1"/>
  <c r="J39" i="37"/>
  <c r="L39" i="37" s="1"/>
  <c r="M37" i="37"/>
  <c r="O37" i="37"/>
  <c r="J38" i="37"/>
  <c r="L38" i="37"/>
  <c r="M36" i="37"/>
  <c r="O36" i="37"/>
  <c r="J36" i="37"/>
  <c r="L36" i="37" s="1"/>
  <c r="M38" i="37"/>
  <c r="O38" i="37"/>
  <c r="C28" i="37"/>
  <c r="J54" i="38"/>
  <c r="L54" i="38" s="1"/>
  <c r="V29" i="31"/>
  <c r="T27" i="31"/>
  <c r="H59" i="32"/>
  <c r="C49" i="38" s="1"/>
  <c r="G48" i="38"/>
  <c r="G20" i="37"/>
  <c r="T72" i="31"/>
  <c r="G44" i="38"/>
  <c r="U72" i="31"/>
  <c r="V71" i="31"/>
  <c r="T26" i="31"/>
  <c r="R28" i="31"/>
  <c r="R71" i="31"/>
  <c r="P46" i="38"/>
  <c r="R46" i="38"/>
  <c r="AA29" i="31"/>
  <c r="D23" i="37"/>
  <c r="F23" i="37"/>
  <c r="S72" i="31"/>
  <c r="H61" i="32"/>
  <c r="C51" i="38"/>
  <c r="J46" i="38"/>
  <c r="L46" i="38"/>
  <c r="P48" i="38"/>
  <c r="R48" i="38"/>
  <c r="J53" i="38"/>
  <c r="L53" i="38" s="1"/>
  <c r="J53" i="37"/>
  <c r="L53" i="37"/>
  <c r="M48" i="38"/>
  <c r="O48" i="38"/>
  <c r="P20" i="37"/>
  <c r="R20" i="37"/>
  <c r="J20" i="37"/>
  <c r="L20" i="37" s="1"/>
  <c r="H13" i="31"/>
  <c r="C11" i="37"/>
  <c r="H15" i="31"/>
  <c r="C13" i="37"/>
  <c r="H25" i="31"/>
  <c r="C19" i="37"/>
  <c r="M22" i="37"/>
  <c r="O22" i="37" s="1"/>
  <c r="P52" i="38"/>
  <c r="R52" i="38"/>
  <c r="P52" i="37"/>
  <c r="R52" i="37"/>
  <c r="C53" i="38"/>
  <c r="H71" i="31"/>
  <c r="C53" i="37"/>
  <c r="P21" i="37"/>
  <c r="R21" i="37" s="1"/>
  <c r="H12" i="31"/>
  <c r="C10" i="37"/>
  <c r="H24" i="31"/>
  <c r="C18" i="37" s="1"/>
  <c r="M20" i="37"/>
  <c r="O20" i="37"/>
  <c r="C42" i="38"/>
  <c r="H60" i="31"/>
  <c r="C42" i="37"/>
  <c r="S27" i="31"/>
  <c r="P22" i="37"/>
  <c r="R22" i="37" s="1"/>
  <c r="H17" i="31"/>
  <c r="C15" i="37"/>
  <c r="P23" i="37"/>
  <c r="R23" i="37" s="1"/>
  <c r="C12" i="37"/>
  <c r="H16" i="31"/>
  <c r="C14" i="37" s="1"/>
  <c r="C16" i="37"/>
  <c r="S26" i="31"/>
  <c r="U27" i="31"/>
  <c r="C31" i="38"/>
  <c r="C36" i="38"/>
  <c r="C36" i="37"/>
  <c r="R70" i="31"/>
  <c r="V70" i="31"/>
  <c r="P53" i="38"/>
  <c r="R53" i="38"/>
  <c r="P53" i="37"/>
  <c r="R53" i="37"/>
  <c r="U71" i="31"/>
  <c r="J55" i="38"/>
  <c r="L55" i="38"/>
  <c r="J55" i="37"/>
  <c r="L55" i="37" s="1"/>
  <c r="U73" i="31"/>
  <c r="M46" i="38"/>
  <c r="O46" i="38"/>
  <c r="J21" i="37"/>
  <c r="L21" i="37"/>
  <c r="C43" i="38"/>
  <c r="H61" i="31"/>
  <c r="C43" i="37" s="1"/>
  <c r="C20" i="37"/>
  <c r="H56" i="31"/>
  <c r="C38" i="37" s="1"/>
  <c r="C38" i="38"/>
  <c r="M23" i="37"/>
  <c r="O23" i="37" s="1"/>
  <c r="J52" i="37"/>
  <c r="L52" i="37" s="1"/>
  <c r="J52" i="38"/>
  <c r="L52" i="38" s="1"/>
  <c r="S29" i="31"/>
  <c r="S70" i="31"/>
  <c r="P38" i="38"/>
  <c r="R38" i="38" s="1"/>
  <c r="P36" i="38"/>
  <c r="R36" i="38"/>
  <c r="P37" i="38"/>
  <c r="R37" i="38" s="1"/>
  <c r="J22" i="37"/>
  <c r="L22" i="37" s="1"/>
  <c r="H11" i="31"/>
  <c r="C9" i="37" s="1"/>
  <c r="M21" i="37"/>
  <c r="O21" i="37" s="1"/>
  <c r="M54" i="37"/>
  <c r="O54" i="37" s="1"/>
  <c r="M54" i="38"/>
  <c r="O54" i="38" s="1"/>
  <c r="P54" i="38"/>
  <c r="R54" i="38"/>
  <c r="P54" i="37"/>
  <c r="R54" i="37" s="1"/>
  <c r="U26" i="31"/>
  <c r="AA27" i="31"/>
  <c r="D21" i="37"/>
  <c r="F21" i="37" s="1"/>
  <c r="S28" i="31"/>
  <c r="G52" i="38"/>
  <c r="G52" i="37"/>
  <c r="M53" i="37"/>
  <c r="O53" i="37"/>
  <c r="M53" i="38"/>
  <c r="O53" i="38"/>
  <c r="T71" i="31"/>
  <c r="P45" i="38"/>
  <c r="R45" i="38"/>
  <c r="M49" i="38"/>
  <c r="O49" i="38"/>
  <c r="J44" i="38"/>
  <c r="L44" i="38" s="1"/>
  <c r="J45" i="38"/>
  <c r="L45" i="38"/>
  <c r="R72" i="31"/>
  <c r="V72" i="31"/>
  <c r="P55" i="37"/>
  <c r="R55" i="37"/>
  <c r="P55" i="38"/>
  <c r="R55" i="38" s="1"/>
  <c r="M47" i="38"/>
  <c r="O47" i="38"/>
  <c r="P51" i="38"/>
  <c r="R51" i="38"/>
  <c r="C44" i="38"/>
  <c r="M44" i="38"/>
  <c r="O44" i="38"/>
  <c r="C8" i="37"/>
  <c r="C32" i="37"/>
  <c r="C40" i="38"/>
  <c r="C40" i="37"/>
  <c r="V27" i="31"/>
  <c r="M50" i="38"/>
  <c r="O50" i="38"/>
  <c r="P47" i="38"/>
  <c r="R47" i="38" s="1"/>
  <c r="H23" i="31"/>
  <c r="C17" i="37"/>
  <c r="M55" i="37"/>
  <c r="O55" i="37"/>
  <c r="M55" i="38"/>
  <c r="O55" i="38"/>
  <c r="H28" i="31"/>
  <c r="C22" i="37" s="1"/>
  <c r="H29" i="31"/>
  <c r="C23" i="37"/>
  <c r="C29" i="38"/>
  <c r="V73" i="31"/>
  <c r="J47" i="38"/>
  <c r="L47" i="38"/>
  <c r="H55" i="32"/>
  <c r="C45" i="38" s="1"/>
  <c r="M45" i="38"/>
  <c r="O45" i="38"/>
  <c r="C28" i="38"/>
  <c r="R73" i="31"/>
  <c r="H59" i="31"/>
  <c r="C41" i="37"/>
  <c r="C41" i="38"/>
  <c r="M51" i="38"/>
  <c r="O51" i="38"/>
  <c r="M52" i="38"/>
  <c r="O52" i="38" s="1"/>
  <c r="M52" i="37"/>
  <c r="O52" i="37" s="1"/>
  <c r="R27" i="31"/>
  <c r="AA28" i="31"/>
  <c r="D22" i="37" s="1"/>
  <c r="F22" i="37" s="1"/>
  <c r="U29" i="31"/>
  <c r="H55" i="31"/>
  <c r="C37" i="37"/>
  <c r="C37" i="38"/>
  <c r="C39" i="38"/>
  <c r="H57" i="31"/>
  <c r="C39" i="37" s="1"/>
  <c r="H72" i="31"/>
  <c r="C54" i="37"/>
  <c r="C54" i="38"/>
  <c r="S71" i="31"/>
  <c r="U70" i="31"/>
  <c r="C24" i="37"/>
  <c r="C52" i="38"/>
  <c r="C52" i="37"/>
  <c r="H73" i="31"/>
  <c r="C55" i="37"/>
  <c r="C55" i="38"/>
  <c r="T70" i="31"/>
  <c r="R26" i="31"/>
  <c r="C48" i="38"/>
  <c r="J54" i="37"/>
  <c r="L54" i="37"/>
  <c r="G53" i="37"/>
  <c r="I52" i="37"/>
  <c r="G42" i="37"/>
  <c r="I41" i="37"/>
  <c r="G21" i="37"/>
  <c r="G22" i="37" s="1"/>
  <c r="I20" i="37"/>
  <c r="G53" i="38"/>
  <c r="I53" i="38" s="1"/>
  <c r="I52" i="38"/>
  <c r="G45" i="38"/>
  <c r="G46" i="38" s="1"/>
  <c r="I44" i="38"/>
  <c r="I48" i="38"/>
  <c r="G49" i="38"/>
  <c r="G38" i="38"/>
  <c r="G39" i="38" s="1"/>
  <c r="I39" i="38" s="1"/>
  <c r="G54" i="37"/>
  <c r="I54" i="37" s="1"/>
  <c r="I53" i="37"/>
  <c r="G43" i="37"/>
  <c r="I43" i="37"/>
  <c r="I42" i="37"/>
  <c r="I45" i="38"/>
  <c r="I49" i="38"/>
  <c r="G50" i="38"/>
  <c r="G54" i="38"/>
  <c r="I54" i="38" s="1"/>
  <c r="G55" i="37"/>
  <c r="I55" i="37"/>
  <c r="G55" i="38"/>
  <c r="G51" i="38"/>
  <c r="I51" i="38" s="1"/>
  <c r="I50" i="38"/>
  <c r="F9" i="8"/>
  <c r="L19" i="31"/>
  <c r="I46" i="38" l="1"/>
  <c r="G47" i="38"/>
  <c r="I47" i="38" s="1"/>
  <c r="I8" i="37"/>
  <c r="G9" i="37"/>
  <c r="G42" i="38"/>
  <c r="I41" i="38"/>
  <c r="G23" i="37"/>
  <c r="I23" i="37" s="1"/>
  <c r="I22" i="37"/>
  <c r="H79" i="31"/>
  <c r="P56" i="38"/>
  <c r="R56" i="38" s="1"/>
  <c r="N70" i="32"/>
  <c r="N83" i="31"/>
  <c r="N87" i="31" s="1"/>
  <c r="N80" i="31"/>
  <c r="P58" i="37"/>
  <c r="R58" i="37" s="1"/>
  <c r="L21" i="32"/>
  <c r="J19" i="38" s="1"/>
  <c r="L19" i="38" s="1"/>
  <c r="J7" i="38"/>
  <c r="L7" i="38" s="1"/>
  <c r="I37" i="38"/>
  <c r="I38" i="38"/>
  <c r="J58" i="37"/>
  <c r="L58" i="37" s="1"/>
  <c r="L80" i="31"/>
  <c r="M75" i="31"/>
  <c r="M83" i="31"/>
  <c r="M87" i="31" s="1"/>
  <c r="J57" i="38"/>
  <c r="L57" i="38" s="1"/>
  <c r="L71" i="32"/>
  <c r="M66" i="32"/>
  <c r="M74" i="32"/>
  <c r="M78" i="32" s="1"/>
  <c r="G27" i="38"/>
  <c r="I26" i="38"/>
  <c r="G56" i="37"/>
  <c r="I56" i="37" s="1"/>
  <c r="L79" i="31"/>
  <c r="J58" i="38"/>
  <c r="L58" i="38" s="1"/>
  <c r="L72" i="32"/>
  <c r="G14" i="37"/>
  <c r="I13" i="37"/>
  <c r="I6" i="38"/>
  <c r="G7" i="38"/>
  <c r="I7" i="38" s="1"/>
  <c r="C59" i="38"/>
  <c r="H73" i="32"/>
  <c r="M16" i="31"/>
  <c r="M14" i="37" s="1"/>
  <c r="O14" i="37" s="1"/>
  <c r="M10" i="37"/>
  <c r="O10" i="37" s="1"/>
  <c r="M20" i="31"/>
  <c r="M84" i="31"/>
  <c r="M88" i="31" s="1"/>
  <c r="M76" i="31"/>
  <c r="P56" i="37"/>
  <c r="R56" i="37" s="1"/>
  <c r="N78" i="31"/>
  <c r="AD11" i="5"/>
  <c r="L69" i="32" s="1"/>
  <c r="AD50" i="5"/>
  <c r="AJ11" i="5" s="1"/>
  <c r="L77" i="32" s="1"/>
  <c r="L81" i="32" s="1"/>
  <c r="N69" i="32"/>
  <c r="N77" i="32"/>
  <c r="N81" i="32" s="1"/>
  <c r="K77" i="32"/>
  <c r="K81" i="32" s="1"/>
  <c r="K69" i="32"/>
  <c r="K73" i="32" s="1"/>
  <c r="M68" i="32"/>
  <c r="M76" i="32"/>
  <c r="M80" i="32" s="1"/>
  <c r="G58" i="37"/>
  <c r="I58" i="37" s="1"/>
  <c r="K80" i="31"/>
  <c r="K83" i="31"/>
  <c r="K87" i="31" s="1"/>
  <c r="K75" i="31"/>
  <c r="I12" i="38"/>
  <c r="G13" i="38"/>
  <c r="I21" i="37"/>
  <c r="J59" i="37"/>
  <c r="L59" i="37" s="1"/>
  <c r="L81" i="31"/>
  <c r="M74" i="31"/>
  <c r="M82" i="31"/>
  <c r="M86" i="31" s="1"/>
  <c r="J5" i="38"/>
  <c r="L5" i="38" s="1"/>
  <c r="L19" i="32"/>
  <c r="J17" i="38" s="1"/>
  <c r="L17" i="38" s="1"/>
  <c r="M75" i="32"/>
  <c r="M79" i="32" s="1"/>
  <c r="M67" i="32"/>
  <c r="L20" i="32"/>
  <c r="J18" i="38" s="1"/>
  <c r="L18" i="38" s="1"/>
  <c r="J6" i="38"/>
  <c r="L6" i="38" s="1"/>
  <c r="K82" i="31"/>
  <c r="K86" i="31" s="1"/>
  <c r="G59" i="38"/>
  <c r="I59" i="38" s="1"/>
  <c r="G19" i="37"/>
  <c r="I19" i="37" s="1"/>
  <c r="H68" i="32"/>
  <c r="H77" i="32"/>
  <c r="H81" i="32" s="1"/>
  <c r="P8" i="38"/>
  <c r="R8" i="38" s="1"/>
  <c r="N14" i="32"/>
  <c r="P12" i="38" s="1"/>
  <c r="R12" i="38" s="1"/>
  <c r="I28" i="38"/>
  <c r="G29" i="38"/>
  <c r="I27" i="38"/>
  <c r="AC50" i="5"/>
  <c r="AJ10" i="5" s="1"/>
  <c r="L76" i="32" s="1"/>
  <c r="L80" i="32" s="1"/>
  <c r="M15" i="32"/>
  <c r="M13" i="38" s="1"/>
  <c r="O13" i="38" s="1"/>
  <c r="M9" i="38"/>
  <c r="O9" i="38" s="1"/>
  <c r="I38" i="37"/>
  <c r="H39" i="37"/>
  <c r="I39" i="37" s="1"/>
  <c r="G17" i="38"/>
  <c r="I16" i="38"/>
  <c r="G29" i="37"/>
  <c r="I28" i="37"/>
  <c r="G38" i="37"/>
  <c r="G39" i="37" s="1"/>
  <c r="I37" i="37"/>
  <c r="H80" i="31"/>
  <c r="Q50" i="5"/>
  <c r="X9" i="5" s="1"/>
  <c r="M17" i="32"/>
  <c r="M15" i="38" s="1"/>
  <c r="O15" i="38" s="1"/>
  <c r="M11" i="38"/>
  <c r="O11" i="38" s="1"/>
  <c r="I26" i="37"/>
  <c r="H27" i="37"/>
  <c r="I27" i="37" s="1"/>
  <c r="N17" i="32"/>
  <c r="P15" i="38" s="1"/>
  <c r="R15" i="38" s="1"/>
  <c r="P11" i="38"/>
  <c r="R11" i="38" s="1"/>
  <c r="H31" i="38"/>
  <c r="P70" i="32"/>
  <c r="P74" i="32" s="1"/>
  <c r="P78" i="32" s="1"/>
  <c r="P66" i="32"/>
  <c r="P74" i="31"/>
  <c r="P78" i="31" s="1"/>
  <c r="P82" i="31"/>
  <c r="P86" i="31" s="1"/>
  <c r="O56" i="1"/>
  <c r="P56" i="1" s="1"/>
  <c r="C61" i="13"/>
  <c r="C63" i="13" s="1"/>
  <c r="J59" i="38" l="1"/>
  <c r="L59" i="38" s="1"/>
  <c r="L73" i="32"/>
  <c r="G15" i="37"/>
  <c r="I15" i="37" s="1"/>
  <c r="I14" i="37"/>
  <c r="I29" i="37"/>
  <c r="G30" i="37"/>
  <c r="N73" i="32"/>
  <c r="P59" i="38"/>
  <c r="R59" i="38" s="1"/>
  <c r="G18" i="38"/>
  <c r="I17" i="38"/>
  <c r="G57" i="37"/>
  <c r="I57" i="37" s="1"/>
  <c r="K79" i="31"/>
  <c r="M56" i="38"/>
  <c r="O56" i="38" s="1"/>
  <c r="M70" i="32"/>
  <c r="M18" i="32"/>
  <c r="M16" i="38" s="1"/>
  <c r="O16" i="38" s="1"/>
  <c r="I29" i="38"/>
  <c r="G30" i="38"/>
  <c r="M56" i="37"/>
  <c r="O56" i="37" s="1"/>
  <c r="M78" i="31"/>
  <c r="M57" i="38"/>
  <c r="O57" i="38" s="1"/>
  <c r="M71" i="32"/>
  <c r="M19" i="32"/>
  <c r="M17" i="38" s="1"/>
  <c r="O17" i="38" s="1"/>
  <c r="M58" i="38"/>
  <c r="O58" i="38" s="1"/>
  <c r="M20" i="32"/>
  <c r="M18" i="38" s="1"/>
  <c r="O18" i="38" s="1"/>
  <c r="M72" i="32"/>
  <c r="G10" i="37"/>
  <c r="I9" i="37"/>
  <c r="G14" i="38"/>
  <c r="I13" i="38"/>
  <c r="M58" i="37"/>
  <c r="O58" i="37" s="1"/>
  <c r="M80" i="31"/>
  <c r="M57" i="37"/>
  <c r="O57" i="37" s="1"/>
  <c r="M79" i="31"/>
  <c r="I42" i="38"/>
  <c r="G43" i="38"/>
  <c r="I43" i="38" s="1"/>
  <c r="C58" i="38"/>
  <c r="H72" i="32"/>
  <c r="G31" i="37" l="1"/>
  <c r="I31" i="37" s="1"/>
  <c r="I30" i="37"/>
  <c r="I14" i="38"/>
  <c r="G15" i="38"/>
  <c r="I15" i="38" s="1"/>
  <c r="G11" i="37"/>
  <c r="I11" i="37" s="1"/>
  <c r="I10" i="37"/>
  <c r="G31" i="38"/>
  <c r="I31" i="38" s="1"/>
  <c r="I30" i="38"/>
  <c r="G19" i="38"/>
  <c r="I19" i="38" s="1"/>
  <c r="I18" i="3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Rikke Næraa</author>
    <author>Maurizio Gargiulo</author>
  </authors>
  <commentList>
    <comment ref="J14" authorId="0" shapeId="0" xr:uid="{00000000-0006-0000-0300-000001000000}">
      <text>
        <r>
          <rPr>
            <b/>
            <sz val="9"/>
            <color indexed="81"/>
            <rFont val="Tahoma"/>
            <family val="2"/>
          </rPr>
          <t>Rikke Næraa:</t>
        </r>
        <r>
          <rPr>
            <sz val="9"/>
            <color indexed="81"/>
            <rFont val="Tahoma"/>
            <family val="2"/>
          </rPr>
          <t xml:space="preserve">
The efficiency is set equal to the value from the old tech kat - </t>
        </r>
      </text>
    </comment>
    <comment ref="M14" authorId="0" shapeId="0" xr:uid="{00000000-0006-0000-0300-000002000000}">
      <text>
        <r>
          <rPr>
            <b/>
            <sz val="9"/>
            <color indexed="81"/>
            <rFont val="Tahoma"/>
            <family val="2"/>
          </rPr>
          <t>Rikke Næraa:</t>
        </r>
        <r>
          <rPr>
            <sz val="9"/>
            <color indexed="81"/>
            <rFont val="Tahoma"/>
            <family val="2"/>
          </rPr>
          <t xml:space="preserve">
i flg Teck kat lig 0.16 dvs lavere end olie boiler   - sættes her lig olieboiler  - udgiften er nok en skorstensfejer 
</t>
        </r>
      </text>
    </comment>
    <comment ref="M15" authorId="0" shapeId="0" xr:uid="{00000000-0006-0000-0300-000003000000}">
      <text>
        <r>
          <rPr>
            <b/>
            <sz val="9"/>
            <color indexed="81"/>
            <rFont val="Tahoma"/>
            <family val="2"/>
          </rPr>
          <t>Rikke Næraa:</t>
        </r>
        <r>
          <rPr>
            <sz val="9"/>
            <color indexed="81"/>
            <rFont val="Tahoma"/>
            <family val="2"/>
          </rPr>
          <t xml:space="preserve">
i flg Teck kat lig 0.16 dvs lavere end olie boiler   - sættes her lig olieboiler  - udgiften er nok en skorstensfejer 
</t>
        </r>
      </text>
    </comment>
    <comment ref="M16" authorId="0" shapeId="0" xr:uid="{00000000-0006-0000-0300-000004000000}">
      <text>
        <r>
          <rPr>
            <b/>
            <sz val="9"/>
            <color indexed="81"/>
            <rFont val="Tahoma"/>
            <family val="2"/>
          </rPr>
          <t>Rikke Næraa:</t>
        </r>
        <r>
          <rPr>
            <sz val="9"/>
            <color indexed="81"/>
            <rFont val="Tahoma"/>
            <family val="2"/>
          </rPr>
          <t xml:space="preserve">
i flg Teck kat lig 0.16 dvs lavere end olie boiler   - sættes her lig olieboiler  - udgiften er nok en skorstensfejer 
</t>
        </r>
      </text>
    </comment>
    <comment ref="M17" authorId="0" shapeId="0" xr:uid="{00000000-0006-0000-0300-000005000000}">
      <text>
        <r>
          <rPr>
            <b/>
            <sz val="9"/>
            <color indexed="81"/>
            <rFont val="Tahoma"/>
            <family val="2"/>
          </rPr>
          <t>Rikke Næraa:</t>
        </r>
        <r>
          <rPr>
            <sz val="9"/>
            <color indexed="81"/>
            <rFont val="Tahoma"/>
            <family val="2"/>
          </rPr>
          <t xml:space="preserve">
i flg Teck kat lig 0.16 dvs lavere end olie boiler   - sættes her lig olieboiler  - udgiften er nok en skorstensfejer 
</t>
        </r>
      </text>
    </comment>
    <comment ref="M18" authorId="0" shapeId="0" xr:uid="{00000000-0006-0000-0300-000006000000}">
      <text>
        <r>
          <rPr>
            <b/>
            <sz val="9"/>
            <color indexed="81"/>
            <rFont val="Tahoma"/>
            <family val="2"/>
          </rPr>
          <t>Rikke Næraa:</t>
        </r>
        <r>
          <rPr>
            <sz val="9"/>
            <color indexed="81"/>
            <rFont val="Tahoma"/>
            <family val="2"/>
          </rPr>
          <t xml:space="preserve">
i flg Teck kat lig 0.12 dvs lavere end olie boiler   - sættes her lig olieboiler  - udgiften er nok en skorstensfejer </t>
        </r>
      </text>
    </comment>
    <comment ref="T18" authorId="0" shapeId="0" xr:uid="{00000000-0006-0000-0300-000007000000}">
      <text>
        <r>
          <rPr>
            <b/>
            <sz val="9"/>
            <color indexed="81"/>
            <rFont val="Tahoma"/>
            <family val="2"/>
          </rPr>
          <t>Rikke Næraa:</t>
        </r>
        <r>
          <rPr>
            <sz val="9"/>
            <color indexed="81"/>
            <rFont val="Tahoma"/>
            <family val="2"/>
          </rPr>
          <t xml:space="preserve">
Could be an mistake, the values is too big 
</t>
        </r>
      </text>
    </comment>
    <comment ref="M19" authorId="0" shapeId="0" xr:uid="{00000000-0006-0000-0300-000008000000}">
      <text>
        <r>
          <rPr>
            <b/>
            <sz val="9"/>
            <color indexed="81"/>
            <rFont val="Tahoma"/>
            <family val="2"/>
          </rPr>
          <t>Rikke Næraa:</t>
        </r>
        <r>
          <rPr>
            <sz val="9"/>
            <color indexed="81"/>
            <rFont val="Tahoma"/>
            <family val="2"/>
          </rPr>
          <t xml:space="preserve">
i flg Teck kat lig 0.12 dvs lavere end olie boiler   - sættes her lig olieboiler  - udgiften er nok en skorstensfejer </t>
        </r>
      </text>
    </comment>
    <comment ref="M20" authorId="0" shapeId="0" xr:uid="{00000000-0006-0000-0300-000009000000}">
      <text>
        <r>
          <rPr>
            <b/>
            <sz val="9"/>
            <color indexed="81"/>
            <rFont val="Tahoma"/>
            <family val="2"/>
          </rPr>
          <t>Rikke Næraa:</t>
        </r>
        <r>
          <rPr>
            <sz val="9"/>
            <color indexed="81"/>
            <rFont val="Tahoma"/>
            <family val="2"/>
          </rPr>
          <t xml:space="preserve">
i flg Teck kat lig 0.12 dvs lavere end olie boiler   - sættes her lig olieboiler  - udgiften er nok en skorstensfejer </t>
        </r>
      </text>
    </comment>
    <comment ref="M21" authorId="0" shapeId="0" xr:uid="{00000000-0006-0000-0300-00000A000000}">
      <text>
        <r>
          <rPr>
            <b/>
            <sz val="9"/>
            <color indexed="81"/>
            <rFont val="Tahoma"/>
            <family val="2"/>
          </rPr>
          <t>Rikke Næraa:</t>
        </r>
        <r>
          <rPr>
            <sz val="9"/>
            <color indexed="81"/>
            <rFont val="Tahoma"/>
            <family val="2"/>
          </rPr>
          <t xml:space="preserve">
i flg Teck kat lig 0.12 dvs lavere end olie boiler   - sættes her lig olieboiler  - udgiften er nok en skorstensfejer </t>
        </r>
      </text>
    </comment>
    <comment ref="J26" authorId="1" shapeId="0" xr:uid="{00000000-0006-0000-0300-00000B000000}">
      <text>
        <r>
          <rPr>
            <b/>
            <sz val="9"/>
            <color indexed="81"/>
            <rFont val="Tahoma"/>
            <family val="2"/>
          </rPr>
          <t>Maurizio Gargiulo:</t>
        </r>
        <r>
          <rPr>
            <sz val="9"/>
            <color indexed="81"/>
            <rFont val="Tahoma"/>
            <family val="2"/>
          </rPr>
          <t xml:space="preserve">
Moved to trans file</t>
        </r>
      </text>
    </comment>
    <comment ref="J38" authorId="1" shapeId="0" xr:uid="{00000000-0006-0000-0300-00000C000000}">
      <text>
        <r>
          <rPr>
            <b/>
            <sz val="9"/>
            <color indexed="81"/>
            <rFont val="Tahoma"/>
            <family val="2"/>
          </rPr>
          <t>Maurizio Gargiulo:</t>
        </r>
        <r>
          <rPr>
            <sz val="9"/>
            <color indexed="81"/>
            <rFont val="Tahoma"/>
            <family val="2"/>
          </rPr>
          <t xml:space="preserve">
Moved to trans file</t>
        </r>
      </text>
    </comment>
    <comment ref="C74" authorId="0" shapeId="0" xr:uid="{00000000-0006-0000-0300-00000E000000}">
      <text>
        <r>
          <rPr>
            <b/>
            <sz val="9"/>
            <color indexed="81"/>
            <rFont val="Tahoma"/>
            <family val="2"/>
          </rPr>
          <t>Rikke Næraa:</t>
        </r>
        <r>
          <rPr>
            <sz val="9"/>
            <color indexed="81"/>
            <rFont val="Tahoma"/>
            <family val="2"/>
          </rPr>
          <t xml:space="preserve">
at the moment there is no reason for having a central and a de central  - because we do not differ the investment cost - The reason for the difference was based on a calculation of the area of houses in the different areas - but the figures for the difference in cost of exchangers for smaller diference in size is not well defines in the teck kat
But I have left it as it were ( a tech for central and one for decentral ) because I am not sure if we will change it back if we will include the cost for the pipe again </t>
        </r>
      </text>
    </comment>
    <comment ref="D82" authorId="0" shapeId="0" xr:uid="{00000000-0006-0000-0300-00000F000000}">
      <text>
        <r>
          <rPr>
            <b/>
            <sz val="9"/>
            <color indexed="81"/>
            <rFont val="Tahoma"/>
            <family val="2"/>
          </rPr>
          <t>Rin:</t>
        </r>
        <r>
          <rPr>
            <sz val="9"/>
            <color indexed="81"/>
            <rFont val="Tahoma"/>
            <family val="2"/>
          </rPr>
          <t>the difference between RHTDBHCEBN1 and RHTDBHCEBN2 is that the cost of the connection pipe and heat meter are included in the investment cost for RHTDBHCEBN2</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Rikke Næraa</author>
  </authors>
  <commentList>
    <comment ref="C17" authorId="0" shapeId="0" xr:uid="{00000000-0006-0000-0D00-000001000000}">
      <text>
        <r>
          <rPr>
            <b/>
            <sz val="9"/>
            <color indexed="81"/>
            <rFont val="Tahoma"/>
            <family val="2"/>
          </rPr>
          <t>Rikke Næraa:</t>
        </r>
        <r>
          <rPr>
            <sz val="9"/>
            <color indexed="81"/>
            <rFont val="Tahoma"/>
            <family val="2"/>
          </rPr>
          <t xml:space="preserve">
changed from 3kW
</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%displayname%</author>
  </authors>
  <commentList>
    <comment ref="J8" authorId="0" shapeId="0" xr:uid="{00000000-0006-0000-0E00-000001000000}">
      <text>
        <r>
          <rPr>
            <b/>
            <sz val="9"/>
            <color indexed="81"/>
            <rFont val="Tahoma"/>
            <family val="2"/>
          </rPr>
          <t>%displayname%:</t>
        </r>
        <r>
          <rPr>
            <sz val="9"/>
            <color indexed="81"/>
            <rFont val="Tahoma"/>
            <family val="2"/>
          </rPr>
          <t xml:space="preserve">
efficiency factor compared to large scale solar heating
</t>
        </r>
      </text>
    </comment>
    <comment ref="J9" authorId="0" shapeId="0" xr:uid="{00000000-0006-0000-0E00-000002000000}">
      <text>
        <r>
          <rPr>
            <b/>
            <sz val="9"/>
            <color indexed="81"/>
            <rFont val="Tahoma"/>
            <family val="2"/>
          </rPr>
          <t>%displayname%:</t>
        </r>
        <r>
          <rPr>
            <sz val="9"/>
            <color indexed="81"/>
            <rFont val="Tahoma"/>
            <family val="2"/>
          </rPr>
          <t xml:space="preserve">
is smaller than 2012, due to other operation patterns for 2020 and forward</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%displayname%</author>
    <author>Rikke Næraa</author>
  </authors>
  <commentList>
    <comment ref="J8" authorId="0" shapeId="0" xr:uid="{00000000-0006-0000-1200-000001000000}">
      <text>
        <r>
          <rPr>
            <b/>
            <sz val="9"/>
            <color indexed="81"/>
            <rFont val="Tahoma"/>
            <family val="2"/>
          </rPr>
          <t>%displayname%:</t>
        </r>
        <r>
          <rPr>
            <sz val="9"/>
            <color indexed="81"/>
            <rFont val="Tahoma"/>
            <family val="2"/>
          </rPr>
          <t xml:space="preserve">
corrected according to the avg heating boiler and production of space and water heating</t>
        </r>
      </text>
    </comment>
    <comment ref="C17" authorId="1" shapeId="0" xr:uid="{00000000-0006-0000-1200-000002000000}">
      <text>
        <r>
          <rPr>
            <b/>
            <sz val="9"/>
            <color indexed="81"/>
            <rFont val="Tahoma"/>
            <family val="2"/>
          </rPr>
          <t>Rikke Næraa:</t>
        </r>
        <r>
          <rPr>
            <sz val="9"/>
            <color indexed="81"/>
            <rFont val="Tahoma"/>
            <family val="2"/>
          </rPr>
          <t xml:space="preserve">
All set 5 kW - originally the were 6,5,4 and 4</t>
        </r>
      </text>
    </comment>
    <comment ref="C39" authorId="1" shapeId="0" xr:uid="{00000000-0006-0000-1200-000003000000}">
      <text>
        <r>
          <rPr>
            <b/>
            <sz val="9"/>
            <color indexed="81"/>
            <rFont val="Tahoma"/>
            <family val="2"/>
          </rPr>
          <t xml:space="preserve">Rikke Næraa: </t>
        </r>
        <r>
          <rPr>
            <sz val="9"/>
            <color indexed="81"/>
            <rFont val="Tahoma"/>
            <family val="2"/>
          </rPr>
          <t>S</t>
        </r>
        <r>
          <rPr>
            <sz val="9"/>
            <color indexed="81"/>
            <rFont val="Tahoma"/>
            <family val="2"/>
          </rPr>
          <t xml:space="preserve">et to 2.5 and then a reduction of 0.5% pa is assumed   - originally they were 2.5, 2.5, 3.5; 3.1 - the reason for changing is that we do not find the very high increase in the cost form 2.5 to 3.5 reasonable just because it is made automatic - If the increased cost also includes stricter emmission tresholds that is not included in the cost </t>
        </r>
      </text>
    </comment>
    <comment ref="C43" authorId="1" shapeId="0" xr:uid="{00000000-0006-0000-1200-000004000000}">
      <text>
        <r>
          <rPr>
            <b/>
            <sz val="9"/>
            <color indexed="81"/>
            <rFont val="Tahoma"/>
            <family val="2"/>
          </rPr>
          <t>Rikke Næraa: comm to tech kat</t>
        </r>
        <r>
          <rPr>
            <sz val="9"/>
            <color indexed="81"/>
            <rFont val="Tahoma"/>
            <family val="2"/>
          </rPr>
          <t xml:space="preserve">
 hvad er den her fixed baseret på den er lavere end for f.eks. Oilboiler og Automatisk - er det en skorstensfejer ? </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Rikke Næraa</author>
  </authors>
  <commentList>
    <comment ref="L8" authorId="0" shapeId="0" xr:uid="{00000000-0006-0000-1C00-000001000000}">
      <text>
        <r>
          <rPr>
            <b/>
            <sz val="9"/>
            <color indexed="81"/>
            <rFont val="Tahoma"/>
            <family val="2"/>
          </rPr>
          <t>Rikke Næraa:</t>
        </r>
        <r>
          <rPr>
            <sz val="9"/>
            <color indexed="81"/>
            <rFont val="Tahoma"/>
            <family val="2"/>
          </rPr>
          <t xml:space="preserve">
difference because the boiler size was assumed to be 22kW - now 10 kW to reflect the average better </t>
        </r>
      </text>
    </comment>
    <comment ref="O8" authorId="0" shapeId="0" xr:uid="{00000000-0006-0000-1C00-000002000000}">
      <text>
        <r>
          <rPr>
            <b/>
            <sz val="9"/>
            <color indexed="81"/>
            <rFont val="Tahoma"/>
            <family val="2"/>
          </rPr>
          <t>Rikke Næraa:</t>
        </r>
        <r>
          <rPr>
            <sz val="9"/>
            <color indexed="81"/>
            <rFont val="Tahoma"/>
            <family val="2"/>
          </rPr>
          <t xml:space="preserve">
as for invest cost the reduced size increases the cost per kWh  </t>
        </r>
      </text>
    </comment>
    <comment ref="F12" authorId="0" shapeId="0" xr:uid="{00000000-0006-0000-1C00-000003000000}">
      <text>
        <r>
          <rPr>
            <b/>
            <sz val="9"/>
            <color indexed="81"/>
            <rFont val="Tahoma"/>
            <family val="2"/>
          </rPr>
          <t>Rikke Næraa:</t>
        </r>
        <r>
          <rPr>
            <sz val="9"/>
            <color indexed="81"/>
            <rFont val="Tahoma"/>
            <family val="2"/>
          </rPr>
          <t xml:space="preserve">
I forbindelse med BF er de nye sat lig de gamle minus 3%</t>
        </r>
      </text>
    </comment>
    <comment ref="L16" authorId="0" shapeId="0" xr:uid="{00000000-0006-0000-1C00-000004000000}">
      <text>
        <r>
          <rPr>
            <b/>
            <sz val="9"/>
            <color indexed="81"/>
            <rFont val="Tahoma"/>
            <family val="2"/>
          </rPr>
          <t>Rikke Næraa:</t>
        </r>
        <r>
          <rPr>
            <sz val="9"/>
            <color indexed="81"/>
            <rFont val="Tahoma"/>
            <family val="2"/>
          </rPr>
          <t xml:space="preserve"> OBS tech kat was not used before
the connection to the grid is no longer a part of the invest. cost and the methode is changed </t>
        </r>
      </text>
    </comment>
    <comment ref="B24" authorId="0" shapeId="0" xr:uid="{00000000-0006-0000-1C00-000005000000}">
      <text>
        <r>
          <rPr>
            <b/>
            <sz val="9"/>
            <color indexed="81"/>
            <rFont val="Tahoma"/>
            <family val="2"/>
          </rPr>
          <t>Rikke Næraa:</t>
        </r>
        <r>
          <rPr>
            <sz val="9"/>
            <color indexed="81"/>
            <rFont val="Tahoma"/>
            <family val="2"/>
          </rPr>
          <t xml:space="preserve">
in generel for the elc HP the cop are increased for 15 and 20 reduced for 30 and 50 , the investment cost i and the lifetime are reduced and the o&amp;M are increased</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Rikke Næraa</author>
  </authors>
  <commentList>
    <comment ref="L8" authorId="0" shapeId="0" xr:uid="{00000000-0006-0000-1D00-000001000000}">
      <text>
        <r>
          <rPr>
            <b/>
            <sz val="9"/>
            <color indexed="81"/>
            <rFont val="Tahoma"/>
            <family val="2"/>
          </rPr>
          <t>Rikke Næraa:</t>
        </r>
        <r>
          <rPr>
            <sz val="9"/>
            <color indexed="81"/>
            <rFont val="Tahoma"/>
            <family val="2"/>
          </rPr>
          <t xml:space="preserve">there is an issue - "in new building is choosen" because the size is more suitable for the size of the average boiler in MB - but in the new builduíng the cost for tha exhaust system is inkluded - which for the DH rise the boiler cost 75% - for the MB it is not possible to see the cost for the exhaust system, we assume that it is app 30 % of the cost stated in the table   </t>
        </r>
        <r>
          <rPr>
            <sz val="9"/>
            <color indexed="81"/>
            <rFont val="Tahoma"/>
            <family val="2"/>
          </rPr>
          <t xml:space="preserve">
</t>
        </r>
      </text>
    </comment>
    <comment ref="O8" authorId="0" shapeId="0" xr:uid="{00000000-0006-0000-1D00-000002000000}">
      <text>
        <r>
          <rPr>
            <b/>
            <sz val="9"/>
            <color indexed="81"/>
            <rFont val="Tahoma"/>
            <family val="2"/>
          </rPr>
          <t>Rikke Næraa:</t>
        </r>
        <r>
          <rPr>
            <sz val="9"/>
            <color indexed="81"/>
            <rFont val="Tahoma"/>
            <family val="2"/>
          </rPr>
          <t xml:space="preserve">
the problem arises because almost same cost -  is used for the 160kW and the 400kW which gives the 106Kw a much higher value is that ok ?</t>
        </r>
      </text>
    </comment>
    <comment ref="F12" authorId="0" shapeId="0" xr:uid="{00000000-0006-0000-1D00-000003000000}">
      <text>
        <r>
          <rPr>
            <b/>
            <sz val="9"/>
            <color indexed="81"/>
            <rFont val="Tahoma"/>
            <family val="2"/>
          </rPr>
          <t>Rikke Næraa:</t>
        </r>
        <r>
          <rPr>
            <sz val="9"/>
            <color indexed="81"/>
            <rFont val="Tahoma"/>
            <family val="2"/>
          </rPr>
          <t xml:space="preserve">
I forbindelse med BF er de nye sat lig de gamle minus 3%</t>
        </r>
      </text>
    </comment>
    <comment ref="J16" authorId="0" shapeId="0" xr:uid="{00000000-0006-0000-1D00-000004000000}">
      <text>
        <r>
          <rPr>
            <b/>
            <sz val="9"/>
            <color indexed="81"/>
            <rFont val="Tahoma"/>
            <family val="2"/>
          </rPr>
          <t>Rikke Næraa:</t>
        </r>
        <r>
          <rPr>
            <sz val="9"/>
            <color indexed="81"/>
            <rFont val="Tahoma"/>
            <family val="2"/>
          </rPr>
          <t xml:space="preserve">
! The new is adjusted set equal to 0.9times NG - the high price is not logical</t>
        </r>
      </text>
    </comment>
    <comment ref="O16" authorId="0" shapeId="0" xr:uid="{00000000-0006-0000-1D00-000005000000}">
      <text>
        <r>
          <rPr>
            <b/>
            <sz val="9"/>
            <color indexed="81"/>
            <rFont val="Tahoma"/>
            <family val="2"/>
          </rPr>
          <t>Rikke Næraa:</t>
        </r>
        <r>
          <rPr>
            <sz val="9"/>
            <color indexed="81"/>
            <rFont val="Tahoma"/>
            <family val="2"/>
          </rPr>
          <t xml:space="preserve">
set equal to DH  - the very high cost was not logical</t>
        </r>
      </text>
    </comment>
    <comment ref="B24" authorId="0" shapeId="0" xr:uid="{00000000-0006-0000-1D00-000006000000}">
      <text>
        <r>
          <rPr>
            <b/>
            <sz val="9"/>
            <color indexed="81"/>
            <rFont val="Tahoma"/>
            <family val="2"/>
          </rPr>
          <t xml:space="preserve">Rikke Næraa:in generfor the elc HP the cop are increased for </t>
        </r>
        <r>
          <rPr>
            <sz val="9"/>
            <color indexed="81"/>
            <rFont val="Tahoma"/>
            <family val="2"/>
          </rPr>
          <t xml:space="preserve">15 and 20 reduced for 30 and 50 , the investment cost i and the lifetime are reduced and the o&amp;M are increased
</t>
        </r>
      </text>
    </comment>
    <comment ref="D44" authorId="0" shapeId="0" xr:uid="{00000000-0006-0000-1D00-000007000000}">
      <text>
        <r>
          <rPr>
            <b/>
            <sz val="9"/>
            <color indexed="81"/>
            <rFont val="Tahoma"/>
            <family val="2"/>
          </rPr>
          <t xml:space="preserve">Rikke </t>
        </r>
        <r>
          <rPr>
            <sz val="9"/>
            <color indexed="81"/>
            <rFont val="Tahoma"/>
            <family val="2"/>
          </rPr>
          <t xml:space="preserve"> burde de ikke være højere ? Er det ikke en kompressions ?</t>
        </r>
      </text>
    </comment>
    <comment ref="B56" authorId="0" shapeId="0" xr:uid="{00000000-0006-0000-1D00-000008000000}">
      <text>
        <r>
          <rPr>
            <b/>
            <sz val="9"/>
            <color indexed="81"/>
            <rFont val="Tahoma"/>
            <family val="2"/>
          </rPr>
          <t xml:space="preserve">Rikke Næraa: obs her sammenligner vi ikke med sidste teknologikatalog, </t>
        </r>
        <r>
          <rPr>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Rikke Næraa</author>
    <author>Maurizio Gargiulo</author>
  </authors>
  <commentList>
    <comment ref="J14" authorId="0" shapeId="0" xr:uid="{00000000-0006-0000-0400-000001000000}">
      <text>
        <r>
          <rPr>
            <b/>
            <sz val="9"/>
            <color indexed="81"/>
            <rFont val="Tahoma"/>
            <family val="2"/>
          </rPr>
          <t>Rikke Næraa:</t>
        </r>
        <r>
          <rPr>
            <sz val="9"/>
            <color indexed="81"/>
            <rFont val="Tahoma"/>
            <family val="2"/>
          </rPr>
          <t xml:space="preserve">
The efficiency is set equal to the value from the old tech kat - </t>
        </r>
      </text>
    </comment>
    <comment ref="L14" authorId="0" shapeId="0" xr:uid="{00000000-0006-0000-0400-000002000000}">
      <text>
        <r>
          <rPr>
            <b/>
            <sz val="9"/>
            <color indexed="81"/>
            <rFont val="Tahoma"/>
            <family val="2"/>
          </rPr>
          <t>Rikke Næraa:</t>
        </r>
        <r>
          <rPr>
            <sz val="9"/>
            <color indexed="81"/>
            <rFont val="Tahoma"/>
            <family val="2"/>
          </rPr>
          <t xml:space="preserve">
Reduced  by multip by 0.7 - to accunt for the lower CAP </t>
        </r>
      </text>
    </comment>
    <comment ref="M14" authorId="0" shapeId="0" xr:uid="{00000000-0006-0000-0400-000003000000}">
      <text>
        <r>
          <rPr>
            <b/>
            <sz val="9"/>
            <color indexed="81"/>
            <rFont val="Tahoma"/>
            <family val="2"/>
          </rPr>
          <t>Rikke Næraa:</t>
        </r>
        <r>
          <rPr>
            <sz val="9"/>
            <color indexed="81"/>
            <rFont val="Tahoma"/>
            <family val="2"/>
          </rPr>
          <t xml:space="preserve">
all O&amp;M set equal to oil *1.1</t>
        </r>
      </text>
    </comment>
    <comment ref="N14" authorId="0" shapeId="0" xr:uid="{00000000-0006-0000-0400-000004000000}">
      <text>
        <r>
          <rPr>
            <b/>
            <sz val="9"/>
            <color indexed="81"/>
            <rFont val="Tahoma"/>
            <family val="2"/>
          </rPr>
          <t>Rikke Næraa:</t>
        </r>
        <r>
          <rPr>
            <sz val="9"/>
            <color indexed="81"/>
            <rFont val="Tahoma"/>
            <family val="2"/>
          </rPr>
          <t xml:space="preserve">
i flg Teck kat lig 0 dvs lavere end for olie boiler   - sættes her lig olieboiler  men den burde værer højere i det der skal fjernes aske f.eks. </t>
        </r>
      </text>
    </comment>
    <comment ref="N15" authorId="0" shapeId="0" xr:uid="{00000000-0006-0000-0400-000005000000}">
      <text>
        <r>
          <rPr>
            <b/>
            <sz val="9"/>
            <color indexed="81"/>
            <rFont val="Tahoma"/>
            <family val="2"/>
          </rPr>
          <t>Rikke Næraa:</t>
        </r>
        <r>
          <rPr>
            <sz val="9"/>
            <color indexed="81"/>
            <rFont val="Tahoma"/>
            <family val="2"/>
          </rPr>
          <t xml:space="preserve">
i flg Teck kat lig 0 dvs lavere end for olie boiler   - sættes her lig olieboiler  men den burde værer højere i det der skal fjernes aske f.eks. </t>
        </r>
      </text>
    </comment>
    <comment ref="N16" authorId="0" shapeId="0" xr:uid="{00000000-0006-0000-0400-000006000000}">
      <text>
        <r>
          <rPr>
            <b/>
            <sz val="9"/>
            <color indexed="81"/>
            <rFont val="Tahoma"/>
            <family val="2"/>
          </rPr>
          <t>Rikke Næraa:</t>
        </r>
        <r>
          <rPr>
            <sz val="9"/>
            <color indexed="81"/>
            <rFont val="Tahoma"/>
            <family val="2"/>
          </rPr>
          <t xml:space="preserve">
i flg Teck kat lig 0 dvs lavere end for olie boiler   - sættes her lig olieboiler  men den burde værer højere i det der skal fjernes aske f.eks. </t>
        </r>
      </text>
    </comment>
    <comment ref="N17" authorId="0" shapeId="0" xr:uid="{00000000-0006-0000-0400-000007000000}">
      <text>
        <r>
          <rPr>
            <b/>
            <sz val="9"/>
            <color indexed="81"/>
            <rFont val="Tahoma"/>
            <family val="2"/>
          </rPr>
          <t>Rikke Næraa:</t>
        </r>
        <r>
          <rPr>
            <sz val="9"/>
            <color indexed="81"/>
            <rFont val="Tahoma"/>
            <family val="2"/>
          </rPr>
          <t xml:space="preserve">
i flg Teck kat lig 0 dvs lavere end for olie boiler   - sættes her lig olieboiler  men den burde værer højere i det der skal fjernes aske f.eks. </t>
        </r>
      </text>
    </comment>
    <comment ref="L18" authorId="0" shapeId="0" xr:uid="{00000000-0006-0000-0400-000008000000}">
      <text>
        <r>
          <rPr>
            <b/>
            <sz val="9"/>
            <color indexed="81"/>
            <rFont val="Tahoma"/>
            <family val="2"/>
          </rPr>
          <t>RiN:</t>
        </r>
        <r>
          <rPr>
            <sz val="9"/>
            <color indexed="81"/>
            <rFont val="Tahoma"/>
            <family val="2"/>
          </rPr>
          <t xml:space="preserve">
Sat lig 0.9 NGA </t>
        </r>
      </text>
    </comment>
    <comment ref="M21" authorId="0" shapeId="0" xr:uid="{00000000-0006-0000-0400-000009000000}">
      <text>
        <r>
          <rPr>
            <b/>
            <sz val="9"/>
            <color indexed="81"/>
            <rFont val="Tahoma"/>
            <family val="2"/>
          </rPr>
          <t xml:space="preserve">RiN: </t>
        </r>
        <r>
          <rPr>
            <sz val="9"/>
            <color indexed="81"/>
            <rFont val="Tahoma"/>
            <family val="2"/>
          </rPr>
          <t>sat lig DH</t>
        </r>
      </text>
    </comment>
    <comment ref="J22" authorId="1" shapeId="0" xr:uid="{00000000-0006-0000-0400-00000A000000}">
      <text>
        <r>
          <rPr>
            <b/>
            <sz val="9"/>
            <color indexed="81"/>
            <rFont val="Tahoma"/>
            <family val="2"/>
          </rPr>
          <t>Maurizio Gargiulo:</t>
        </r>
        <r>
          <rPr>
            <sz val="9"/>
            <color indexed="81"/>
            <rFont val="Tahoma"/>
            <family val="2"/>
          </rPr>
          <t xml:space="preserve">
Moved to the trans file by TS</t>
        </r>
      </text>
    </comment>
    <comment ref="J46" authorId="1" shapeId="0" xr:uid="{00000000-0006-0000-0400-00000B000000}">
      <text>
        <r>
          <rPr>
            <b/>
            <sz val="9"/>
            <color indexed="81"/>
            <rFont val="Tahoma"/>
            <family val="2"/>
          </rPr>
          <t>Rin:</t>
        </r>
        <r>
          <rPr>
            <sz val="9"/>
            <color indexed="81"/>
            <rFont val="Tahoma"/>
            <family val="2"/>
          </rPr>
          <t xml:space="preserve">
Moved to the trans file by TS - as the electrical driven HP
 </t>
        </r>
      </text>
    </comment>
    <comment ref="C74" authorId="0" shapeId="0" xr:uid="{00000000-0006-0000-0400-00000C000000}">
      <text>
        <r>
          <rPr>
            <b/>
            <sz val="9"/>
            <color indexed="81"/>
            <rFont val="Tahoma"/>
            <family val="2"/>
          </rPr>
          <t xml:space="preserve">Rin: </t>
        </r>
        <r>
          <rPr>
            <sz val="9"/>
            <color indexed="81"/>
            <rFont val="Tahoma"/>
            <family val="2"/>
          </rPr>
          <t>the difference between RHTMBHCEBN1 and RHTMBHCEBN2 is that the cost of the connection pipe and heat meter are included in the investment cost for RHTMBHCEBN2</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Rikke Næraa</author>
  </authors>
  <commentList>
    <comment ref="AA16" authorId="0" shapeId="0" xr:uid="{00000000-0006-0000-0500-000001000000}">
      <text>
        <r>
          <rPr>
            <b/>
            <sz val="9"/>
            <color indexed="81"/>
            <rFont val="Tahoma"/>
            <family val="2"/>
          </rPr>
          <t>Rikke Næraa:</t>
        </r>
        <r>
          <rPr>
            <sz val="9"/>
            <color indexed="81"/>
            <rFont val="Tahoma"/>
            <family val="2"/>
          </rPr>
          <t xml:space="preserve">
changed from 44 - but the investment cost becames very low  - </t>
        </r>
      </text>
    </comment>
    <comment ref="AB16" authorId="0" shapeId="0" xr:uid="{00000000-0006-0000-0500-000002000000}">
      <text>
        <r>
          <rPr>
            <b/>
            <sz val="9"/>
            <color indexed="81"/>
            <rFont val="Tahoma"/>
            <family val="2"/>
          </rPr>
          <t>Rikke Næraa:</t>
        </r>
        <r>
          <rPr>
            <sz val="9"/>
            <color indexed="81"/>
            <rFont val="Tahoma"/>
            <family val="2"/>
          </rPr>
          <t xml:space="preserve">
80 is the original value for these years  - the capex is as low pr kW as for a oil boiler</t>
        </r>
      </text>
    </comment>
    <comment ref="AI38" authorId="0" shapeId="0" xr:uid="{00000000-0006-0000-0500-000003000000}">
      <text>
        <r>
          <rPr>
            <b/>
            <sz val="9"/>
            <color indexed="81"/>
            <rFont val="Tahoma"/>
            <family val="2"/>
          </rPr>
          <t>Rikke Næraa:</t>
        </r>
        <r>
          <rPr>
            <sz val="9"/>
            <color indexed="81"/>
            <rFont val="Tahoma"/>
            <family val="2"/>
          </rPr>
          <t xml:space="preserve">
the note is wrong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Steffen Dockweiler</author>
  </authors>
  <commentList>
    <comment ref="D1" authorId="0" shapeId="0" xr:uid="{00000000-0006-0000-0600-000001000000}">
      <text>
        <r>
          <rPr>
            <b/>
            <sz val="9"/>
            <color indexed="81"/>
            <rFont val="Tahoma"/>
            <family val="2"/>
          </rPr>
          <t>Steffen Dockweiler:</t>
        </r>
        <r>
          <rPr>
            <sz val="9"/>
            <color indexed="81"/>
            <rFont val="Tahoma"/>
            <family val="2"/>
          </rPr>
          <t xml:space="preserve">
Changed to 10 for all years (from 30 kW) because every house need on unit anc can not chare and the average capacity in 2010/ houshold DB is app 10 KW - should be looked more into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%displayname%</author>
  </authors>
  <commentList>
    <comment ref="J9" authorId="0" shapeId="0" xr:uid="{00000000-0006-0000-0800-000001000000}">
      <text>
        <r>
          <rPr>
            <b/>
            <sz val="9"/>
            <color indexed="81"/>
            <rFont val="Tahoma"/>
            <family val="2"/>
          </rPr>
          <t>%displayname%:</t>
        </r>
        <r>
          <rPr>
            <sz val="9"/>
            <color indexed="81"/>
            <rFont val="Tahoma"/>
            <family val="2"/>
          </rPr>
          <t xml:space="preserve">
corrected according to the avg heating boiler and production of space and water heating</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Rikke Næraa</author>
    <author>%displayname%</author>
  </authors>
  <commentList>
    <comment ref="AD5" authorId="0" shapeId="0" xr:uid="{00000000-0006-0000-0900-000001000000}">
      <text>
        <r>
          <rPr>
            <b/>
            <sz val="9"/>
            <color indexed="81"/>
            <rFont val="Tahoma"/>
            <family val="2"/>
          </rPr>
          <t>Rikke Næraa:</t>
        </r>
        <r>
          <rPr>
            <sz val="9"/>
            <color indexed="81"/>
            <rFont val="Tahoma"/>
            <family val="2"/>
          </rPr>
          <t xml:space="preserve">
Chimney and excaust system included in the investment price  - therefore the cost is reduced by 30%
</t>
        </r>
      </text>
    </comment>
    <comment ref="AP5" authorId="0" shapeId="0" xr:uid="{00000000-0006-0000-0900-000002000000}">
      <text>
        <r>
          <rPr>
            <b/>
            <sz val="9"/>
            <color indexed="81"/>
            <rFont val="Tahoma"/>
            <family val="2"/>
          </rPr>
          <t>Rikke Næraa:</t>
        </r>
        <r>
          <rPr>
            <sz val="9"/>
            <color indexed="81"/>
            <rFont val="Tahoma"/>
            <family val="2"/>
          </rPr>
          <t xml:space="preserve">
Chimney and excaust system included in the investment price  - therefore the cost is reduced by 30%
</t>
        </r>
      </text>
    </comment>
    <comment ref="J8" authorId="1" shapeId="0" xr:uid="{00000000-0006-0000-0900-000003000000}">
      <text>
        <r>
          <rPr>
            <b/>
            <sz val="9"/>
            <color indexed="81"/>
            <rFont val="Tahoma"/>
            <family val="2"/>
          </rPr>
          <t>%displayname%:</t>
        </r>
        <r>
          <rPr>
            <sz val="9"/>
            <color indexed="81"/>
            <rFont val="Tahoma"/>
            <family val="2"/>
          </rPr>
          <t xml:space="preserve">
corrected based on the average cap of heating plants</t>
        </r>
      </text>
    </comment>
    <comment ref="C17" authorId="0" shapeId="0" xr:uid="{00000000-0006-0000-0900-000004000000}">
      <text>
        <r>
          <rPr>
            <b/>
            <sz val="9"/>
            <color indexed="81"/>
            <rFont val="Tahoma"/>
            <family val="2"/>
          </rPr>
          <t>Rikke Næraa:</t>
        </r>
        <r>
          <rPr>
            <sz val="9"/>
            <color indexed="81"/>
            <rFont val="Tahoma"/>
            <family val="2"/>
          </rPr>
          <t xml:space="preserve">
changed form 15 
</t>
        </r>
      </text>
    </comment>
    <comment ref="B34" authorId="0" shapeId="0" xr:uid="{00000000-0006-0000-0900-000005000000}">
      <text>
        <r>
          <rPr>
            <b/>
            <sz val="9"/>
            <color indexed="81"/>
            <rFont val="Tahoma"/>
            <family val="2"/>
          </rPr>
          <t>Rikke Næraa:</t>
        </r>
        <r>
          <rPr>
            <sz val="9"/>
            <color indexed="81"/>
            <rFont val="Tahoma"/>
            <family val="2"/>
          </rPr>
          <t xml:space="preserve">
It is assumed that the unit should be (€/unit/year)</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Rikke Næraa</author>
  </authors>
  <commentList>
    <comment ref="C52" authorId="0" shapeId="0" xr:uid="{00000000-0006-0000-0A00-000001000000}">
      <text>
        <r>
          <rPr>
            <b/>
            <sz val="9"/>
            <color indexed="81"/>
            <rFont val="Tahoma"/>
            <family val="2"/>
          </rPr>
          <t>RiN:</t>
        </r>
        <r>
          <rPr>
            <sz val="9"/>
            <color indexed="81"/>
            <rFont val="Tahoma"/>
            <family val="2"/>
          </rPr>
          <t xml:space="preserve">
1 €/MWh=1X 7.45 kr/€ /(1000.000kr/Mkr) /(3.6 GJ/MWh)*1000.000GJ/PJ=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Rikke Næraa</author>
  </authors>
  <commentList>
    <comment ref="L5" authorId="0" shapeId="0" xr:uid="{00000000-0006-0000-0B00-000001000000}">
      <text>
        <r>
          <rPr>
            <b/>
            <sz val="9"/>
            <color indexed="81"/>
            <rFont val="Tahoma"/>
            <family val="2"/>
          </rPr>
          <t>Rikke Næraa:</t>
        </r>
        <r>
          <rPr>
            <sz val="9"/>
            <color indexed="81"/>
            <rFont val="Tahoma"/>
            <family val="2"/>
          </rPr>
          <t xml:space="preserve">
the INV COST is inclusive cost for connetion pipe and heat meter</t>
        </r>
      </text>
    </comment>
    <comment ref="R5" authorId="0" shapeId="0" xr:uid="{00000000-0006-0000-0B00-000002000000}">
      <text>
        <r>
          <rPr>
            <b/>
            <sz val="9"/>
            <color indexed="81"/>
            <rFont val="Tahoma"/>
            <family val="2"/>
          </rPr>
          <t>Rikke Næraa:</t>
        </r>
        <r>
          <rPr>
            <sz val="9"/>
            <color indexed="81"/>
            <rFont val="Tahoma"/>
            <family val="2"/>
          </rPr>
          <t xml:space="preserve">
the INV COST is exclusive pipe - in INVCOST 2  investment cost for a connetion pipe in a DH district is included </t>
        </r>
      </text>
    </comment>
    <comment ref="X5" authorId="0" shapeId="0" xr:uid="{00000000-0006-0000-0B00-000003000000}">
      <text>
        <r>
          <rPr>
            <b/>
            <sz val="9"/>
            <color indexed="81"/>
            <rFont val="Tahoma"/>
            <family val="2"/>
          </rPr>
          <t>Rikke Næraa:</t>
        </r>
        <r>
          <rPr>
            <sz val="9"/>
            <color indexed="81"/>
            <rFont val="Tahoma"/>
            <family val="2"/>
          </rPr>
          <t xml:space="preserve">
the INV COST is inclusive cost for connetion pipe and heat meter</t>
        </r>
      </text>
    </comment>
    <comment ref="AD5" authorId="0" shapeId="0" xr:uid="{00000000-0006-0000-0B00-000004000000}">
      <text>
        <r>
          <rPr>
            <b/>
            <sz val="9"/>
            <color indexed="81"/>
            <rFont val="Tahoma"/>
            <family val="2"/>
          </rPr>
          <t>Rikke Næraa:</t>
        </r>
        <r>
          <rPr>
            <sz val="9"/>
            <color indexed="81"/>
            <rFont val="Tahoma"/>
            <family val="2"/>
          </rPr>
          <t xml:space="preserve">
the INV COST is exclusive pipe - in INVCOST 2  investment cost for a connetion pipe in a DH district is included </t>
        </r>
      </text>
    </comment>
    <comment ref="AJ5" authorId="0" shapeId="0" xr:uid="{00000000-0006-0000-0B00-000005000000}">
      <text>
        <r>
          <rPr>
            <b/>
            <sz val="9"/>
            <color indexed="81"/>
            <rFont val="Tahoma"/>
            <family val="2"/>
          </rPr>
          <t>Rikke Næraa:</t>
        </r>
        <r>
          <rPr>
            <sz val="9"/>
            <color indexed="81"/>
            <rFont val="Tahoma"/>
            <family val="2"/>
          </rPr>
          <t xml:space="preserve">
the INV COST is inclusive cost for connetion pipe and heat meter</t>
        </r>
      </text>
    </comment>
    <comment ref="F8" authorId="0" shapeId="0" xr:uid="{00000000-0006-0000-0B00-000006000000}">
      <text>
        <r>
          <rPr>
            <b/>
            <sz val="9"/>
            <color indexed="81"/>
            <rFont val="Tahoma"/>
            <family val="2"/>
          </rPr>
          <t>Rikke Næraa:</t>
        </r>
        <r>
          <rPr>
            <sz val="9"/>
            <color indexed="81"/>
            <rFont val="Tahoma"/>
            <family val="2"/>
          </rPr>
          <t xml:space="preserve">
the INV COST is exclusive pipe - in INVCOST 2  investment cost for a connetion pipe in a DH district is included </t>
        </r>
      </text>
    </comment>
    <comment ref="O39" authorId="0" shapeId="0" xr:uid="{00000000-0006-0000-0B00-000007000000}">
      <text>
        <r>
          <rPr>
            <b/>
            <sz val="9"/>
            <color indexed="81"/>
            <rFont val="Tahoma"/>
            <family val="2"/>
          </rPr>
          <t xml:space="preserve"> </t>
        </r>
        <r>
          <rPr>
            <sz val="9"/>
            <color indexed="81"/>
            <rFont val="Tahoma"/>
            <family val="2"/>
          </rPr>
          <t xml:space="preserve">
</t>
        </r>
      </text>
    </comment>
    <comment ref="O43" authorId="0" shapeId="0" xr:uid="{00000000-0006-0000-0B00-000008000000}">
      <text>
        <r>
          <rPr>
            <b/>
            <sz val="9"/>
            <color indexed="81"/>
            <rFont val="Tahoma"/>
            <family val="2"/>
          </rPr>
          <t>Rikke Næraa:</t>
        </r>
        <r>
          <rPr>
            <sz val="9"/>
            <color indexed="81"/>
            <rFont val="Tahoma"/>
            <family val="2"/>
          </rPr>
          <t xml:space="preserve">
the red valuesO44:v46 and AA44:AH46 have been adjusted acording to the comments in the tabel N58:x60</t>
        </r>
      </text>
    </comment>
    <comment ref="AA43" authorId="0" shapeId="0" xr:uid="{00000000-0006-0000-0B00-000009000000}">
      <text>
        <r>
          <rPr>
            <b/>
            <sz val="9"/>
            <color indexed="81"/>
            <rFont val="Tahoma"/>
            <family val="2"/>
          </rPr>
          <t>Rikke Næraa:</t>
        </r>
        <r>
          <rPr>
            <sz val="9"/>
            <color indexed="81"/>
            <rFont val="Tahoma"/>
            <family val="2"/>
          </rPr>
          <t xml:space="preserve">
the red valuesO44:v46 and AA44:AH46 have been adjusted acording to the comments in the tabel N58:x60</t>
        </r>
      </text>
    </comment>
    <comment ref="O58" authorId="0" shapeId="0" xr:uid="{00000000-0006-0000-0B00-00000A000000}">
      <text>
        <r>
          <rPr>
            <b/>
            <sz val="9"/>
            <color indexed="81"/>
            <rFont val="Tahoma"/>
            <family val="2"/>
          </rPr>
          <t>Rikke Næraa:</t>
        </r>
        <r>
          <rPr>
            <sz val="9"/>
            <color indexed="81"/>
            <rFont val="Tahoma"/>
            <family val="2"/>
          </rPr>
          <t xml:space="preserve">
på samme måde er det meget underligt at små DH har lavere elforbrug end MB, men store har detydelig større ? 
</t>
        </r>
      </text>
    </comment>
    <comment ref="O59" authorId="0" shapeId="0" xr:uid="{00000000-0006-0000-0B00-00000B000000}">
      <text>
        <r>
          <rPr>
            <b/>
            <sz val="9"/>
            <color indexed="81"/>
            <rFont val="Tahoma"/>
            <family val="2"/>
          </rPr>
          <t>Rikke Næraa:</t>
        </r>
        <r>
          <rPr>
            <sz val="9"/>
            <color indexed="81"/>
            <rFont val="Tahoma"/>
            <family val="2"/>
          </rPr>
          <t xml:space="preserve">
Det er meget ulogisk at DH omkostninger er så høje i forhold til f.eks. Naturgas 662 eller oliefyr 897 ? 
Kilden kilde 7  - er samme tekst som sidste katalog - mon de har været ude 0g spørge på ny  - jeg synes vi skal grave i det  - det betyder ret meget for modellerne </t>
        </r>
      </text>
    </comment>
    <comment ref="P59" authorId="0" shapeId="0" xr:uid="{00000000-0006-0000-0B00-00000C000000}">
      <text>
        <r>
          <rPr>
            <b/>
            <sz val="9"/>
            <color indexed="81"/>
            <rFont val="Tahoma"/>
            <family val="2"/>
          </rPr>
          <t>Rikke Næraa:</t>
        </r>
        <r>
          <rPr>
            <sz val="9"/>
            <color indexed="81"/>
            <rFont val="Tahoma"/>
            <family val="2"/>
          </rPr>
          <t xml:space="preserve">
Det er meget ulogisk at DH omkostninger er så høje i forhold til f.eks. Naturgas 662 eller oliefyr 897 ? 
Kilden kilde 7  - er samme tekst som sidste katalog - mon de har været ude ig spørge på ny  - jeg synes vi skal grave i det  - det betyder ret meget for modellerne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%displayname%</author>
    <author>Rikke Næraa</author>
  </authors>
  <commentList>
    <comment ref="J8" authorId="0" shapeId="0" xr:uid="{00000000-0006-0000-0C00-000001000000}">
      <text>
        <r>
          <rPr>
            <b/>
            <sz val="9"/>
            <color indexed="81"/>
            <rFont val="Tahoma"/>
            <family val="2"/>
          </rPr>
          <t>%displayname%:</t>
        </r>
        <r>
          <rPr>
            <sz val="9"/>
            <color indexed="81"/>
            <rFont val="Tahoma"/>
            <family val="2"/>
          </rPr>
          <t xml:space="preserve">
assumed similar to oil boilers, that avg size of biomass boiler (2012) is larger than avg heating source</t>
        </r>
      </text>
    </comment>
    <comment ref="AD8" authorId="1" shapeId="0" xr:uid="{00000000-0006-0000-0C00-000002000000}">
      <text>
        <r>
          <rPr>
            <b/>
            <sz val="9"/>
            <color indexed="81"/>
            <rFont val="Tahoma"/>
            <family val="2"/>
          </rPr>
          <t>Rikke Næraa:</t>
        </r>
        <r>
          <rPr>
            <sz val="9"/>
            <color indexed="81"/>
            <rFont val="Tahoma"/>
            <family val="2"/>
          </rPr>
          <t xml:space="preserve">
the INV COST is exclusive pipe - a way to include the pipe if new installation should be found </t>
        </r>
      </text>
    </comment>
    <comment ref="C17" authorId="1" shapeId="0" xr:uid="{00000000-0006-0000-0C00-000003000000}">
      <text>
        <r>
          <rPr>
            <b/>
            <sz val="9"/>
            <color indexed="81"/>
            <rFont val="Tahoma"/>
            <family val="2"/>
          </rPr>
          <t>Rikke Næraa:</t>
        </r>
        <r>
          <rPr>
            <sz val="9"/>
            <color indexed="81"/>
            <rFont val="Tahoma"/>
            <family val="2"/>
          </rPr>
          <t xml:space="preserve">
changed from 12 kW to avoid to much csharing of capacity between houses
 </t>
        </r>
      </text>
    </comment>
    <comment ref="B22" authorId="1" shapeId="0" xr:uid="{00000000-0006-0000-0C00-000004000000}">
      <text>
        <r>
          <rPr>
            <b/>
            <sz val="9"/>
            <color indexed="81"/>
            <rFont val="Tahoma"/>
            <family val="2"/>
          </rPr>
          <t>Rikke Næraa:</t>
        </r>
        <r>
          <rPr>
            <sz val="9"/>
            <color indexed="81"/>
            <rFont val="Tahoma"/>
            <family val="2"/>
          </rPr>
          <t xml:space="preserve">
DGC:
Der stor forskel mellem værdien her og angivelserne på  www.teknologisk.dk/kedelliste/35412
Dansk Energi:
Virkningsgraden på 75 % for nye kedler synes lavt.
ENDK:
Hvorfor er effektiviteten så forskellig fra hvad der er på DTIs hjemmeside?</t>
        </r>
      </text>
    </comment>
    <comment ref="D33" authorId="1" shapeId="0" xr:uid="{00000000-0006-0000-0C00-000005000000}">
      <text>
        <r>
          <rPr>
            <b/>
            <sz val="9"/>
            <color indexed="81"/>
            <rFont val="Tahoma"/>
            <family val="2"/>
          </rPr>
          <t>Rikke Næraa:</t>
        </r>
        <r>
          <rPr>
            <sz val="9"/>
            <color indexed="81"/>
            <rFont val="Tahoma"/>
            <family val="2"/>
          </rPr>
          <t xml:space="preserve">
not logical that the technoligy becames more and more expencive for the small it could maybe be explaned by the smaller size but for the larger ?</t>
        </r>
      </text>
    </comment>
    <comment ref="C43" authorId="1" shapeId="0" xr:uid="{00000000-0006-0000-0C00-000006000000}">
      <text>
        <r>
          <rPr>
            <b/>
            <sz val="9"/>
            <color indexed="81"/>
            <rFont val="Tahoma"/>
            <family val="2"/>
          </rPr>
          <t>Rikke Næraa:</t>
        </r>
        <r>
          <rPr>
            <sz val="9"/>
            <color indexed="81"/>
            <rFont val="Tahoma"/>
            <family val="2"/>
          </rPr>
          <t xml:space="preserve">
 hvad er den her fixed baseret på den er lavere end for olieboiler </t>
        </r>
      </text>
    </comment>
  </commentList>
</comments>
</file>

<file path=xl/sharedStrings.xml><?xml version="1.0" encoding="utf-8"?>
<sst xmlns="http://schemas.openxmlformats.org/spreadsheetml/2006/main" count="7396" uniqueCount="900">
  <si>
    <t>Technology</t>
  </si>
  <si>
    <t>One-family house, existing building</t>
  </si>
  <si>
    <t>Note</t>
  </si>
  <si>
    <t>Ref</t>
  </si>
  <si>
    <t>Energy/technical data</t>
  </si>
  <si>
    <t>Heat production capacity for one unit (kW)</t>
  </si>
  <si>
    <t>A</t>
  </si>
  <si>
    <t>Expected share of space heating demand covered by unit (%)</t>
  </si>
  <si>
    <t>Expected share of hot tap water demand covered by unit (%)</t>
  </si>
  <si>
    <t>Total efficiency, annual average, net (%)</t>
  </si>
  <si>
    <t>Technical lifetime (years)</t>
  </si>
  <si>
    <t>Environment</t>
  </si>
  <si>
    <r>
      <t>SO</t>
    </r>
    <r>
      <rPr>
        <vertAlign val="subscript"/>
        <sz val="9"/>
        <color indexed="8"/>
        <rFont val="Arial"/>
        <family val="2"/>
      </rPr>
      <t>2</t>
    </r>
    <r>
      <rPr>
        <sz val="9"/>
        <color indexed="8"/>
        <rFont val="Arial"/>
        <family val="2"/>
      </rPr>
      <t xml:space="preserve"> (g per GJ fuel)</t>
    </r>
  </si>
  <si>
    <t>B, E</t>
  </si>
  <si>
    <r>
      <t>NO</t>
    </r>
    <r>
      <rPr>
        <vertAlign val="subscript"/>
        <sz val="9"/>
        <color indexed="8"/>
        <rFont val="Arial"/>
        <family val="2"/>
      </rPr>
      <t>X</t>
    </r>
    <r>
      <rPr>
        <sz val="9"/>
        <color indexed="8"/>
        <rFont val="Arial"/>
        <family val="2"/>
      </rPr>
      <t xml:space="preserve"> (g per GJ fuel)</t>
    </r>
  </si>
  <si>
    <t>C</t>
  </si>
  <si>
    <r>
      <t>CH</t>
    </r>
    <r>
      <rPr>
        <vertAlign val="subscript"/>
        <sz val="9"/>
        <color indexed="8"/>
        <rFont val="Arial"/>
        <family val="2"/>
      </rPr>
      <t>4</t>
    </r>
    <r>
      <rPr>
        <sz val="9"/>
        <color indexed="8"/>
        <rFont val="Arial"/>
        <family val="2"/>
      </rPr>
      <t xml:space="preserve"> (g per GJ fuel)</t>
    </r>
  </si>
  <si>
    <r>
      <t>N</t>
    </r>
    <r>
      <rPr>
        <vertAlign val="subscript"/>
        <sz val="9"/>
        <color indexed="8"/>
        <rFont val="Arial"/>
        <family val="2"/>
      </rPr>
      <t>2</t>
    </r>
    <r>
      <rPr>
        <sz val="9"/>
        <color indexed="8"/>
        <rFont val="Arial"/>
        <family val="2"/>
      </rPr>
      <t>O (g per GJ fuel)</t>
    </r>
  </si>
  <si>
    <t>Particles (g per GJ fuel)</t>
  </si>
  <si>
    <t>D</t>
  </si>
  <si>
    <t>Financial data</t>
  </si>
  <si>
    <t>Specific investment (1000€/kW)</t>
  </si>
  <si>
    <t>Specific investment (1000€/unit)</t>
  </si>
  <si>
    <t>F</t>
  </si>
  <si>
    <t>- hereof equipment (%)</t>
  </si>
  <si>
    <t>70</t>
  </si>
  <si>
    <t>- hereof installation (%)</t>
  </si>
  <si>
    <t>30</t>
  </si>
  <si>
    <t>Possible additional specific investment  (1000€/unit)</t>
  </si>
  <si>
    <t>Variable O&amp;M (€/GJ)</t>
  </si>
  <si>
    <t>Apartment complex, existing building</t>
  </si>
  <si>
    <t>G</t>
  </si>
  <si>
    <t>One-family house, new building</t>
  </si>
  <si>
    <t>Apartment complex, new building</t>
  </si>
  <si>
    <t>One-family house, existing and new building</t>
  </si>
  <si>
    <t>B, C</t>
  </si>
  <si>
    <t>D, E</t>
  </si>
  <si>
    <t>K</t>
  </si>
  <si>
    <t>Fixed O&amp;M (€/kW/year)</t>
  </si>
  <si>
    <t>H</t>
  </si>
  <si>
    <t>I</t>
  </si>
  <si>
    <t>J</t>
  </si>
  <si>
    <t>B</t>
  </si>
  <si>
    <t>75-80</t>
  </si>
  <si>
    <t>Fixed O&amp;M (€/unit/year)</t>
  </si>
  <si>
    <t>2, 4</t>
  </si>
  <si>
    <t>4, 5</t>
  </si>
  <si>
    <t>NA</t>
  </si>
  <si>
    <t>2, 5</t>
  </si>
  <si>
    <t>- hereof equipment (1000€/unit)</t>
  </si>
  <si>
    <t>- hereof installation (1000€/unit)</t>
  </si>
  <si>
    <t>0.5-1</t>
  </si>
  <si>
    <t>E</t>
  </si>
  <si>
    <t>Biomass boiler, manual stoking</t>
  </si>
  <si>
    <t>3</t>
  </si>
  <si>
    <t>1.5</t>
  </si>
  <si>
    <t xml:space="preserve">D </t>
  </si>
  <si>
    <t>Heat pump, air-to-air</t>
  </si>
  <si>
    <t>1, 2</t>
  </si>
  <si>
    <t>80</t>
  </si>
  <si>
    <t xml:space="preserve">- hereof installation (%) </t>
  </si>
  <si>
    <t>20</t>
  </si>
  <si>
    <t>For electric heat pumps, the emissions depend on how the electricity is produced. Emission factors for electricity in Denmark can for instance be found in socio-economic assumptions for energy projects published by the Danish Energy Authority (www.ens.dk - Fremskrivninger - Samfundsøkonomiske beregningsforudsætnigner).</t>
  </si>
  <si>
    <t>A, B</t>
  </si>
  <si>
    <t>Possible additional specific investment  (1000€/kW)</t>
  </si>
  <si>
    <t>75</t>
  </si>
  <si>
    <t>25</t>
  </si>
  <si>
    <t>Heat pump, ventilation</t>
  </si>
  <si>
    <t>1, 2, 4</t>
  </si>
  <si>
    <t>C, D</t>
  </si>
  <si>
    <t>90</t>
  </si>
  <si>
    <t>10</t>
  </si>
  <si>
    <t>14-200</t>
  </si>
  <si>
    <t>Electric heating</t>
  </si>
  <si>
    <t>Micro CHP - Natural gas fuel cell</t>
  </si>
  <si>
    <t>1.5-20</t>
  </si>
  <si>
    <t>1, 2, 3</t>
  </si>
  <si>
    <t>Electricity generation capacity for one unit (kW)</t>
  </si>
  <si>
    <t>0.7-1.5</t>
  </si>
  <si>
    <t>50-100</t>
  </si>
  <si>
    <t>30/40-100</t>
  </si>
  <si>
    <t>D, G, I</t>
  </si>
  <si>
    <t>Electric efficiency, annual average, net (%)</t>
  </si>
  <si>
    <t>35-40</t>
  </si>
  <si>
    <t>40-50</t>
  </si>
  <si>
    <t>40-55</t>
  </si>
  <si>
    <t>Heat efficiency, annual average, net (%)</t>
  </si>
  <si>
    <t>50-60</t>
  </si>
  <si>
    <t>50-55</t>
  </si>
  <si>
    <t>85-90</t>
  </si>
  <si>
    <t>95-100</t>
  </si>
  <si>
    <t>95-102</t>
  </si>
  <si>
    <t>&gt; 7</t>
  </si>
  <si>
    <t>&gt; 10</t>
  </si>
  <si>
    <t>1, 4, 7</t>
  </si>
  <si>
    <t>0.5 - 2</t>
  </si>
  <si>
    <t>1, 5</t>
  </si>
  <si>
    <t>0.5-4.5</t>
  </si>
  <si>
    <t>Micro CHP - Hydrogen fuel cell</t>
  </si>
  <si>
    <t>50-70</t>
  </si>
  <si>
    <t>45-50</t>
  </si>
  <si>
    <t>48-53</t>
  </si>
  <si>
    <t>52-57</t>
  </si>
  <si>
    <t>35-45</t>
  </si>
  <si>
    <t>38-50</t>
  </si>
  <si>
    <t>90-98</t>
  </si>
  <si>
    <t>C, E</t>
  </si>
  <si>
    <t>Efficiency in electrolyzer, annual average, net (%)</t>
  </si>
  <si>
    <t>60-80</t>
  </si>
  <si>
    <t>75-90</t>
  </si>
  <si>
    <t>80-97</t>
  </si>
  <si>
    <t>65</t>
  </si>
  <si>
    <t>35</t>
  </si>
  <si>
    <t>The emissions from hydrogen fuel cell micro CHP units depend on how the electricity used for hydrogen production in the electrolyzer is produced. If the electricity is "surplus electricity" from e.g. wind power, the emissions are zero. For average Danish emission factors for electricity, see www.ens.dk - Fremskrivninger - Samfundsøkonomiske beregningsforudsætnigner</t>
  </si>
  <si>
    <t>Micro CHP - Stirling engine</t>
  </si>
  <si>
    <t>70-90</t>
  </si>
  <si>
    <t>75-85</t>
  </si>
  <si>
    <t>87-92</t>
  </si>
  <si>
    <t>89-99</t>
  </si>
  <si>
    <t>91-106</t>
  </si>
  <si>
    <t>15-25</t>
  </si>
  <si>
    <t>80-100</t>
  </si>
  <si>
    <t>70-100</t>
  </si>
  <si>
    <t>&gt; 15</t>
  </si>
  <si>
    <t>Mini CHP - Stirling engine</t>
  </si>
  <si>
    <t>A, D, E</t>
  </si>
  <si>
    <t>30-50</t>
  </si>
  <si>
    <t>0.6-0.8</t>
  </si>
  <si>
    <t>Apartment complex, (existing) and new buildings</t>
  </si>
  <si>
    <t>Micro CHP - Gas engine</t>
  </si>
  <si>
    <t>60-85</t>
  </si>
  <si>
    <t>40-60</t>
  </si>
  <si>
    <t>40-65</t>
  </si>
  <si>
    <t>70-75</t>
  </si>
  <si>
    <t>1.0-1.2</t>
  </si>
  <si>
    <t>Mini CHP - Gas engine</t>
  </si>
  <si>
    <t>25-300</t>
  </si>
  <si>
    <t>10-180</t>
  </si>
  <si>
    <t>12-200</t>
  </si>
  <si>
    <t>15-220</t>
  </si>
  <si>
    <t>70-85</t>
  </si>
  <si>
    <t>28-36</t>
  </si>
  <si>
    <t>30-38</t>
  </si>
  <si>
    <t>32-40</t>
  </si>
  <si>
    <t>55-60</t>
  </si>
  <si>
    <t>55-62</t>
  </si>
  <si>
    <t>55-64</t>
  </si>
  <si>
    <t>88-91</t>
  </si>
  <si>
    <t>92-94</t>
  </si>
  <si>
    <t>95-96</t>
  </si>
  <si>
    <t>20-100</t>
  </si>
  <si>
    <t>80-760</t>
  </si>
  <si>
    <t>50-500</t>
  </si>
  <si>
    <t>30-250</t>
  </si>
  <si>
    <t>0.4-0.8</t>
  </si>
  <si>
    <t>&lt; 0.5</t>
  </si>
  <si>
    <t>25-120</t>
  </si>
  <si>
    <t>70-80</t>
  </si>
  <si>
    <t>20-30</t>
  </si>
  <si>
    <t>0.7-1.0</t>
  </si>
  <si>
    <t>75-95</t>
  </si>
  <si>
    <t>40-70</t>
  </si>
  <si>
    <t>45-80</t>
  </si>
  <si>
    <t>Total efficiency, annual</t>
  </si>
  <si>
    <t>10-150</t>
  </si>
  <si>
    <t>4-100</t>
  </si>
  <si>
    <t>5-110</t>
  </si>
  <si>
    <t>6-120</t>
  </si>
  <si>
    <t>24-34</t>
  </si>
  <si>
    <t>26-36</t>
  </si>
  <si>
    <t>28-38</t>
  </si>
  <si>
    <t>55-65</t>
  </si>
  <si>
    <t>55-68</t>
  </si>
  <si>
    <t>55-70</t>
  </si>
  <si>
    <t>88-90</t>
  </si>
  <si>
    <t>91-94</t>
  </si>
  <si>
    <t>93-98</t>
  </si>
  <si>
    <t>12-100</t>
  </si>
  <si>
    <t>Conventional DH network - existing building area</t>
  </si>
  <si>
    <r>
      <t>Heat density an consumer (TJ/km</t>
    </r>
    <r>
      <rPr>
        <vertAlign val="superscript"/>
        <sz val="9"/>
        <color indexed="8"/>
        <rFont val="Arial"/>
        <family val="2"/>
      </rPr>
      <t>2</t>
    </r>
    <r>
      <rPr>
        <sz val="9"/>
        <color indexed="8"/>
        <rFont val="Arial"/>
        <family val="2"/>
      </rPr>
      <t xml:space="preserve"> land area)</t>
    </r>
  </si>
  <si>
    <t>Net loss (%)</t>
  </si>
  <si>
    <r>
      <t>Heat density ab plant (TJ/km</t>
    </r>
    <r>
      <rPr>
        <vertAlign val="superscript"/>
        <sz val="9"/>
        <color indexed="8"/>
        <rFont val="Arial"/>
        <family val="2"/>
      </rPr>
      <t>2</t>
    </r>
    <r>
      <rPr>
        <sz val="9"/>
        <color indexed="8"/>
        <rFont val="Arial"/>
        <family val="2"/>
      </rPr>
      <t xml:space="preserve"> land area)</t>
    </r>
  </si>
  <si>
    <t>Pump energy (MWh/TJ/year)</t>
  </si>
  <si>
    <t>0.2-4</t>
  </si>
  <si>
    <t>Investment costs (1,000 € per TJ)</t>
  </si>
  <si>
    <t>18-22</t>
  </si>
  <si>
    <t>Fixed O&amp;M (€/TJ/year)</t>
  </si>
  <si>
    <t>Low-temperature DH network - existing building area</t>
  </si>
  <si>
    <t>13-16</t>
  </si>
  <si>
    <t>54-56</t>
  </si>
  <si>
    <t>135-155</t>
  </si>
  <si>
    <t>1000-1200</t>
  </si>
  <si>
    <t>Conventional DH network - new building area</t>
  </si>
  <si>
    <t>20-48</t>
  </si>
  <si>
    <t>27-37</t>
  </si>
  <si>
    <t>28-72</t>
  </si>
  <si>
    <t>0.5-2</t>
  </si>
  <si>
    <t>100-160</t>
  </si>
  <si>
    <t>800-1,350</t>
  </si>
  <si>
    <r>
      <t>Low</t>
    </r>
    <r>
      <rPr>
        <sz val="9"/>
        <color indexed="8"/>
        <rFont val="Arial"/>
        <family val="2"/>
      </rPr>
      <t>-</t>
    </r>
    <r>
      <rPr>
        <b/>
        <sz val="9"/>
        <color indexed="8"/>
        <rFont val="Arial"/>
        <family val="2"/>
      </rPr>
      <t>temperature DH network - new building area</t>
    </r>
  </si>
  <si>
    <t>15-17</t>
  </si>
  <si>
    <t>25-56</t>
  </si>
  <si>
    <t>120-200</t>
  </si>
  <si>
    <t>1000-1550</t>
  </si>
  <si>
    <t>Electrical grid</t>
  </si>
  <si>
    <t>Typical voltage level, transmission (kV)</t>
  </si>
  <si>
    <t>132-400</t>
  </si>
  <si>
    <t>Typical voltage level, distribution (kV)</t>
  </si>
  <si>
    <t>0,4-60</t>
  </si>
  <si>
    <t>Typical capacity, transmission (MW)</t>
  </si>
  <si>
    <t>100-2,000</t>
  </si>
  <si>
    <t>Typical capacity, distribution (MW)</t>
  </si>
  <si>
    <t>Total network loss, transmission and distribution (%)</t>
  </si>
  <si>
    <t>Construction time (years)</t>
  </si>
  <si>
    <t>Investment costs (€/kW)</t>
  </si>
  <si>
    <t>110-220</t>
  </si>
  <si>
    <t>Fixed O&amp;M (€/MW/year)</t>
  </si>
  <si>
    <t>5-20</t>
  </si>
  <si>
    <t>6-20</t>
  </si>
  <si>
    <t>4-20</t>
  </si>
  <si>
    <t>5-18</t>
  </si>
  <si>
    <t>4-16</t>
  </si>
  <si>
    <t>4-14</t>
  </si>
  <si>
    <t>7-35</t>
  </si>
  <si>
    <t>7-12</t>
  </si>
  <si>
    <t>6-10</t>
  </si>
  <si>
    <t>5-6</t>
  </si>
  <si>
    <t>10-20</t>
  </si>
  <si>
    <t>10-14</t>
  </si>
  <si>
    <t>6-8</t>
  </si>
  <si>
    <t>10-15</t>
  </si>
  <si>
    <t>10-80</t>
  </si>
  <si>
    <t>10-50</t>
  </si>
  <si>
    <t>1-4</t>
  </si>
  <si>
    <t>1-5</t>
  </si>
  <si>
    <t>2. Natural gas boiler</t>
  </si>
  <si>
    <t xml:space="preserve">3. District heating substation </t>
  </si>
  <si>
    <t>4. Biomass boiler, automatic stoking</t>
  </si>
  <si>
    <t>5. Biomass boiler, manual stoking</t>
  </si>
  <si>
    <t>6. Wood stove</t>
  </si>
  <si>
    <t>7. Electrical heat pump, air-to-air</t>
  </si>
  <si>
    <t>8. Electrical heat pump, air-to-water</t>
  </si>
  <si>
    <t>9. Electrical heat pump, brine-to-water (ground source heat pump)</t>
  </si>
  <si>
    <t>10. Electrical heat pump, ventilation</t>
  </si>
  <si>
    <t>11. Solar heating system</t>
  </si>
  <si>
    <t>12. Electric heating</t>
  </si>
  <si>
    <t>13. Micro CHP - natural gas fuel cell</t>
  </si>
  <si>
    <t>14. Micro CHP - hydrogen fuel cell</t>
  </si>
  <si>
    <t>15. Micro CHP - Stirling engine</t>
  </si>
  <si>
    <t>16. Micro CHP - Gas engine</t>
  </si>
  <si>
    <t>17. District heating network</t>
  </si>
  <si>
    <t>18. Electrical grid</t>
  </si>
  <si>
    <t>kr/kW/year</t>
  </si>
  <si>
    <t>kr/GJ</t>
  </si>
  <si>
    <t>Currency</t>
  </si>
  <si>
    <t>YEAR</t>
  </si>
  <si>
    <t>START</t>
  </si>
  <si>
    <t>EFF</t>
  </si>
  <si>
    <t>Input~ELCC</t>
  </si>
  <si>
    <t>LIFE</t>
  </si>
  <si>
    <t>INVCOST</t>
  </si>
  <si>
    <t>FIXOM</t>
  </si>
  <si>
    <t>VAROM</t>
  </si>
  <si>
    <t>CAP2ACT</t>
  </si>
  <si>
    <t>AFA</t>
  </si>
  <si>
    <t>FEMIS~RESSOx</t>
  </si>
  <si>
    <t>FEMIS~RESNOx</t>
  </si>
  <si>
    <t>FEMIS~RESCH4</t>
  </si>
  <si>
    <t>FEMIS~RESN2O</t>
  </si>
  <si>
    <t>FEMIS~RESPM</t>
  </si>
  <si>
    <t>kr/kW</t>
  </si>
  <si>
    <t>Factor</t>
  </si>
  <si>
    <t>g/GJ</t>
  </si>
  <si>
    <t xml:space="preserve">The green  should be copied to TIMES: </t>
  </si>
  <si>
    <t>Residential heating technology detached building - natural gas boiler - new 1</t>
  </si>
  <si>
    <t>Residential heating technology detached building - oil boiler - new 1</t>
  </si>
  <si>
    <t>Residential heating technology detached building - biomass boiler automatic stoking - new 1</t>
  </si>
  <si>
    <t>Residential heating technology detached building - direct eletrical heating - new 1</t>
  </si>
  <si>
    <t>Apartment complex, existing and new buildings</t>
  </si>
  <si>
    <t>L</t>
  </si>
  <si>
    <t>Gas engine driven heat pump, air-to-water and brine-to-water</t>
  </si>
  <si>
    <t>Gas driven adsorption heat pumps, air-to-water and brine-to-water</t>
  </si>
  <si>
    <t xml:space="preserve">Gas driven absorption heat pumps, air-to-water </t>
  </si>
  <si>
    <t>Gas driven absorption heat pumps brine-to-water</t>
  </si>
  <si>
    <t>Residential heating technology detached building - Heat pump,gas engine, air-to-water - new 4</t>
  </si>
  <si>
    <t>Residential heating technology detached building - Heat pump,gas engine, brine-to-water - new 5</t>
  </si>
  <si>
    <t>Residential heating technology detached building - Heat pump,gas adsoption, air-to-water - new 6</t>
  </si>
  <si>
    <t>Residential heating technology detached building - Heat pump,gas absorption, brine-to-water - new 3</t>
  </si>
  <si>
    <t>Residential heating technology detached building - Heat pump,gas absorption, air-to-water - new 2</t>
  </si>
  <si>
    <t>Residential heating technology detached building - solar - new 1</t>
  </si>
  <si>
    <t>* Source</t>
  </si>
  <si>
    <t>TechCat2012</t>
  </si>
  <si>
    <t>TechName</t>
  </si>
  <si>
    <t>*TechDesc</t>
  </si>
  <si>
    <t>Comm-IN</t>
  </si>
  <si>
    <t>Comm-OUT</t>
  </si>
  <si>
    <t>*PlantName</t>
  </si>
  <si>
    <t>Residential heating  heating technology - Particle emission</t>
  </si>
  <si>
    <t>RESPM</t>
  </si>
  <si>
    <t>Residential heating  heating technology - NO2 emission</t>
  </si>
  <si>
    <t>RESN2O</t>
  </si>
  <si>
    <t>Residential heating  heating technology - CH4 emission</t>
  </si>
  <si>
    <t>RESCH4</t>
  </si>
  <si>
    <t>Residential heating  heating technology - NOx emission</t>
  </si>
  <si>
    <t>RESNOx</t>
  </si>
  <si>
    <t>Residential heating  heating technology - SOx emission</t>
  </si>
  <si>
    <t>RESSOx</t>
  </si>
  <si>
    <t>ENV</t>
  </si>
  <si>
    <t>Electricity Indicator</t>
  </si>
  <si>
    <t>Peak Monitoring</t>
  </si>
  <si>
    <t>Timeslice Level</t>
  </si>
  <si>
    <t>Sense of the Balance EQN.</t>
  </si>
  <si>
    <t>Unit</t>
  </si>
  <si>
    <t>Commodity Description</t>
  </si>
  <si>
    <t>Commodity Name</t>
  </si>
  <si>
    <t>Region Name</t>
  </si>
  <si>
    <t>*Commodity Set Membership</t>
  </si>
  <si>
    <t>Ctype</t>
  </si>
  <si>
    <t>PeakTS</t>
  </si>
  <si>
    <t>CTSLvl</t>
  </si>
  <si>
    <t>LimType</t>
  </si>
  <si>
    <t>CommDesc</t>
  </si>
  <si>
    <t>CommName</t>
  </si>
  <si>
    <t>Region</t>
  </si>
  <si>
    <t>CSet</t>
  </si>
  <si>
    <t>~FI_Comm</t>
  </si>
  <si>
    <t>MW</t>
  </si>
  <si>
    <t>PJ</t>
  </si>
  <si>
    <t>*</t>
  </si>
  <si>
    <t>PRE</t>
  </si>
  <si>
    <t>Vintage Tracking</t>
  </si>
  <si>
    <t>Primary Commodity Group</t>
  </si>
  <si>
    <t>TimeSlice level of Process Activity</t>
  </si>
  <si>
    <t>Capacity Unit</t>
  </si>
  <si>
    <t>Activity Unit</t>
  </si>
  <si>
    <t>Technology Description</t>
  </si>
  <si>
    <t>Technology Name</t>
  </si>
  <si>
    <t>*Process Set Membership</t>
  </si>
  <si>
    <t>Vintage</t>
  </si>
  <si>
    <t>PrimaryCG</t>
  </si>
  <si>
    <t>Tslvl</t>
  </si>
  <si>
    <t>Tcap</t>
  </si>
  <si>
    <t>Tact</t>
  </si>
  <si>
    <t>TechDesc</t>
  </si>
  <si>
    <t>Sets</t>
  </si>
  <si>
    <t>~FI_Process</t>
  </si>
  <si>
    <t>RESHXDM</t>
  </si>
  <si>
    <t>RESHDE</t>
  </si>
  <si>
    <t>RESHXCM</t>
  </si>
  <si>
    <t>RESHCE</t>
  </si>
  <si>
    <t>RESHBMB</t>
  </si>
  <si>
    <t>RESSOL</t>
  </si>
  <si>
    <t>RESHXDD</t>
  </si>
  <si>
    <t>RESHBDB</t>
  </si>
  <si>
    <t>~FI_T</t>
  </si>
  <si>
    <t>RHTDBNGABN1</t>
  </si>
  <si>
    <t>RHTDBDSLBN1</t>
  </si>
  <si>
    <t>RHTDBELCXN1</t>
  </si>
  <si>
    <t>RHTDBSOLXN1</t>
  </si>
  <si>
    <t>RHTDBNGABN2</t>
  </si>
  <si>
    <t>RHTDBNGABN3</t>
  </si>
  <si>
    <t>RHTDBNGABN6</t>
  </si>
  <si>
    <t>RHTMBNGABN1</t>
  </si>
  <si>
    <t>RHTMBDSLBN1</t>
  </si>
  <si>
    <t>RHTMBCPWBN1</t>
  </si>
  <si>
    <t>RHTMBELCXN1</t>
  </si>
  <si>
    <t>RHTMBSOLXN1</t>
  </si>
  <si>
    <t>RHTMBNGABN2</t>
  </si>
  <si>
    <t>RHTMBNGABN3</t>
  </si>
  <si>
    <t>RHTMBNGABN4</t>
  </si>
  <si>
    <t>RHTMBNGABN5</t>
  </si>
  <si>
    <t>yes</t>
  </si>
  <si>
    <t>DAYNITE</t>
  </si>
  <si>
    <t>Mkr/MW</t>
  </si>
  <si>
    <t>Mkr/MW/year</t>
  </si>
  <si>
    <t>Mkr/PJ</t>
  </si>
  <si>
    <t>Residential heating technology multistorey building - natural gas boiler - new 1</t>
  </si>
  <si>
    <t>Residential heating technology multistorey building - oil boiler - new 1</t>
  </si>
  <si>
    <t>Residential heating technology multistorey building - biomass boiler automatic stoking - new 1</t>
  </si>
  <si>
    <t>Residential heating technology multistorey building - direct eletrical heating - new 1</t>
  </si>
  <si>
    <t>Residential heating technology multistorey building - Heat pump, air-to-air - new 2</t>
  </si>
  <si>
    <t>Residential heating technology multistorey building - solar - new 1</t>
  </si>
  <si>
    <t>Residential heating technology multistorey building - Heat pump,gas absorption, air-to-water - new 2</t>
  </si>
  <si>
    <t>Residential heating technology multistorey building - Heat pump,gas absorption, brine-to-water - new 3</t>
  </si>
  <si>
    <t>Residential heating technology multistorey building - Heat pump,gas engine, air-to-water - new 4</t>
  </si>
  <si>
    <t>Residential heating technology multistorey building - Heat pump,gas engine, brine-to-water - new 5</t>
  </si>
  <si>
    <t>Residential heating technology multistorey building - Heat pump,gas adsoption, air-to-water - new 6</t>
  </si>
  <si>
    <t>EFF heat pumps moved to Trans file</t>
  </si>
  <si>
    <t>Stefan</t>
  </si>
  <si>
    <t>Sheet HOU_Deta_Boil</t>
  </si>
  <si>
    <t>Sheet HOU_Multi_Boil</t>
  </si>
  <si>
    <t>RESWPE</t>
  </si>
  <si>
    <t>Mauri</t>
  </si>
  <si>
    <t>Sheet HOU_Deta Boil</t>
  </si>
  <si>
    <t>Sheet HOU_Multi Boil</t>
  </si>
  <si>
    <t>Date</t>
  </si>
  <si>
    <t>Name</t>
  </si>
  <si>
    <t>Sheet Name</t>
  </si>
  <si>
    <t>Cells</t>
  </si>
  <si>
    <t>Comments</t>
  </si>
  <si>
    <t>Olexandr Balyk</t>
  </si>
  <si>
    <t>HOU_Deta Boil</t>
  </si>
  <si>
    <t>Changed the tech names and description to steamline with the existing technologies</t>
  </si>
  <si>
    <t>HOU_Multi Boil</t>
  </si>
  <si>
    <t>K30</t>
  </si>
  <si>
    <t>lifetime of heat pumps to 30 years. It is based on the Technology Catalogue where it says that GSHPs are 20-30% more expansive than ASHPs (assumed because of the pipes) and the assumption that pipes have a lifetime of 50 years and heat pump of 20 years.</t>
  </si>
  <si>
    <t>lifetime of heat pumps to 30 years.</t>
  </si>
  <si>
    <t>Removed because not used anymore in this model version</t>
  </si>
  <si>
    <t>Rows 61-66 and 89-94</t>
  </si>
  <si>
    <t>RHTMBHCEBN1</t>
  </si>
  <si>
    <t>RHTMBHDEBN1</t>
  </si>
  <si>
    <t>RHTDBHCEBN1</t>
  </si>
  <si>
    <t>RHTDBHDEBN1</t>
  </si>
  <si>
    <t>Added investment costs here instead of the trans file because there was no regional difference</t>
  </si>
  <si>
    <t>investment costs from SubRES_DH-Pipes_Trans, sheet heat exchangers</t>
  </si>
  <si>
    <t>RESNGA,RESSNG</t>
  </si>
  <si>
    <t>RESDSL,RESDSB</t>
  </si>
  <si>
    <t>Maurizio Gargiulo</t>
  </si>
  <si>
    <t>Added RESSNG and RESDSB to the technologies consuming RESNGA and RESDSL</t>
  </si>
  <si>
    <t>RESELCH</t>
  </si>
  <si>
    <t>Deleted the AFA values for solar heating; AF is assigned in the trans file</t>
  </si>
  <si>
    <t>Description</t>
  </si>
  <si>
    <t>Purpose:</t>
  </si>
  <si>
    <t>Description:</t>
  </si>
  <si>
    <t>Relevant sectors</t>
  </si>
  <si>
    <t>RES (HOU)</t>
  </si>
  <si>
    <t>Description of different sheets</t>
  </si>
  <si>
    <t>Cost structure for investing in heat savings level 2</t>
  </si>
  <si>
    <t>Cost structure for investing in heat savings level 3</t>
  </si>
  <si>
    <t>Technologies available for heating in the residential sector</t>
  </si>
  <si>
    <t>Data from technology catalogues</t>
  </si>
  <si>
    <t>READ THIS</t>
  </si>
  <si>
    <t>Special remarks</t>
  </si>
  <si>
    <t>Topology definition for boiler technologies for detached houses</t>
  </si>
  <si>
    <t>HOU_multi_Boil</t>
  </si>
  <si>
    <t>HOU_Deta_Boil</t>
  </si>
  <si>
    <t>Topology definition for boiler technologies for multi storey buildings</t>
  </si>
  <si>
    <t>Oil-fired boiler</t>
  </si>
  <si>
    <t>Batural ggas boiler</t>
  </si>
  <si>
    <t>DH substation</t>
  </si>
  <si>
    <t>Biomass boiler, automatic</t>
  </si>
  <si>
    <t>Biomass boiler, manual</t>
  </si>
  <si>
    <t>Wood stove</t>
  </si>
  <si>
    <t>heat pump, ait-to-water</t>
  </si>
  <si>
    <t>Heat pump, ground source</t>
  </si>
  <si>
    <t>HP, gas absorption, air-to-water</t>
  </si>
  <si>
    <t>HP, gas absorption, brine-to-wat</t>
  </si>
  <si>
    <t>Heat pump, gas absorption</t>
  </si>
  <si>
    <t>Solar heating</t>
  </si>
  <si>
    <t>Electrical heating</t>
  </si>
  <si>
    <t>Micro CHP, natural gas FC</t>
  </si>
  <si>
    <t>Micro CHP, hydrogen FC</t>
  </si>
  <si>
    <t>DH network</t>
  </si>
  <si>
    <t>Data sheet for DH substation</t>
  </si>
  <si>
    <t>Data sheet for Biomass boiler, automatic</t>
  </si>
  <si>
    <t>Data sheet for Biomass boiler, manual</t>
  </si>
  <si>
    <t>Data sheet for Wood stove</t>
  </si>
  <si>
    <t>Data sheet for Heat pump, air-to-air</t>
  </si>
  <si>
    <t>Data sheet for heat pump, ait-to-water</t>
  </si>
  <si>
    <t>Data sheet for Heat pump, ground source</t>
  </si>
  <si>
    <t>Data sheet for HP, gas absorption, air-to-water</t>
  </si>
  <si>
    <t>Data sheet for HP, gas absorption, brine-to-wat</t>
  </si>
  <si>
    <t>Data sheet for Heat pump, gas absorption</t>
  </si>
  <si>
    <t>Data sheet for Solar heating</t>
  </si>
  <si>
    <t>Data sheet for Heat pump, ventilation</t>
  </si>
  <si>
    <t>Data sheet for Electrical heating</t>
  </si>
  <si>
    <t>Data sheet for Micro CHP, natural gas FC</t>
  </si>
  <si>
    <t>Data sheet for Micro CHP, hydrogen FC</t>
  </si>
  <si>
    <t>Data sheet for Micro CHP - Stirling engine</t>
  </si>
  <si>
    <t>Data sheet for Micro CHP - Gas engine</t>
  </si>
  <si>
    <t>Data sheet for DH network</t>
  </si>
  <si>
    <t>Data sheet for Electrical grid</t>
  </si>
  <si>
    <t xml:space="preserve"> </t>
  </si>
  <si>
    <t>Rikke Næraa</t>
  </si>
  <si>
    <t>The COPs for the gasdriven HP have been moved to the trans file by TS - as the electrical driven HP</t>
  </si>
  <si>
    <t>Recalculated O&amp;M costs in 2030 and 2050, since there are improvements to % heat possible to cover by solar heat</t>
  </si>
  <si>
    <t>Steffen Dockweiler</t>
  </si>
  <si>
    <t>Solar Heat</t>
  </si>
  <si>
    <t>AA:AF</t>
  </si>
  <si>
    <t>HOU_Multi + Deta</t>
  </si>
  <si>
    <t>K59:K60</t>
  </si>
  <si>
    <t>Fixed a mixup of investment costs: detached decentral was used instead of multi decentral. Numbers are from SubRes_ELC_DH-Pipes_Trans.xlsx - sheet "Heat_exchangers"</t>
  </si>
  <si>
    <t>HP capacity has been changed to 10kW  for all years (from 30 kW) because every house need on unit anc can not chare and the average capacity in 2010/ houshold DB is app 10 KW - should be looked more into !</t>
  </si>
  <si>
    <t xml:space="preserve">Heat pump gas </t>
  </si>
  <si>
    <t>the capacity row</t>
  </si>
  <si>
    <t>C46</t>
  </si>
  <si>
    <t>HOU_Deta+Multi</t>
  </si>
  <si>
    <t>O34:37</t>
  </si>
  <si>
    <t>Included an  AFA for solar heating</t>
  </si>
  <si>
    <t>*RHTDBNGABN4</t>
  </si>
  <si>
    <t>*RHTDBNGABN5</t>
  </si>
  <si>
    <t>*RHTMBNGABN6</t>
  </si>
  <si>
    <t>Lars Brømsøe Termansen</t>
  </si>
  <si>
    <t>Remove HP Gas engine Brine-to-water from detached buildings. Tech should not be available</t>
  </si>
  <si>
    <t>HP Gas engine air-to-water not supposed to be in detached buildings.</t>
  </si>
  <si>
    <t>Uncertainty (2020)</t>
  </si>
  <si>
    <t>Uncertainty (2050)</t>
  </si>
  <si>
    <t>Lower</t>
  </si>
  <si>
    <t>Upper</t>
  </si>
  <si>
    <t>U</t>
  </si>
  <si>
    <t>Auxiliary Electricity consumption (kWh/year)</t>
  </si>
  <si>
    <t>T</t>
  </si>
  <si>
    <r>
      <t>SO</t>
    </r>
    <r>
      <rPr>
        <vertAlign val="subscript"/>
        <sz val="8"/>
        <color theme="1"/>
        <rFont val="Arial"/>
        <family val="2"/>
      </rPr>
      <t>2</t>
    </r>
    <r>
      <rPr>
        <sz val="8"/>
        <color theme="1"/>
        <rFont val="Arial"/>
        <family val="2"/>
      </rPr>
      <t xml:space="preserve"> (g per GJ fuel)</t>
    </r>
  </si>
  <si>
    <r>
      <t>NO</t>
    </r>
    <r>
      <rPr>
        <vertAlign val="subscript"/>
        <sz val="8"/>
        <color theme="1"/>
        <rFont val="Arial"/>
        <family val="2"/>
      </rPr>
      <t>X</t>
    </r>
    <r>
      <rPr>
        <sz val="8"/>
        <color theme="1"/>
        <rFont val="Arial"/>
        <family val="2"/>
      </rPr>
      <t xml:space="preserve"> (g per GJ fuel)</t>
    </r>
  </si>
  <si>
    <r>
      <t>CH</t>
    </r>
    <r>
      <rPr>
        <vertAlign val="subscript"/>
        <sz val="8"/>
        <color theme="1"/>
        <rFont val="Arial"/>
        <family val="2"/>
      </rPr>
      <t>4</t>
    </r>
    <r>
      <rPr>
        <sz val="8"/>
        <color theme="1"/>
        <rFont val="Arial"/>
        <family val="2"/>
      </rPr>
      <t xml:space="preserve"> (g per GJ fuel)</t>
    </r>
  </si>
  <si>
    <r>
      <t>N</t>
    </r>
    <r>
      <rPr>
        <vertAlign val="subscript"/>
        <sz val="8"/>
        <color theme="1"/>
        <rFont val="Arial"/>
        <family val="2"/>
      </rPr>
      <t>2</t>
    </r>
    <r>
      <rPr>
        <sz val="8"/>
        <color theme="1"/>
        <rFont val="Arial"/>
        <family val="2"/>
      </rPr>
      <t>O (g per GJ fuel)</t>
    </r>
  </si>
  <si>
    <t>C, G, H, I</t>
  </si>
  <si>
    <t xml:space="preserve"> - of which is electricity costs (€/unit/year)</t>
  </si>
  <si>
    <t xml:space="preserve"> - of which is other O&amp;M costs (€/unit/year)</t>
  </si>
  <si>
    <t>C, J</t>
  </si>
  <si>
    <t>Variable O&amp;M (€/MWh)</t>
  </si>
  <si>
    <t>k6:l9</t>
  </si>
  <si>
    <t xml:space="preserve">Updated using the new Tech kat </t>
  </si>
  <si>
    <t>District heating substation - Apartment complex, existing building</t>
  </si>
  <si>
    <t>District heating substation - Apartment complex, new  building</t>
  </si>
  <si>
    <t>N/A</t>
  </si>
  <si>
    <t>Regulation ability</t>
  </si>
  <si>
    <t>Primary regulation (% per 30 seconds)</t>
  </si>
  <si>
    <t>Secondary regulation (% per minute)</t>
  </si>
  <si>
    <t>Minimum load (% of full load)</t>
  </si>
  <si>
    <t>Warm start-up time (hours)</t>
  </si>
  <si>
    <t>Cold start-up time (hours)</t>
  </si>
  <si>
    <r>
      <t>SO</t>
    </r>
    <r>
      <rPr>
        <vertAlign val="subscript"/>
        <sz val="8"/>
        <rFont val="Arial"/>
        <family val="2"/>
      </rPr>
      <t>2</t>
    </r>
    <r>
      <rPr>
        <sz val="8"/>
        <rFont val="Arial"/>
        <family val="2"/>
      </rPr>
      <t xml:space="preserve"> (g per GJ fuel)</t>
    </r>
  </si>
  <si>
    <r>
      <t>NO</t>
    </r>
    <r>
      <rPr>
        <vertAlign val="subscript"/>
        <sz val="8"/>
        <rFont val="Arial"/>
        <family val="2"/>
      </rPr>
      <t>X</t>
    </r>
    <r>
      <rPr>
        <sz val="8"/>
        <rFont val="Arial"/>
        <family val="2"/>
      </rPr>
      <t xml:space="preserve"> (g per GJ fuel)</t>
    </r>
  </si>
  <si>
    <r>
      <t>CH</t>
    </r>
    <r>
      <rPr>
        <vertAlign val="subscript"/>
        <sz val="8"/>
        <rFont val="Arial"/>
        <family val="2"/>
      </rPr>
      <t>4</t>
    </r>
    <r>
      <rPr>
        <sz val="8"/>
        <rFont val="Arial"/>
        <family val="2"/>
      </rPr>
      <t xml:space="preserve"> (g per GJ fuel)</t>
    </r>
  </si>
  <si>
    <r>
      <t>N</t>
    </r>
    <r>
      <rPr>
        <vertAlign val="subscript"/>
        <sz val="8"/>
        <rFont val="Arial"/>
        <family val="2"/>
      </rPr>
      <t>2</t>
    </r>
    <r>
      <rPr>
        <sz val="8"/>
        <rFont val="Arial"/>
        <family val="2"/>
      </rPr>
      <t>O (g per GJ fuel)</t>
    </r>
  </si>
  <si>
    <t>C, I</t>
  </si>
  <si>
    <t>Technology specific data</t>
  </si>
  <si>
    <t xml:space="preserve">General : </t>
  </si>
  <si>
    <t>Euro</t>
  </si>
  <si>
    <t>Fixed O&amp;M (Mkr/MW/year)</t>
  </si>
  <si>
    <t>Specific investment (Mkr/MW)</t>
  </si>
  <si>
    <t>Possible additional specific investment  (Mdkr/MW)</t>
  </si>
  <si>
    <t>Variable O&amp;M (Mkr/PJ)</t>
  </si>
  <si>
    <t>Biomass boiler, automatic stoking , wood pellets or wood chips  - One-family house, existing energy renovated and new buildings.</t>
  </si>
  <si>
    <t>Biomass boiler, automatic stoking , wood pellets or wood chips - Apartment complex, existing building</t>
  </si>
  <si>
    <t>Biomass boiler, automatic stoking , wood pellets or wood chips - Apartment complex, new building</t>
  </si>
  <si>
    <t>O</t>
  </si>
  <si>
    <t>2,5</t>
  </si>
  <si>
    <t>G, M</t>
  </si>
  <si>
    <t>L, M, N</t>
  </si>
  <si>
    <t>D, F, M</t>
  </si>
  <si>
    <t>1,1</t>
  </si>
  <si>
    <t>1,5</t>
  </si>
  <si>
    <t>1,3</t>
  </si>
  <si>
    <t>I, M</t>
  </si>
  <si>
    <t>E, M</t>
  </si>
  <si>
    <t>J, M</t>
  </si>
  <si>
    <t xml:space="preserve">Natural gas boiler - Apartment complex, existing </t>
  </si>
  <si>
    <t>Natural gas boiler - Apartment complex, new building</t>
  </si>
  <si>
    <t>A, B, L, O, P</t>
  </si>
  <si>
    <t>M</t>
  </si>
  <si>
    <t>F, M</t>
  </si>
  <si>
    <t>C, O, P, R</t>
  </si>
  <si>
    <t>C, O, P, R, S</t>
  </si>
  <si>
    <t>Q</t>
  </si>
  <si>
    <t xml:space="preserve">The data for fixed before they was changed </t>
  </si>
  <si>
    <t>Oil boiler (mineral oil fired, &lt; 10 % FAME) - One-family house, existing and energy renovated buildings</t>
  </si>
  <si>
    <t xml:space="preserve">Oil boiler (mineral oil fired, &lt; 10 % FAME) - Apartment complex, existing building. </t>
  </si>
  <si>
    <t>Oil boiler (bio oil) - One-family house, new building. HVO is assumed from 2030</t>
  </si>
  <si>
    <t>Oil boiler (bio oil) - Apartment complex, new building. HVO is assumed from 2030</t>
  </si>
  <si>
    <t>1,2,3,4</t>
  </si>
  <si>
    <t>B,E</t>
  </si>
  <si>
    <t>F, H, K</t>
  </si>
  <si>
    <t>F, H,J,L</t>
  </si>
  <si>
    <t>F, H, K,L</t>
  </si>
  <si>
    <t>Variable O&amp;M (€/MWh) at 15-40 kW</t>
  </si>
  <si>
    <t>Electric heating - One-famely house, new building</t>
  </si>
  <si>
    <t>Electric heating - Apartment complex, new building</t>
  </si>
  <si>
    <t>For electric heating, the emissions depend on how the electricity is produced. Emission factors for electricity in Denmark can for instance be found in socioeconomic assumptions for energy projects published by the Danish Energy Authority (www.ens.dk).</t>
  </si>
  <si>
    <t>Updated TechCat2016</t>
  </si>
  <si>
    <t>HOU_Deta Boil, HOU_Multi Boil</t>
  </si>
  <si>
    <t xml:space="preserve">G6;Y21  </t>
  </si>
  <si>
    <t xml:space="preserve">updated according to the updated technology sheets </t>
  </si>
  <si>
    <t>Natural gas boiler</t>
  </si>
  <si>
    <t xml:space="preserve">the whole sheet </t>
  </si>
  <si>
    <t>updated to the draft of the 2016 technology catalog</t>
  </si>
  <si>
    <t xml:space="preserve">AA43:AI45 </t>
  </si>
  <si>
    <t>1/9 2016 We have agreed on using the values for the 160kW capaciities for all  technologies for multi storey and alle values is now taken from the new ( for all but HP - not publiched technologi catalog)  - looking at the BBR data ( heating model- and the VT - summed up in the VT file -  ) the average size is app 850kW and the average installed capacity for MB is 65 kW - the area of the buildings commissioned after 2007 is in general lager  1200-1500 kW. I would have been preferable to have data for smaller plants - but no data is avaible for smaller MB  plants in the tech kat  - The reasons behind not choosing to have smaller MB plant should be discussed with the TECH cat consulents.</t>
  </si>
  <si>
    <t>Solar heating system - One-family house, existing building.</t>
  </si>
  <si>
    <t>A, I</t>
  </si>
  <si>
    <t>B, I</t>
  </si>
  <si>
    <t>E, H</t>
  </si>
  <si>
    <t xml:space="preserve">Solar collector area , m² </t>
  </si>
  <si>
    <t>Performance, kWh pr. m² collector per year</t>
  </si>
  <si>
    <t>kW/m2</t>
  </si>
  <si>
    <t>FULDLAST TIMER BEREGNET kWh/kW</t>
  </si>
  <si>
    <t>Solar heating system - Apartment complex, existing building</t>
  </si>
  <si>
    <t xml:space="preserve">Solar collector area, m² </t>
  </si>
  <si>
    <t>kWh/kW</t>
  </si>
  <si>
    <t>capacity for singel family changed from 3kW to 10 kW</t>
  </si>
  <si>
    <t>k18:k21</t>
  </si>
  <si>
    <t>the investment price for eletrical boiler MB is set to 90% of the CAPEX of NGA boiler - not logical that it was more than  8 times more expensive than the DH</t>
  </si>
  <si>
    <t>c17:f17</t>
  </si>
  <si>
    <t>l18:l21</t>
  </si>
  <si>
    <t>the fix o&amp;M for eletrical boiler MB is set equal to DH fix o&amp;M  - not logical that it should be 2 times more expensive than the DH</t>
  </si>
  <si>
    <t>capacity for singel family changed from 15kW to 10 kW</t>
  </si>
  <si>
    <t>Remove zero's from START year - since they give an error in syncing. Now the DH exchangers are not removed by VEDA</t>
  </si>
  <si>
    <t>Heat pump, ground source, existing one family house</t>
  </si>
  <si>
    <t>1,2,5</t>
  </si>
  <si>
    <t>1,2,7</t>
  </si>
  <si>
    <t>Heat efficiency, annual average, net (%), floor heating</t>
  </si>
  <si>
    <t>4,5,7,8</t>
  </si>
  <si>
    <t>Total efficiency, annual average, net (%), floor heating</t>
  </si>
  <si>
    <t>Heat efficiency, annual average, net (%), radiators</t>
  </si>
  <si>
    <t>Total efficiency, annual average, net (%), radiators</t>
  </si>
  <si>
    <t>Change in capacity within 1 minute (%)</t>
  </si>
  <si>
    <t>1,2,3,14</t>
  </si>
  <si>
    <t>References:</t>
  </si>
  <si>
    <t>Danfoss, 2015, information provided at workshop</t>
  </si>
  <si>
    <r>
      <t>Bosch, 2015</t>
    </r>
    <r>
      <rPr>
        <sz val="8"/>
        <rFont val="Calibri"/>
        <family val="2"/>
        <scheme val="minor"/>
      </rPr>
      <t> </t>
    </r>
    <r>
      <rPr>
        <sz val="12"/>
        <rFont val="Calibri"/>
        <family val="2"/>
        <scheme val="minor"/>
      </rPr>
      <t>, information provided at workshop</t>
    </r>
  </si>
  <si>
    <t>Market and Statistics Report, EHPA 2014</t>
  </si>
  <si>
    <r>
      <t>Sparenergi.dk, 2015</t>
    </r>
    <r>
      <rPr>
        <sz val="8"/>
        <rFont val="Calibri"/>
        <family val="2"/>
        <scheme val="minor"/>
      </rPr>
      <t> </t>
    </r>
  </si>
  <si>
    <t>Energistyrelsen, 2015, conversation</t>
  </si>
  <si>
    <t>Teknologisk Institut, 2015, conversation</t>
  </si>
  <si>
    <t>Godkendelse af tilskudsberettigede anlæg, måling, dataindsamling og formidling, Teknologisk Institut 2013</t>
  </si>
  <si>
    <t>Heat implementation scenarios until 2030, Ecofys 2013</t>
  </si>
  <si>
    <t>Notes:</t>
  </si>
  <si>
    <t>Including domestic hot water storage tank and auxiliary equipment</t>
  </si>
  <si>
    <t>Weighted by seasonal heat demand of average climate zones according to EN14825 and domestic hot water production according to EN16147</t>
  </si>
  <si>
    <t>The replacement cost of a worn out ground source heat pump will usually only be around 30 % of the initial investment as some components are reused</t>
  </si>
  <si>
    <t>The share of heating demand and hot tap water demand covered depends on how the heat pump is operated in the total heat energy system in the house.</t>
  </si>
  <si>
    <t>Heat efficiency values refers to the COP of the heat pump</t>
  </si>
  <si>
    <t>Total efficiency values are including auxilliary electricity consumption</t>
  </si>
  <si>
    <t>The cost of auxiliary electricity consumption is calculated using the following electricity prices in €/MWh: 2015: 64, 2020: 71, 2030: 102, 2050: 165. These prices include production costs and transport tariffs, but not any taxes or subsidies for renewable energy.</t>
  </si>
  <si>
    <t>Heat pump, Ground source, new apartments</t>
  </si>
  <si>
    <t>11,12,15</t>
  </si>
  <si>
    <t>4,11,12,15</t>
  </si>
  <si>
    <t>12,13,15</t>
  </si>
  <si>
    <t>Energinet.dk, 2015, conversation</t>
  </si>
  <si>
    <t>Cronborg, 2015, conversation</t>
  </si>
  <si>
    <t>Drejebog til store varmepumpeprojekter i fjernvarmesystemet, Energistyrelsen 2015</t>
  </si>
  <si>
    <t>Afdækning af potentiale for varmepumper til opvarmning af helårshuse i Danmark til erstatning for oliefyr, Energistyrelsen 2011</t>
  </si>
  <si>
    <t>Udredning vedrørende varmelagringsteknologier og store varmepumper til brug i fjernvarmesystemer, Energistyrelsen 2013</t>
  </si>
  <si>
    <t xml:space="preserve">G59;h59, G63;H63  </t>
  </si>
  <si>
    <t>Starting year for DH has been changed back to 2012</t>
  </si>
  <si>
    <t>Heat pump, Air-to-water, new apartments</t>
  </si>
  <si>
    <t>Heat pump, Air-to-water, existing one family house</t>
  </si>
  <si>
    <t>A, F</t>
  </si>
  <si>
    <t>In gas hybrid installations the heat pump will cover around 70 % of the total heat demand</t>
  </si>
  <si>
    <t>The reason for lower COP values compared to air-to-air heat pumps in existing buildings, is lower efficiency due to the small capacity of these heat pumps</t>
  </si>
  <si>
    <t>Financial data - air-to-water</t>
  </si>
  <si>
    <t>Financial data - Brine-to-water (ground-source)</t>
  </si>
  <si>
    <t xml:space="preserve">old </t>
  </si>
  <si>
    <t xml:space="preserve">dif </t>
  </si>
  <si>
    <t>Sept</t>
  </si>
  <si>
    <t>Heat pump, Air-to-air, existing one family house</t>
  </si>
  <si>
    <t>C, H, I</t>
  </si>
  <si>
    <t>C, H, J</t>
  </si>
  <si>
    <t>*RHTMBELCXN2</t>
  </si>
  <si>
    <t>c22</t>
  </si>
  <si>
    <t>kkr/kW</t>
  </si>
  <si>
    <t>kkr/kW/year</t>
  </si>
  <si>
    <t>Heat pump absorption gas driven, one family house, existing buildings</t>
  </si>
  <si>
    <t>J,K,M,N,Q</t>
  </si>
  <si>
    <t>-</t>
  </si>
  <si>
    <t>A,E</t>
  </si>
  <si>
    <t>A,E,F,G;H,P</t>
  </si>
  <si>
    <t>I, J</t>
  </si>
  <si>
    <t>Heat pump absorption gas driven, apartment complex, existing buildings</t>
  </si>
  <si>
    <t>J,N</t>
  </si>
  <si>
    <t>A,E,F,H,M</t>
  </si>
  <si>
    <t>G,I</t>
  </si>
  <si>
    <t>Heat pump, adsorption gas driven, ground source, one family house, existing buildings</t>
  </si>
  <si>
    <t>F,G,H,I</t>
  </si>
  <si>
    <t>A,I,J</t>
  </si>
  <si>
    <t>years</t>
  </si>
  <si>
    <t>Heat pump gas-engine driven, apartment complex, existing buildings</t>
  </si>
  <si>
    <t>A,E,L</t>
  </si>
  <si>
    <t>F,G,O</t>
  </si>
  <si>
    <t>P</t>
  </si>
  <si>
    <t>H,K</t>
  </si>
  <si>
    <t xml:space="preserve"> natural gas boiler - new 1</t>
  </si>
  <si>
    <t xml:space="preserve"> oil boiler - new 1</t>
  </si>
  <si>
    <t>biomass boiler automatic stoking - new 1</t>
  </si>
  <si>
    <t>direct eletrical heating - new 1</t>
  </si>
  <si>
    <t>Eletr. Heat pump, air-to-air - new 2</t>
  </si>
  <si>
    <t>Eletr. Heat pump, air-to-water - new 3</t>
  </si>
  <si>
    <t>Eletr. Heat pump, brine-to-water - new 4</t>
  </si>
  <si>
    <t>Only for DB</t>
  </si>
  <si>
    <t>solarheating - new 1</t>
  </si>
  <si>
    <t>Heat pump,gas absorption, air-to-water - new 2</t>
  </si>
  <si>
    <t>Heat pump,gas absorption, brine-to-water - new 3</t>
  </si>
  <si>
    <t>Heat pump,gas engine, air-to-water - new 4</t>
  </si>
  <si>
    <t>Heat pump,gas engine, brine-to-water - new 5</t>
  </si>
  <si>
    <t>Heat pump,gas adsoption, air-to-water - new 6</t>
  </si>
  <si>
    <t xml:space="preserve"> heat exchangers - new 1</t>
  </si>
  <si>
    <t>only for MB</t>
  </si>
  <si>
    <t>kr/mWh</t>
  </si>
  <si>
    <t>all</t>
  </si>
  <si>
    <t xml:space="preserve">All data are updated using the new teknology catalog </t>
  </si>
  <si>
    <t>%</t>
  </si>
  <si>
    <t>air to air for MB  *  the technology is not used for MB</t>
  </si>
  <si>
    <t xml:space="preserve">Study "Eco-design of Boilers and Combi-boilers http://www.ecoboiler.org/ . 2006-2007 by Van Holsteijn en Kemna (VHK) for the European Commission, DG Transport and Energy (DG TREN). </t>
  </si>
  <si>
    <t>RECENT PROGRESS (AND APPLICATION) ACHIEVED IN THE WAY TO ESTIMATE REAL PERFORMANCES OF DOMESTIC BOILERS ONCE INSTALLED Jean Schweitzer, Christian Holm Christiansen Danish Gas Technology Centre, Denmark Martin Koot Gastec, Holland Otto Paulsen DTI, Denmark. SAVE Workshop Utrecht 2000.</t>
  </si>
  <si>
    <t>BOILSIM http://www.boilsim.com/.2011</t>
  </si>
  <si>
    <t>Sparolie.dk with a list of high efficiency oil-fired boilers and with a list of the status for existing oilfired boilers.2011</t>
  </si>
  <si>
    <t>http://www.blauer-engel.de/_downloads/publikationen/erfolgsbilanz/ Erfolgsbilanz_Heiztechnologien.pdf (Rules for NOX). This is not present at the Blauer Engel Homepage, but can be found at the Internet.2011</t>
  </si>
  <si>
    <t>Rapsolie til opvarmning,Teknik, økonomi og miljø. Videncentret for biomasse 2001.</t>
  </si>
  <si>
    <t>Paulsen, O.: Calculation of electricity consumption of small oil and gasfired boilers – based on Laboratory test data. Annex F in Schweitzer, Jean: SAVE report 2005: http://www.boilerinfo.org/infosystem_el/webelproject/wp_reports/WP1.pdf.</t>
  </si>
  <si>
    <t>The minimum heat output for a pressure atomisation burner is in the range of 13 kW. Due to the significant economy of scale displayed by boilers (se section on economy of scale) the savings achieved by reducing the capacity below 13 kW is limited or non-existing. Hence, the investment cost is not influenced by the capacity of the boilers installed.</t>
  </si>
  <si>
    <t>Domestic fuel oil can be desulphoried to the lower than 10 ppm Sulpur</t>
  </si>
  <si>
    <t>The last limit for Nox for Blaue Engel were 110 mg/kWh. The value is based on this. In Practise the value can be lower. In 2050 is assumed flue gas cleaning for Nox</t>
  </si>
  <si>
    <t>Based on Soot number 0 - 1, which is the average value in DK</t>
  </si>
  <si>
    <t>Data for Sulphur content can be found at the homepages for the oile companies</t>
  </si>
  <si>
    <t>Installation and service prices given by Weishaupt, Denmark 2011</t>
  </si>
  <si>
    <t>Burners for liqued raw biofuel is not suited for condensing boilers for different reasons. In the case HVO becomes feasible condensing technology will work well</t>
  </si>
  <si>
    <t>Assuming a cost-reduction of 0.5 % p.a., which in turn is assumed equivalent to the typical improvement of mature technologies.</t>
  </si>
  <si>
    <t>New single family houses will have a heat demand at 2- 4 kW for space heating and a power demand for hot water at 32 kW. Using</t>
  </si>
  <si>
    <t>a hot water tank the power need can go down to 0,5 kW depending on tank size. A typical compromise is a boiler at 20 kW and a tank at 80 liters.</t>
  </si>
  <si>
    <t>Exchanging an oilfired boiler without changing the domestic hot water tank is normally not relevant. The price includes a tank.</t>
  </si>
  <si>
    <t>The price does not include the domestic hot water system</t>
  </si>
  <si>
    <t>The price includes a chimney/exhaust system</t>
  </si>
  <si>
    <t>AP8:AP11</t>
  </si>
  <si>
    <t>STILL OLD TECH KAT</t>
  </si>
  <si>
    <t>DBcompar after new tech ka sept, MBcompar after new tech ka sept</t>
  </si>
  <si>
    <t xml:space="preserve">Sheets for compareing the data from the new technologi cataloog with the old is included for MB and DB - can be used for understanding whats happing when introducing the new tech data  - unfortunately the new data is still discussed </t>
  </si>
  <si>
    <t>Annual efficiency calculation method for domestic boilers. SAVE Contract XVII/4.1031/93-008.</t>
  </si>
  <si>
    <t>Internal note on HNG Statistics on replacement of gas boilers.</t>
  </si>
  <si>
    <t>Study "Ecodesign of Boilers and Combi-boilers" (VHK) for the European Commission, DG Transport and Energy (DG TREN). Task 4 Section 3.1.</t>
  </si>
  <si>
    <t>Start stop emissions of domestic appliances.  H. Hüppelshäuser and F. Jansen. Ruhrgas. IGRC 1998.</t>
  </si>
  <si>
    <t>HMN: http://salg.naturgas.dk.</t>
  </si>
  <si>
    <t>DGC project : Evaluation of the NOx emissions of the Danish population of gas boilers below 120 kW</t>
  </si>
  <si>
    <t>Facts and figures about domestic gas boilers. A compilation of results covering 25 years of testing at DGC's laboratory. DGC February 2016</t>
  </si>
  <si>
    <t>Annual efficiency calculated with input test data carried out at DGC and using the model BOILSIM for the BAT [1].</t>
  </si>
  <si>
    <t>A slight improvement of efficiency is still possible over the next decades is assumed</t>
  </si>
  <si>
    <t>Ecodesign limit for gas boilers = 70 mg/kWh = 70/3.6 = approx. 20 g/GJ fuel based on Hs.</t>
  </si>
  <si>
    <r>
      <t>NO</t>
    </r>
    <r>
      <rPr>
        <vertAlign val="subscript"/>
        <sz val="11.5"/>
        <rFont val="Calibri"/>
        <family val="2"/>
        <scheme val="minor"/>
      </rPr>
      <t>x</t>
    </r>
    <r>
      <rPr>
        <sz val="11.5"/>
        <rFont val="Calibri"/>
        <family val="2"/>
        <scheme val="minor"/>
      </rPr>
      <t xml:space="preserve"> </t>
    </r>
    <r>
      <rPr>
        <sz val="11"/>
        <rFont val="Calibri"/>
        <family val="2"/>
        <scheme val="minor"/>
      </rPr>
      <t>emission will decrease as an average. The level proposed for 2030 is already achievable today by some gas boilers.</t>
    </r>
  </si>
  <si>
    <t>Ref [5] gives 5 mg/kWh, This is less than 2 g/GJ.</t>
  </si>
  <si>
    <t>All costs are based on Naturgas Fyn (today “Nature Energy”) statistics on 226 replacements gas to gas (most common situation for the purchase of a new boiler). This is the most extensive and only existing data base indicating real costs paid by the customer both for the appliance and for installation of it (labour costs). Labour cost in other regions of Denmark may differ from the prices used, but there is no similar data base that can be used to calculate prices by regions. The cost includes the removal of the existing (old) boiler. The value given does not include the energy saving incentive funds that are given to the client for the purchase of a condensing boiler (3000 DKK = 400 Euro).</t>
  </si>
  <si>
    <t>It is assumed that the price of gas boilers will not change or decrease. The harmonisation of gas quality in EU, the more severe competition with district heating and electrical heat pumps, and the improvements in the manufacturing cost are the reason for such hypothesis. The statistics of Naturgas Fyn (today “Nature Energy”) shows that the costs have already decreased between 2012 and 2013.</t>
  </si>
  <si>
    <t>The “uncertainty” was based on Naturgas Fyn (today “Nature Energy”) statistics removing 5% at top and 5% at bottom list of the total cost. Additional uncertainties like labour cost variations in Denmark may add some more uncertainty in the prices given.</t>
  </si>
  <si>
    <t>HMN serviceordning (service scheme) 2014. Period: 1/5-2014 to 31/12-2014.</t>
  </si>
  <si>
    <t>Installation of a gas service line (grid connection). The price may change depending on the marketing by the gas distribution companies. For non-domestic appliances, the same price as for domestic is assumed. Only to be paid if the natural gas is not yet supplied to the house.</t>
  </si>
  <si>
    <t>Gas boilers can deliver their full power in a few seconds or few minutes depending on the heat capacity of the appliance and possible prepurge time. The same applies for the modulating ability within the modulation range of the boiler /7/</t>
  </si>
  <si>
    <t>The annual efficiency is considered to be very similar to the one for the domestic boilers.</t>
  </si>
  <si>
    <t>N</t>
  </si>
  <si>
    <t xml:space="preserve">The emissions are assumed to be very similar to the ones for domestic boilers. This is a quite conservative hypothesis as we know that e.g. NOx emissions for larger boilers are in general lower compared to domestic boilers. </t>
  </si>
  <si>
    <r>
      <t xml:space="preserve">Based on a </t>
    </r>
    <r>
      <rPr>
        <u/>
        <sz val="11.5"/>
        <rFont val="Calibri"/>
        <family val="2"/>
        <scheme val="minor"/>
      </rPr>
      <t>160 kW</t>
    </r>
    <r>
      <rPr>
        <sz val="11.5"/>
        <rFont val="Calibri"/>
        <family val="2"/>
        <scheme val="minor"/>
      </rPr>
      <t xml:space="preserve"> boiler (new building) and 400 kW (existing building)</t>
    </r>
  </si>
  <si>
    <t>Based on average cost information from manufacturers  (2015).</t>
  </si>
  <si>
    <t>There are no statistics on variable O&amp;M for large boilers, and the cost can very well be included in the service agreement. The estimates from manufacturers are quite low and, therefore, the variable O&amp;M costs (with the exception of electricity expenses) for large boilers is considered to be included in the Fixed O&amp;M.</t>
  </si>
  <si>
    <t>R</t>
  </si>
  <si>
    <t>Uncertainty +/- 20%</t>
  </si>
  <si>
    <t>S</t>
  </si>
  <si>
    <t>Service cost interpolated from manufacturers information (2015)</t>
  </si>
  <si>
    <t>Due to the significant economy of scale displayed by boilers (se section on economy of scale) the savings achieved by reducing the capacity of the boilers is limited or non-existing. Hence, the investment cost is not influenced by the capacity of the boilers installed.</t>
  </si>
  <si>
    <t/>
  </si>
  <si>
    <t xml:space="preserve">Hou_Deta boil,Hou_Multi boil,  </t>
  </si>
  <si>
    <t xml:space="preserve">column H </t>
  </si>
  <si>
    <t xml:space="preserve">Starting year is 12 for DH and 2015 for the rest we should consider to make it the samefor all - and the same forsavings </t>
  </si>
  <si>
    <t>data changed - the read explanation N58   - DH cost unlogical high compared to the other technologies</t>
  </si>
  <si>
    <t xml:space="preserve">MB The investment cost has been reduced by 30 % - the problem is that the cost of the exchaust system was included in the cost - but it is possible to use an existing system if the boiler is installed in a building that already have a boiler ---- the problem is the same for technologies where a part of the infrastructure is not replaced when changing the boiler- the investment cost will often depend on the existing infrastructure - we should try to find a generel solution - to link the acquisition of "heating equitment " to the type of the existing - and thereby decide which investment in infrastructure should also be made </t>
  </si>
  <si>
    <t>Move start year to 2012 for all MB techs</t>
  </si>
  <si>
    <t>Move start year to 2012 for all DB techs</t>
  </si>
  <si>
    <t>Move start year of advanced gas HP to 2015</t>
  </si>
  <si>
    <t>Remove Heat pump,gas adsoption, air-to-air from multi storey buildings. Tech should not be available</t>
  </si>
  <si>
    <t>RHTDBHCEBN2</t>
  </si>
  <si>
    <t>RHTDBHDEBN2</t>
  </si>
  <si>
    <t>Residential heating technology detached building - heat exchangers -centralised - new 1</t>
  </si>
  <si>
    <t>Residential heating technology detached building - heat excghanger- decentralised - new 1</t>
  </si>
  <si>
    <r>
      <t>Wood stov</t>
    </r>
    <r>
      <rPr>
        <b/>
        <sz val="8"/>
        <rFont val="Arial"/>
        <family val="2"/>
      </rPr>
      <t>e with water tank</t>
    </r>
    <r>
      <rPr>
        <b/>
        <sz val="8"/>
        <color theme="1"/>
        <rFont val="Arial"/>
        <family val="2"/>
      </rPr>
      <t xml:space="preserve"> - One-famely house, existing, new and energy renovated buildings</t>
    </r>
  </si>
  <si>
    <t>B, G</t>
  </si>
  <si>
    <t>Emissioner fra træfyrede brændeovne og -kedler, Miljøprojekt nr. 1324 2010, Johnny Iversen, Thomas Capral Henriksen og Simon Dreyer, Carl Bro.</t>
  </si>
  <si>
    <t>Lot 15: Solid fuel small combustion installations-Base Case definition.</t>
  </si>
  <si>
    <t>Danish Emission Inventories for stationary combustion plants, inventories until 2011, Scientific Report from DCE n0. 102, 2014</t>
  </si>
  <si>
    <t>DIN Plus measurement method.</t>
  </si>
  <si>
    <t>Chimney.</t>
  </si>
  <si>
    <t>The share of space heating covered by a wood stove depends on the possibility to regularly charge the stove with wood logs and of the location of the stove in the house. With regularly charging and a central location of the stove, the coverage can be up to 80 % of the heating demand in the house. Approximately 10 % larger is possible for stoves with a water tank. Taking into consideration that normally the average residents will have difficulties with regular fuel charging, the expected share of space heating covered by the wood stove without a water tank will be in the range of 20 % to 60 %.</t>
  </si>
  <si>
    <t>More automatic stoves are expected in the future(2030) Therefor an increment in investment is expected. After these periods, it is expected that the technology becomes generic and therefor investment is expected to drop as the technology becomes cheaper., while still assuming a cost-reduction of 0.5 % p.a., which in turn is assumed equivalent to the typical improvement of mature technologies.</t>
  </si>
  <si>
    <t>Only for stoves with water tank, otherwise 0%.</t>
  </si>
  <si>
    <t>Nominal heat delivery in 2015 from 4-12 kW.</t>
  </si>
  <si>
    <t xml:space="preserve">References </t>
  </si>
  <si>
    <t>RHTDBWPEBN1</t>
  </si>
  <si>
    <t>Residential heating technology detached building - Firewoods - new 1</t>
  </si>
  <si>
    <t>RHTDBFIWBN1</t>
  </si>
  <si>
    <t>RESFIW</t>
  </si>
  <si>
    <t>INVCOST 2</t>
  </si>
  <si>
    <t>INVCOST 1</t>
  </si>
  <si>
    <t>Total investment including connection pipes</t>
  </si>
  <si>
    <t xml:space="preserve">Forslag til Forskrifter for godkendte standardunits, Teknologisk Institut, 2005. </t>
  </si>
  <si>
    <r>
      <t>Communication with Gemina Termix, www.termix.dk</t>
    </r>
    <r>
      <rPr>
        <sz val="11"/>
        <rFont val="Calibri"/>
        <family val="2"/>
        <scheme val="minor"/>
      </rPr>
      <t>. 2011</t>
    </r>
  </si>
  <si>
    <t xml:space="preserve">Delrapport 2 - DEMONSTRATION AF LAVENERGIFJERNVARME TIL LAVENERGIBYGGERI I BOLIGFORENINGEN RINGGÅRDENS AFD. 34 I LYSTRUP. Ener-gistyrelsen - EUDP 2008-II, 2011. </t>
  </si>
  <si>
    <r>
      <t xml:space="preserve">Communication with Danfoss Redan, www.redan.danfoss.com. Technology data for individual heat production and energy transport. </t>
    </r>
    <r>
      <rPr>
        <sz val="11"/>
        <color rgb="FFC00000"/>
        <rFont val="Calibri"/>
        <family val="2"/>
        <scheme val="minor"/>
      </rPr>
      <t xml:space="preserve">2011 </t>
    </r>
  </si>
  <si>
    <r>
      <t xml:space="preserve">www.metrotherm.dk. </t>
    </r>
    <r>
      <rPr>
        <u/>
        <sz val="11"/>
        <rFont val="Calibri"/>
        <family val="2"/>
        <scheme val="minor"/>
      </rPr>
      <t>2011</t>
    </r>
  </si>
  <si>
    <t xml:space="preserve">Krav til fjernvarmeunits I VarmeTransmission Aarhus, December 2011. </t>
  </si>
  <si>
    <r>
      <t>Prices from different providers of substation maintenance.</t>
    </r>
    <r>
      <rPr>
        <sz val="11"/>
        <color rgb="FFC00000"/>
        <rFont val="Calibri"/>
        <family val="2"/>
        <scheme val="minor"/>
      </rPr>
      <t xml:space="preserve"> 2011</t>
    </r>
  </si>
  <si>
    <r>
      <t>The generating capacity for one substation is set at the space heating capacity at typical district heating flow/return temperatures of 70</t>
    </r>
    <r>
      <rPr>
        <sz val="11"/>
        <color theme="1"/>
        <rFont val="Calibri"/>
        <family val="2"/>
      </rPr>
      <t>°</t>
    </r>
    <r>
      <rPr>
        <sz val="11"/>
        <color theme="1"/>
        <rFont val="Calibri"/>
        <family val="2"/>
        <scheme val="minor"/>
      </rPr>
      <t>C/40</t>
    </r>
    <r>
      <rPr>
        <sz val="11"/>
        <color theme="1"/>
        <rFont val="Calibri"/>
        <family val="2"/>
      </rPr>
      <t>°</t>
    </r>
    <r>
      <rPr>
        <sz val="11"/>
        <color theme="1"/>
        <rFont val="Calibri"/>
        <family val="2"/>
        <scheme val="minor"/>
      </rPr>
      <t xml:space="preserve">C. The size of the water heater capacity is estimated based on the number of apartments that the substation can supply with space heating. </t>
    </r>
  </si>
  <si>
    <t xml:space="preserve">The only losses related to the district heating substation are the standby heat losses. For large well-insulated substations, these are considered negligible – 100% efficiency. However, substations for single-family houses will have a heat loss during summer that cannot be considered useful. Apply-ing best available technology, this is considered to be about 2%, resulting in 98% efficiency. </t>
  </si>
  <si>
    <t xml:space="preserve">The price span covers the variety of designs on the market from very simple direct connected sub-stations with instantaneous water heater to indirect connected substations with a storage tank water heater. </t>
  </si>
  <si>
    <t xml:space="preserve">Specific investment in branch pipe from the steet network to the building and in the heat meter. </t>
  </si>
  <si>
    <t xml:space="preserve">The price span covers the variety of designs on the market from very simple direct connected sub-stations with instantaneous water heater to indirect connected substations with storage tank water heater. The price is related to generating capacity. </t>
  </si>
  <si>
    <t xml:space="preserve">The operation and maintenance costs are based on a maintenance check every second year, but cal-culated per year and per installation. </t>
  </si>
  <si>
    <t xml:space="preserve">The price is given for an indirect connected substation with storage tank water heater and is related to generating capacity. A large variety of designs are on the market from very simple direct con-nected substations with instantaneous water heater to indirect connected substations with storage tank water heater. For the simplest solution the price can be 50 % lower than the prices given in the table. </t>
  </si>
  <si>
    <t>Note that the branch pipe should be dimensioned for the use of hot tap water. If there is not any hot water tank, the branch pipe capacity should be higher than the capacity of the DH substation.</t>
  </si>
  <si>
    <t>Due to the significant economy of scale displayed by district heating substations (se section on economy of scale) the savings achieved by reducing the capacity of the substation is limited or non-existing. Hence, the investment cost is not influenced by the capacity of the substations installed.</t>
  </si>
  <si>
    <t>02112016 rin :the difference between RHTDBHCEBN1 and RHTDBHCEBN2 is that the cost of the connection pipe and heat meter are included in the investment cost for RHTDBHCEBN2</t>
  </si>
  <si>
    <t>RHTMBHCEBN2</t>
  </si>
  <si>
    <t>RHTMBHDEBN2</t>
  </si>
  <si>
    <t>Residential heating technology multistorey building - heat exchangers - heat centralised - new 1</t>
  </si>
  <si>
    <t>Residential heating technology multistorey building - heat exchangers -heat decentralised - new 1</t>
  </si>
  <si>
    <t>Residential heat tech detached build - heat exchanger+connect pipe+meter - centralised - new 2</t>
  </si>
  <si>
    <t>Residential heat tech detached build - heat exchanger+connect pipe+meter - decentralised - new 2</t>
  </si>
  <si>
    <t>Residential heating technology multistorey building -heat exchanger+connect pipe+meter- heat centralised - new 1</t>
  </si>
  <si>
    <t>Residential heating technology multistorey building -heat exchanger+connect pipe+meter- heat decentralised - new 1</t>
  </si>
  <si>
    <t>c70</t>
  </si>
  <si>
    <t>C70</t>
  </si>
  <si>
    <t>New technology woodstove included</t>
  </si>
  <si>
    <t>New technology DH 2 included the difference between RHTDBHCEBN1 and RHTDBHCEBN2 is that the cost of the connection pipe and heat meter are included in the investment cost for RHTDBHCEBN2</t>
  </si>
  <si>
    <t>New technology DH 2 included the difference between RHTMBHCEBN1 and RHTMBHCEBN2 is that the cost of the connection pipe and heat meter are included in the investment cost for RHTDBHCEBN2</t>
  </si>
  <si>
    <t>C71</t>
  </si>
  <si>
    <t>Data for technology DH 2 investment is calculated. For DH2 the investment cost of the connection pipe and heat meter are added to the investment cost for DH1</t>
  </si>
  <si>
    <t xml:space="preserve">There is losses after the boiler e.g. in circulation and HWT it is assumed that this loss can be included withdrawing 3% point from the boiler efficiency  this assumed for at technologies for DB except for wood stoves and Air to Air heat pumps </t>
  </si>
  <si>
    <t>column I</t>
  </si>
  <si>
    <t xml:space="preserve">Deleted the COP for brine to water figured under efficiency  - COPs have in general been moved to the transfile  </t>
  </si>
  <si>
    <t>I30-34</t>
  </si>
  <si>
    <t xml:space="preserve">Default AFA is 0.2  for the heating technologies  that can deliver 100% of room heating demand- AFA for technologies that is expected to deliver less than 100% of the room heating demand is calculated as O.2* % of ecpected room heating demand </t>
  </si>
  <si>
    <t xml:space="preserve">AFA for air to air HP and wood stoves is adjusted : Default AFA is 0.2  for the heating technologies  that can deliver 100% of room heating demand- AFA for technologies that is expected to deliver less than 100% of the room heating demand is calculated as O.2* % of ecpected room heating demand </t>
  </si>
  <si>
    <t>O18 and O26</t>
  </si>
  <si>
    <t xml:space="preserve">There is losses after the boiler e.g. in circulation and HWT it is assumed that this loss can be included  substracting  3% point from the boiler efficiency  this assumed for at technologies for DB except for wood stoves and Air to Air heat pumps  </t>
  </si>
  <si>
    <t>Update lifetimes for Heat pumps to more years. The existing have a 30 lifespan.</t>
  </si>
  <si>
    <t>I14:I17</t>
  </si>
  <si>
    <t>Efficiency for biomass automatic boiler set to the values from the old catalog</t>
  </si>
  <si>
    <t>K10:M17</t>
  </si>
  <si>
    <t xml:space="preserve">the cost reduced  looking at the cost from previous cat, comparing tech and to - to account for the lower CAP </t>
  </si>
  <si>
    <t>CURR</t>
  </si>
  <si>
    <t>Output name</t>
  </si>
  <si>
    <t>Currency unit</t>
  </si>
  <si>
    <t>MKr15</t>
  </si>
  <si>
    <t>Column  G</t>
  </si>
  <si>
    <t xml:space="preserve">Currency included </t>
  </si>
  <si>
    <t>J8O</t>
  </si>
  <si>
    <t xml:space="preserve">A percentage can be set in this cell reflect losses in the radiatorsystem - IN the BF  3 % is set as standard value  - ( but not included for the VP ) </t>
  </si>
  <si>
    <t>New family housing</t>
  </si>
  <si>
    <t>Existing family housin</t>
  </si>
  <si>
    <t>Heat pump, Air-to-air, new one family house</t>
  </si>
  <si>
    <t>C, G, H, J</t>
  </si>
  <si>
    <t>Heat pump, Air-to-water, new one family house</t>
  </si>
  <si>
    <t>1,2,3,13,14</t>
  </si>
  <si>
    <t>Heat pump, ground source, new one family house</t>
  </si>
  <si>
    <t>RHTDBELCXN2N</t>
  </si>
  <si>
    <t>RHTDBELCXN3N</t>
  </si>
  <si>
    <t>RHTDBELCXN4N</t>
  </si>
  <si>
    <t>RHTDBELCXN4E</t>
  </si>
  <si>
    <t>RHTDBELCXN3E</t>
  </si>
  <si>
    <t>RHTDBELCXN2E</t>
  </si>
  <si>
    <t>Residential heating technology detached building - Heat pump, air-to-air - new 2, existing buildings</t>
  </si>
  <si>
    <t>Residential heating technology detached building - Heat pump, air-to-water - new 3, existing buildings</t>
  </si>
  <si>
    <t>Residential heating technology detached building - Heat pump, brine-to-water - new 4, existing buildings</t>
  </si>
  <si>
    <t>Heat pump, Air-to-water, existing apartments</t>
  </si>
  <si>
    <t>Existing multi storey housin</t>
  </si>
  <si>
    <t>New multi storey housing</t>
  </si>
  <si>
    <t>Heat pump, Ground source, existing apartments</t>
  </si>
  <si>
    <t>Existing Multi storey housin</t>
  </si>
  <si>
    <t>New Multi storey housing</t>
  </si>
  <si>
    <t>RHTMBELCXN3E</t>
  </si>
  <si>
    <t>RHTMBELCXN4E</t>
  </si>
  <si>
    <t>RHTMBELCXN3N</t>
  </si>
  <si>
    <t>RHTMBELCXN4N</t>
  </si>
  <si>
    <t>Residential heating technology multistorey building - Heat pump, air-to-water - new 3 - existing buildings</t>
  </si>
  <si>
    <t>Residential heating technology multistorey building - Heat pump, brine-to-water - new 4 - existing buildings</t>
  </si>
  <si>
    <t>Residential heating technology multistorey building - Heat pump, air-to-water - new 3 - new buildings</t>
  </si>
  <si>
    <t>Residential heating technology multistorey building - Heat pump, brine-to-water - new 4 - new buildings</t>
  </si>
  <si>
    <t>RESHBMBE</t>
  </si>
  <si>
    <t>RESHBMBN</t>
  </si>
  <si>
    <t>Natural gas boiler - One-family house, existing and energy renovated buildings</t>
  </si>
  <si>
    <t>G, H, I</t>
  </si>
  <si>
    <t>Possible additional specific investment (1000€/unit)</t>
  </si>
  <si>
    <t>SO2 (g per GJ fuel)</t>
  </si>
  <si>
    <t>NOX (g per GJ fuel)</t>
  </si>
  <si>
    <t>CH4 (g per GJ fuel)</t>
  </si>
  <si>
    <t>N2O (g per GJ fuel)</t>
  </si>
  <si>
    <t>Direct district heating substation - One-family house, existing, new and energy renovated buildings</t>
  </si>
  <si>
    <t>C, F</t>
  </si>
  <si>
    <t>D, F</t>
  </si>
  <si>
    <t>Biomass boiler, automatic stoking , wood pellets or wood chips - One-family house, existing and energy renovated buildings.</t>
  </si>
  <si>
    <t>F, L</t>
  </si>
  <si>
    <t>D, E, L</t>
  </si>
  <si>
    <t>Mikkel Bosack Simonsen</t>
  </si>
  <si>
    <t>Background data</t>
  </si>
  <si>
    <t xml:space="preserve">Updated values for NG boilers, Oli boilers, Biomass boilers and Wood stove according to the technology catalog </t>
  </si>
  <si>
    <t>1,2,3,4,14</t>
  </si>
  <si>
    <t>F, H, J</t>
  </si>
  <si>
    <r>
      <t>Wood stove</t>
    </r>
    <r>
      <rPr>
        <b/>
        <sz val="8"/>
        <rFont val="Arial"/>
        <family val="2"/>
      </rPr>
      <t xml:space="preserve"> without water tank, wood logs</t>
    </r>
    <r>
      <rPr>
        <b/>
        <sz val="8"/>
        <color theme="1"/>
        <rFont val="Arial"/>
        <family val="2"/>
      </rPr>
      <t xml:space="preserve"> - One-family house, existing, energy renovated and new buildings</t>
    </r>
  </si>
  <si>
    <t>Updates of AFA for solar heating, used data from the technology catalogue regarding fuldload hours</t>
  </si>
  <si>
    <t>Assumptions for heat distribution to hot water and spatial heating is divided as:</t>
  </si>
  <si>
    <t>Hot water</t>
  </si>
  <si>
    <t>Heating and other losses</t>
  </si>
  <si>
    <t>Source: http://www.3b.dk/bo_i_3b/mens_du_bor_i_3b/forklaring_til_vand-_og_varmeopgoerelse/hvordan_laeser_jeg_min_varmeopgoerelse/</t>
  </si>
  <si>
    <t>Updated AFA according to spatial and hot water production.</t>
  </si>
  <si>
    <t>Updated AFA based on the assumption that oil boilers is 50 % larger than other heating sources (technology catalogue)</t>
  </si>
  <si>
    <t>Set the AFA as correction factor, due to higher efficiency from large scale plants, and moved the profile and annual production to the Sub_Annual file</t>
  </si>
  <si>
    <t>Full load hour for large scale solar heating plants, whitch is used to calculate subannual production pattern.</t>
  </si>
  <si>
    <t>Full load</t>
  </si>
  <si>
    <t>Year</t>
  </si>
  <si>
    <t>RESHXCD, RESHXCSD</t>
  </si>
  <si>
    <t>RESHBSDB</t>
  </si>
  <si>
    <t>RESHXCSD</t>
  </si>
  <si>
    <t>RESHXCD</t>
  </si>
  <si>
    <t>Pja</t>
  </si>
  <si>
    <t>FT process for converting heat from detatched to semi-detatched buildings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</si>
</sst>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0">
    <numFmt numFmtId="41" formatCode="_-* #,##0_-;\-* #,##0_-;_-* &quot;-&quot;_-;_-@_-"/>
    <numFmt numFmtId="43" formatCode="_-* #,##0.00_-;\-* #,##0.00_-;_-* &quot;-&quot;??_-;_-@_-"/>
    <numFmt numFmtId="164" formatCode="_-* #,##0\ _k_r_._-;\-* #,##0\ _k_r_._-;_-* &quot;-&quot;\ _k_r_._-;_-@_-"/>
    <numFmt numFmtId="165" formatCode="_-* #,##0.00\ _k_r_._-;\-* #,##0.00\ _k_r_._-;_-* &quot;-&quot;??\ _k_r_._-;_-@_-"/>
    <numFmt numFmtId="166" formatCode="_ * #,##0.00_ ;_ * \-#,##0.00_ ;_ * &quot;-&quot;??_ ;_ @_ "/>
    <numFmt numFmtId="167" formatCode="_(* #,##0.00_);_(* \(#,##0.00\);_(* &quot;-&quot;??_);_(@_)"/>
    <numFmt numFmtId="168" formatCode="0.000"/>
    <numFmt numFmtId="169" formatCode="_ * #,##0_ ;_ * \-#,##0_ ;_ * &quot;-&quot;??_ ;_ @_ "/>
    <numFmt numFmtId="170" formatCode="_-[$€-2]\ * #,##0.00_-;\-[$€-2]\ * #,##0.00_-;_-[$€-2]\ * &quot;-&quot;??_-"/>
    <numFmt numFmtId="171" formatCode="_-&quot;€&quot;\ * #,##0.00_-;\-&quot;€&quot;\ * #,##0.00_-;_-&quot;€&quot;\ * &quot;-&quot;??_-;_-@_-"/>
    <numFmt numFmtId="172" formatCode="#,##0;\-\ #,##0;_-\ &quot;- &quot;"/>
    <numFmt numFmtId="173" formatCode="_([$€]* #,##0.00_);_([$€]* \(#,##0.00\);_([$€]* &quot;-&quot;??_);_(@_)"/>
    <numFmt numFmtId="174" formatCode="\Te\x\t"/>
    <numFmt numFmtId="175" formatCode="&quot;kr.&quot;#,##0.00"/>
    <numFmt numFmtId="176" formatCode="_-* #,##0_-;\-* #,##0_-;_-* &quot;-&quot;??_-;_-@_-"/>
    <numFmt numFmtId="177" formatCode="_(* #,##0_);_(* \(#,##0\);_(* &quot;-&quot;_);_(@_)"/>
    <numFmt numFmtId="178" formatCode="0.0"/>
    <numFmt numFmtId="179" formatCode="#,##0.00_ ;\-#,##0.00\ "/>
    <numFmt numFmtId="180" formatCode="0.0000"/>
    <numFmt numFmtId="181" formatCode="0.00000"/>
  </numFmts>
  <fonts count="95" x14ac:knownFonts="1">
    <font>
      <sz val="11"/>
      <color theme="1"/>
      <name val="Calibri"/>
      <family val="2"/>
      <scheme val="minor"/>
    </font>
    <font>
      <sz val="11"/>
      <color indexed="8"/>
      <name val="Calibri"/>
      <family val="2"/>
    </font>
    <font>
      <b/>
      <sz val="11"/>
      <color indexed="8"/>
      <name val="Calibri"/>
      <family val="2"/>
    </font>
    <font>
      <sz val="9"/>
      <color indexed="8"/>
      <name val="Arial"/>
      <family val="2"/>
    </font>
    <font>
      <b/>
      <sz val="9"/>
      <color indexed="8"/>
      <name val="Arial"/>
      <family val="2"/>
    </font>
    <font>
      <vertAlign val="subscript"/>
      <sz val="9"/>
      <color indexed="8"/>
      <name val="Arial"/>
      <family val="2"/>
    </font>
    <font>
      <vertAlign val="superscript"/>
      <sz val="9"/>
      <color indexed="8"/>
      <name val="Arial"/>
      <family val="2"/>
    </font>
    <font>
      <sz val="10"/>
      <name val="Calibri"/>
      <family val="2"/>
    </font>
    <font>
      <sz val="9"/>
      <name val="Calibri"/>
      <family val="2"/>
    </font>
    <font>
      <sz val="9"/>
      <color indexed="81"/>
      <name val="Tahoma"/>
      <family val="2"/>
    </font>
    <font>
      <b/>
      <sz val="9"/>
      <color indexed="81"/>
      <name val="Tahoma"/>
      <family val="2"/>
    </font>
    <font>
      <sz val="10"/>
      <name val="Arial"/>
      <family val="2"/>
    </font>
    <font>
      <sz val="10"/>
      <name val="Arial"/>
      <family val="2"/>
    </font>
    <font>
      <b/>
      <sz val="10"/>
      <color indexed="12"/>
      <name val="Arial"/>
      <family val="2"/>
    </font>
    <font>
      <sz val="8"/>
      <name val="Calibri"/>
      <family val="2"/>
    </font>
    <font>
      <sz val="11"/>
      <color indexed="8"/>
      <name val="Calibri"/>
      <family val="2"/>
    </font>
    <font>
      <sz val="11"/>
      <color indexed="9"/>
      <name val="Calibri"/>
      <family val="2"/>
    </font>
    <font>
      <b/>
      <sz val="11"/>
      <color indexed="52"/>
      <name val="Calibri"/>
      <family val="2"/>
    </font>
    <font>
      <sz val="11"/>
      <color indexed="52"/>
      <name val="Calibri"/>
      <family val="2"/>
    </font>
    <font>
      <b/>
      <sz val="11"/>
      <color indexed="9"/>
      <name val="Calibri"/>
      <family val="2"/>
    </font>
    <font>
      <sz val="11"/>
      <color indexed="62"/>
      <name val="Calibri"/>
      <family val="2"/>
    </font>
    <font>
      <sz val="10"/>
      <name val="MS Sans Serif"/>
      <family val="2"/>
    </font>
    <font>
      <sz val="11"/>
      <color indexed="60"/>
      <name val="Calibri"/>
      <family val="2"/>
    </font>
    <font>
      <b/>
      <sz val="11"/>
      <color indexed="63"/>
      <name val="Calibri"/>
      <family val="2"/>
    </font>
    <font>
      <sz val="11"/>
      <color indexed="10"/>
      <name val="Calibri"/>
      <family val="2"/>
    </font>
    <font>
      <i/>
      <sz val="11"/>
      <color indexed="23"/>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b/>
      <sz val="11"/>
      <color indexed="8"/>
      <name val="Calibri"/>
      <family val="2"/>
    </font>
    <font>
      <sz val="11"/>
      <color indexed="20"/>
      <name val="Calibri"/>
      <family val="2"/>
    </font>
    <font>
      <sz val="11"/>
      <color indexed="17"/>
      <name val="Calibri"/>
      <family val="2"/>
    </font>
    <font>
      <sz val="9"/>
      <color indexed="8"/>
      <name val="Times New Roman"/>
      <family val="1"/>
    </font>
    <font>
      <sz val="10"/>
      <name val="Arial"/>
      <family val="2"/>
    </font>
    <font>
      <sz val="10"/>
      <name val="Arial"/>
      <family val="2"/>
      <charset val="204"/>
    </font>
    <font>
      <sz val="10"/>
      <name val="Courier"/>
      <family val="3"/>
    </font>
    <font>
      <sz val="9"/>
      <name val="Times New Roman"/>
      <family val="1"/>
    </font>
    <font>
      <b/>
      <sz val="9"/>
      <name val="Times New Roman"/>
      <family val="1"/>
    </font>
    <font>
      <sz val="10"/>
      <name val="Helv"/>
    </font>
    <font>
      <sz val="11"/>
      <color theme="1"/>
      <name val="Calibri"/>
      <family val="2"/>
      <scheme val="minor"/>
    </font>
    <font>
      <sz val="10"/>
      <color rgb="FF9C0006"/>
      <name val="Calibri"/>
      <family val="2"/>
    </font>
    <font>
      <b/>
      <sz val="11"/>
      <color rgb="FFFA7D00"/>
      <name val="Calibri"/>
      <family val="2"/>
      <scheme val="minor"/>
    </font>
    <font>
      <u/>
      <sz val="11"/>
      <color theme="10"/>
      <name val="Calibri"/>
      <family val="2"/>
    </font>
    <font>
      <sz val="10"/>
      <color theme="1"/>
      <name val="Calibri"/>
      <family val="2"/>
    </font>
    <font>
      <sz val="11"/>
      <color theme="1"/>
      <name val="Calibri"/>
      <family val="2"/>
    </font>
    <font>
      <b/>
      <sz val="11"/>
      <color theme="1"/>
      <name val="Calibri"/>
      <family val="2"/>
      <scheme val="minor"/>
    </font>
    <font>
      <sz val="11"/>
      <color rgb="FFFF0000"/>
      <name val="Calibri"/>
      <family val="2"/>
      <scheme val="minor"/>
    </font>
    <font>
      <sz val="9"/>
      <color theme="1"/>
      <name val="Arial"/>
      <family val="2"/>
    </font>
    <font>
      <sz val="9"/>
      <color rgb="FF000000"/>
      <name val="Arial"/>
      <family val="2"/>
    </font>
    <font>
      <b/>
      <sz val="9"/>
      <color theme="1"/>
      <name val="Arial"/>
      <family val="2"/>
    </font>
    <font>
      <b/>
      <sz val="9"/>
      <color rgb="FF000000"/>
      <name val="Arial"/>
      <family val="2"/>
    </font>
    <font>
      <b/>
      <sz val="11"/>
      <color rgb="FF7030A0"/>
      <name val="Calibri"/>
      <family val="2"/>
      <scheme val="minor"/>
    </font>
    <font>
      <sz val="11"/>
      <color rgb="FF00B050"/>
      <name val="Calibri"/>
      <family val="2"/>
      <scheme val="minor"/>
    </font>
    <font>
      <sz val="11"/>
      <color rgb="FF7030A0"/>
      <name val="Calibri"/>
      <family val="2"/>
      <scheme val="minor"/>
    </font>
    <font>
      <b/>
      <sz val="22"/>
      <color theme="1"/>
      <name val="Calibri"/>
      <family val="2"/>
      <scheme val="minor"/>
    </font>
    <font>
      <sz val="8"/>
      <color theme="1"/>
      <name val="Arial"/>
      <family val="2"/>
    </font>
    <font>
      <sz val="11"/>
      <name val="Calibri"/>
      <family val="2"/>
      <scheme val="minor"/>
    </font>
    <font>
      <b/>
      <sz val="12"/>
      <color theme="1"/>
      <name val="Calibri"/>
      <family val="2"/>
      <scheme val="minor"/>
    </font>
    <font>
      <b/>
      <sz val="11"/>
      <color theme="0"/>
      <name val="Calibri"/>
      <family val="2"/>
      <scheme val="minor"/>
    </font>
    <font>
      <sz val="11"/>
      <color theme="0"/>
      <name val="Calibri"/>
      <family val="2"/>
      <scheme val="minor"/>
    </font>
    <font>
      <b/>
      <sz val="14"/>
      <color rgb="FFFF0000"/>
      <name val="Calibri"/>
      <family val="2"/>
      <scheme val="minor"/>
    </font>
    <font>
      <sz val="10"/>
      <color rgb="FF006100"/>
      <name val="Calibri"/>
      <family val="2"/>
    </font>
    <font>
      <u/>
      <sz val="10"/>
      <color theme="10"/>
      <name val="Calibri"/>
      <family val="2"/>
    </font>
    <font>
      <sz val="10"/>
      <color rgb="FF9C6500"/>
      <name val="Calibri"/>
      <family val="2"/>
    </font>
    <font>
      <b/>
      <sz val="10"/>
      <name val="Arial"/>
      <family val="2"/>
    </font>
    <font>
      <b/>
      <sz val="12"/>
      <name val="Arial"/>
      <family val="2"/>
    </font>
    <font>
      <sz val="8"/>
      <color indexed="9"/>
      <name val="Arial"/>
      <family val="2"/>
    </font>
    <font>
      <sz val="11"/>
      <color theme="0"/>
      <name val="Calibri"/>
      <family val="2"/>
    </font>
    <font>
      <sz val="9"/>
      <color rgb="FFFF0000"/>
      <name val="Arial"/>
      <family val="2"/>
    </font>
    <font>
      <b/>
      <sz val="8"/>
      <color theme="1"/>
      <name val="Arial"/>
      <family val="2"/>
    </font>
    <font>
      <sz val="8"/>
      <color rgb="FF000000"/>
      <name val="Arial"/>
      <family val="2"/>
    </font>
    <font>
      <b/>
      <sz val="8"/>
      <color rgb="FF000000"/>
      <name val="Arial"/>
      <family val="2"/>
    </font>
    <font>
      <vertAlign val="subscript"/>
      <sz val="8"/>
      <color theme="1"/>
      <name val="Arial"/>
      <family val="2"/>
    </font>
    <font>
      <u/>
      <sz val="11"/>
      <color theme="10"/>
      <name val="Calibri"/>
      <family val="2"/>
      <scheme val="minor"/>
    </font>
    <font>
      <sz val="8"/>
      <name val="Arial"/>
      <family val="2"/>
    </font>
    <font>
      <b/>
      <sz val="8"/>
      <name val="Arial"/>
      <family val="2"/>
    </font>
    <font>
      <vertAlign val="subscript"/>
      <sz val="8"/>
      <name val="Arial"/>
      <family val="2"/>
    </font>
    <font>
      <sz val="8"/>
      <color rgb="FFFF0000"/>
      <name val="Arial"/>
      <family val="2"/>
    </font>
    <font>
      <b/>
      <sz val="8"/>
      <color rgb="FFFF0000"/>
      <name val="Arial"/>
      <family val="2"/>
    </font>
    <font>
      <sz val="12"/>
      <color theme="1"/>
      <name val="Calibri"/>
      <family val="2"/>
      <scheme val="minor"/>
    </font>
    <font>
      <sz val="12"/>
      <name val="Calibri"/>
      <family val="2"/>
      <scheme val="minor"/>
    </font>
    <font>
      <sz val="8"/>
      <name val="Calibri"/>
      <family val="2"/>
      <scheme val="minor"/>
    </font>
    <font>
      <sz val="10"/>
      <color theme="1"/>
      <name val="Calibri"/>
      <family val="2"/>
      <scheme val="minor"/>
    </font>
    <font>
      <b/>
      <sz val="9"/>
      <name val="Calibri"/>
      <family val="2"/>
    </font>
    <font>
      <b/>
      <sz val="9"/>
      <color theme="0" tint="-0.249977111117893"/>
      <name val="Calibri"/>
      <family val="2"/>
    </font>
    <font>
      <sz val="11.5"/>
      <color theme="1"/>
      <name val="Times New Roman"/>
      <family val="1"/>
    </font>
    <font>
      <b/>
      <sz val="11"/>
      <name val="Calibri"/>
      <family val="2"/>
      <scheme val="minor"/>
    </font>
    <font>
      <sz val="11"/>
      <color theme="1"/>
      <name val="Times New Roman"/>
      <family val="1"/>
    </font>
    <font>
      <vertAlign val="subscript"/>
      <sz val="11.5"/>
      <name val="Calibri"/>
      <family val="2"/>
      <scheme val="minor"/>
    </font>
    <font>
      <sz val="11.5"/>
      <name val="Calibri"/>
      <family val="2"/>
      <scheme val="minor"/>
    </font>
    <font>
      <u/>
      <sz val="11.5"/>
      <name val="Calibri"/>
      <family val="2"/>
      <scheme val="minor"/>
    </font>
    <font>
      <sz val="11"/>
      <color rgb="FFC00000"/>
      <name val="Calibri"/>
      <family val="2"/>
      <scheme val="minor"/>
    </font>
    <font>
      <u/>
      <sz val="11"/>
      <name val="Calibri"/>
      <family val="2"/>
      <scheme val="minor"/>
    </font>
    <font>
      <sz val="11"/>
      <color rgb="FF000000"/>
      <name val="Calibri"/>
      <family val="2"/>
      <scheme val="minor"/>
    </font>
  </fonts>
  <fills count="76">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47"/>
        <bgColor indexed="64"/>
      </patternFill>
    </fill>
    <fill>
      <patternFill patternType="solid">
        <fgColor indexed="22"/>
      </patternFill>
    </fill>
    <fill>
      <patternFill patternType="solid">
        <fgColor indexed="55"/>
      </patternFill>
    </fill>
    <fill>
      <patternFill patternType="solid">
        <fgColor indexed="43"/>
      </patternFill>
    </fill>
    <fill>
      <patternFill patternType="solid">
        <fgColor indexed="55"/>
        <bgColor indexed="64"/>
      </patternFill>
    </fill>
    <fill>
      <patternFill patternType="solid">
        <fgColor indexed="26"/>
      </patternFill>
    </fill>
    <fill>
      <patternFill patternType="solid">
        <fgColor indexed="43"/>
        <bgColor indexed="64"/>
      </patternFill>
    </fill>
    <fill>
      <patternFill patternType="solid">
        <fgColor indexed="31"/>
        <bgColor indexed="64"/>
      </patternFill>
    </fill>
    <fill>
      <patternFill patternType="solid">
        <fgColor indexed="29"/>
        <bgColor indexed="64"/>
      </patternFill>
    </fill>
    <fill>
      <patternFill patternType="solid">
        <fgColor indexed="42"/>
        <bgColor indexed="64"/>
      </patternFill>
    </fill>
    <fill>
      <patternFill patternType="solid">
        <fgColor rgb="FFFFC7CE"/>
      </patternFill>
    </fill>
    <fill>
      <patternFill patternType="solid">
        <fgColor rgb="FFF2F2F2"/>
      </patternFill>
    </fill>
    <fill>
      <patternFill patternType="solid">
        <fgColor rgb="FFFFFF00"/>
        <bgColor indexed="64"/>
      </patternFill>
    </fill>
    <fill>
      <patternFill patternType="solid">
        <fgColor theme="9" tint="0.59999389629810485"/>
        <bgColor indexed="64"/>
      </patternFill>
    </fill>
    <fill>
      <patternFill patternType="solid">
        <fgColor theme="0" tint="-0.34998626667073579"/>
        <bgColor indexed="64"/>
      </patternFill>
    </fill>
    <fill>
      <patternFill patternType="solid">
        <fgColor theme="0"/>
        <bgColor indexed="64"/>
      </patternFill>
    </fill>
    <fill>
      <patternFill patternType="solid">
        <fgColor rgb="FFFF0000"/>
        <bgColor indexed="64"/>
      </patternFill>
    </fill>
    <fill>
      <patternFill patternType="solid">
        <fgColor rgb="FF0070C0"/>
        <bgColor indexed="64"/>
      </patternFill>
    </fill>
    <fill>
      <patternFill patternType="solid">
        <fgColor rgb="FFC6EFCE"/>
      </patternFill>
    </fill>
    <fill>
      <patternFill patternType="solid">
        <fgColor rgb="FFFFEB9C"/>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2D050"/>
        <bgColor indexed="64"/>
      </patternFill>
    </fill>
    <fill>
      <patternFill patternType="solid">
        <fgColor indexed="63"/>
        <bgColor indexed="64"/>
      </patternFill>
    </fill>
    <fill>
      <patternFill patternType="solid">
        <fgColor indexed="62"/>
        <bgColor indexed="64"/>
      </patternFill>
    </fill>
    <fill>
      <patternFill patternType="solid">
        <fgColor rgb="FF00B0F0"/>
        <bgColor indexed="64"/>
      </patternFill>
    </fill>
    <fill>
      <patternFill patternType="solid">
        <fgColor theme="9"/>
        <bgColor indexed="64"/>
      </patternFill>
    </fill>
    <fill>
      <patternFill patternType="solid">
        <fgColor theme="0" tint="-0.14999847407452621"/>
        <bgColor indexed="64"/>
      </patternFill>
    </fill>
    <fill>
      <patternFill patternType="solid">
        <fgColor rgb="FFFF66FF"/>
        <bgColor indexed="64"/>
      </patternFill>
    </fill>
    <fill>
      <patternFill patternType="solid">
        <fgColor theme="9" tint="0.79998168889431442"/>
        <bgColor indexed="64"/>
      </patternFill>
    </fill>
    <fill>
      <patternFill patternType="solid">
        <fgColor theme="2" tint="-9.9978637043366805E-2"/>
        <bgColor indexed="64"/>
      </patternFill>
    </fill>
    <fill>
      <patternFill patternType="solid">
        <fgColor theme="5" tint="0.79998168889431442"/>
        <bgColor indexed="64"/>
      </patternFill>
    </fill>
  </fills>
  <borders count="62">
    <border>
      <left/>
      <right/>
      <top/>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style="medium">
        <color indexed="64"/>
      </left>
      <right/>
      <top style="thin">
        <color indexed="64"/>
      </top>
      <bottom style="thin">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top/>
      <bottom style="medium">
        <color indexed="64"/>
      </bottom>
      <diagonal/>
    </border>
    <border>
      <left/>
      <right/>
      <top/>
      <bottom style="medium">
        <color indexed="64"/>
      </bottom>
      <diagonal/>
    </border>
    <border>
      <left style="medium">
        <color indexed="64"/>
      </left>
      <right style="medium">
        <color indexed="64"/>
      </right>
      <top/>
      <bottom/>
      <diagonal/>
    </border>
    <border>
      <left/>
      <right style="medium">
        <color indexed="64"/>
      </right>
      <top/>
      <bottom/>
      <diagonal/>
    </border>
    <border>
      <left style="medium">
        <color indexed="64"/>
      </left>
      <right style="medium">
        <color indexed="64"/>
      </right>
      <top style="medium">
        <color indexed="64"/>
      </top>
      <bottom style="medium">
        <color indexed="64"/>
      </bottom>
      <diagonal/>
    </border>
    <border>
      <left/>
      <right/>
      <top style="thin">
        <color indexed="64"/>
      </top>
      <bottom/>
      <diagonal/>
    </border>
    <border>
      <left/>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right style="thin">
        <color indexed="64"/>
      </right>
      <top style="thin">
        <color indexed="64"/>
      </top>
      <bottom/>
      <diagonal/>
    </border>
    <border>
      <left/>
      <right style="thin">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right/>
      <top/>
      <bottom style="thin">
        <color indexed="64"/>
      </bottom>
      <diagonal/>
    </border>
    <border>
      <left/>
      <right style="thin">
        <color indexed="64"/>
      </right>
      <top/>
      <bottom style="thin">
        <color indexed="64"/>
      </bottom>
      <diagonal/>
    </border>
    <border>
      <left style="thin">
        <color rgb="FF7F7F7F"/>
      </left>
      <right style="thin">
        <color rgb="FF7F7F7F"/>
      </right>
      <top style="thin">
        <color rgb="FF7F7F7F"/>
      </top>
      <bottom style="thin">
        <color rgb="FF7F7F7F"/>
      </bottom>
      <diagonal/>
    </border>
    <border>
      <left style="thick">
        <color indexed="64"/>
      </left>
      <right/>
      <top style="thick">
        <color indexed="64"/>
      </top>
      <bottom/>
      <diagonal/>
    </border>
    <border>
      <left/>
      <right/>
      <top style="thick">
        <color indexed="64"/>
      </top>
      <bottom/>
      <diagonal/>
    </border>
    <border>
      <left/>
      <right style="thick">
        <color indexed="64"/>
      </right>
      <top style="thick">
        <color indexed="64"/>
      </top>
      <bottom/>
      <diagonal/>
    </border>
    <border>
      <left style="thick">
        <color indexed="64"/>
      </left>
      <right/>
      <top style="thin">
        <color indexed="64"/>
      </top>
      <bottom style="medium">
        <color indexed="64"/>
      </bottom>
      <diagonal/>
    </border>
    <border>
      <left/>
      <right style="thick">
        <color indexed="64"/>
      </right>
      <top style="thin">
        <color indexed="64"/>
      </top>
      <bottom style="medium">
        <color indexed="64"/>
      </bottom>
      <diagonal/>
    </border>
    <border>
      <left style="thick">
        <color indexed="64"/>
      </left>
      <right/>
      <top style="thin">
        <color indexed="64"/>
      </top>
      <bottom/>
      <diagonal/>
    </border>
    <border>
      <left/>
      <right style="thick">
        <color indexed="64"/>
      </right>
      <top style="thin">
        <color indexed="64"/>
      </top>
      <bottom/>
      <diagonal/>
    </border>
    <border>
      <left style="thin">
        <color indexed="64"/>
      </left>
      <right style="thick">
        <color indexed="64"/>
      </right>
      <top style="thin">
        <color indexed="64"/>
      </top>
      <bottom style="thin">
        <color indexed="64"/>
      </bottom>
      <diagonal/>
    </border>
    <border>
      <left style="thin">
        <color indexed="64"/>
      </left>
      <right style="thin">
        <color indexed="64"/>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right/>
      <top style="thin">
        <color indexed="64"/>
      </top>
      <bottom style="thin">
        <color indexed="64"/>
      </bottom>
      <diagonal/>
    </border>
    <border>
      <left/>
      <right/>
      <top style="thick">
        <color rgb="FFFF0000"/>
      </top>
      <bottom/>
      <diagonal/>
    </border>
    <border>
      <left/>
      <right style="thick">
        <color rgb="FFFF0000"/>
      </right>
      <top style="thick">
        <color rgb="FFFF0000"/>
      </top>
      <bottom/>
      <diagonal/>
    </border>
    <border>
      <left/>
      <right/>
      <top/>
      <bottom style="thick">
        <color rgb="FFFF0000"/>
      </bottom>
      <diagonal/>
    </border>
    <border>
      <left/>
      <right style="thick">
        <color rgb="FFFF0000"/>
      </right>
      <top/>
      <bottom style="thick">
        <color rgb="FFFF0000"/>
      </bottom>
      <diagonal/>
    </border>
    <border>
      <left/>
      <right style="thick">
        <color rgb="FFFF0000"/>
      </right>
      <top/>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style="thin">
        <color indexed="64"/>
      </left>
      <right/>
      <top style="thin">
        <color indexed="64"/>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thin">
        <color indexed="64"/>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style="medium">
        <color indexed="64"/>
      </left>
      <right/>
      <top/>
      <bottom style="thin">
        <color indexed="64"/>
      </bottom>
      <diagonal/>
    </border>
    <border>
      <left/>
      <right style="medium">
        <color indexed="64"/>
      </right>
      <top/>
      <bottom style="thin">
        <color indexed="64"/>
      </bottom>
      <diagonal/>
    </border>
    <border>
      <left/>
      <right style="thin">
        <color indexed="64"/>
      </right>
      <top style="thin">
        <color indexed="64"/>
      </top>
      <bottom style="thin">
        <color indexed="64"/>
      </bottom>
      <diagonal/>
    </border>
  </borders>
  <cellStyleXfs count="2834">
    <xf numFmtId="0" fontId="0" fillId="0" borderId="0"/>
    <xf numFmtId="0" fontId="15" fillId="2" borderId="0" applyNumberFormat="0" applyBorder="0" applyAlignment="0" applyProtection="0"/>
    <xf numFmtId="0" fontId="1" fillId="2" borderId="0" applyNumberFormat="0" applyBorder="0" applyAlignment="0" applyProtection="0"/>
    <xf numFmtId="0" fontId="15" fillId="3" borderId="0" applyNumberFormat="0" applyBorder="0" applyAlignment="0" applyProtection="0"/>
    <xf numFmtId="0" fontId="1" fillId="3" borderId="0" applyNumberFormat="0" applyBorder="0" applyAlignment="0" applyProtection="0"/>
    <xf numFmtId="0" fontId="15" fillId="4" borderId="0" applyNumberFormat="0" applyBorder="0" applyAlignment="0" applyProtection="0"/>
    <xf numFmtId="0" fontId="1" fillId="4" borderId="0" applyNumberFormat="0" applyBorder="0" applyAlignment="0" applyProtection="0"/>
    <xf numFmtId="0" fontId="15" fillId="5" borderId="0" applyNumberFormat="0" applyBorder="0" applyAlignment="0" applyProtection="0"/>
    <xf numFmtId="0" fontId="1" fillId="5" borderId="0" applyNumberFormat="0" applyBorder="0" applyAlignment="0" applyProtection="0"/>
    <xf numFmtId="0" fontId="15" fillId="6" borderId="0" applyNumberFormat="0" applyBorder="0" applyAlignment="0" applyProtection="0"/>
    <xf numFmtId="0" fontId="1" fillId="6" borderId="0" applyNumberFormat="0" applyBorder="0" applyAlignment="0" applyProtection="0"/>
    <xf numFmtId="0" fontId="15" fillId="7" borderId="0" applyNumberFormat="0" applyBorder="0" applyAlignment="0" applyProtection="0"/>
    <xf numFmtId="0" fontId="1" fillId="7" borderId="0" applyNumberFormat="0" applyBorder="0" applyAlignment="0" applyProtection="0"/>
    <xf numFmtId="0" fontId="15" fillId="8" borderId="0" applyNumberFormat="0" applyBorder="0" applyAlignment="0" applyProtection="0"/>
    <xf numFmtId="0" fontId="1" fillId="8" borderId="0" applyNumberFormat="0" applyBorder="0" applyAlignment="0" applyProtection="0"/>
    <xf numFmtId="0" fontId="15" fillId="9" borderId="0" applyNumberFormat="0" applyBorder="0" applyAlignment="0" applyProtection="0"/>
    <xf numFmtId="0" fontId="1" fillId="9" borderId="0" applyNumberFormat="0" applyBorder="0" applyAlignment="0" applyProtection="0"/>
    <xf numFmtId="0" fontId="15" fillId="10" borderId="0" applyNumberFormat="0" applyBorder="0" applyAlignment="0" applyProtection="0"/>
    <xf numFmtId="0" fontId="1" fillId="10" borderId="0" applyNumberFormat="0" applyBorder="0" applyAlignment="0" applyProtection="0"/>
    <xf numFmtId="0" fontId="15" fillId="5" borderId="0" applyNumberFormat="0" applyBorder="0" applyAlignment="0" applyProtection="0"/>
    <xf numFmtId="0" fontId="1" fillId="5" borderId="0" applyNumberFormat="0" applyBorder="0" applyAlignment="0" applyProtection="0"/>
    <xf numFmtId="0" fontId="15" fillId="8" borderId="0" applyNumberFormat="0" applyBorder="0" applyAlignment="0" applyProtection="0"/>
    <xf numFmtId="0" fontId="1" fillId="8" borderId="0" applyNumberFormat="0" applyBorder="0" applyAlignment="0" applyProtection="0"/>
    <xf numFmtId="0" fontId="15" fillId="11" borderId="0" applyNumberFormat="0" applyBorder="0" applyAlignment="0" applyProtection="0"/>
    <xf numFmtId="0" fontId="1" fillId="11" borderId="0" applyNumberFormat="0" applyBorder="0" applyAlignment="0" applyProtection="0"/>
    <xf numFmtId="0" fontId="11" fillId="0" borderId="0" applyNumberFormat="0" applyFont="0" applyFill="0" applyBorder="0" applyProtection="0">
      <alignment horizontal="left" vertical="center" indent="5"/>
    </xf>
    <xf numFmtId="0" fontId="16" fillId="12" borderId="0" applyNumberFormat="0" applyBorder="0" applyAlignment="0" applyProtection="0"/>
    <xf numFmtId="0" fontId="16" fillId="9" borderId="0" applyNumberFormat="0" applyBorder="0" applyAlignment="0" applyProtection="0"/>
    <xf numFmtId="0" fontId="16" fillId="10" borderId="0" applyNumberFormat="0" applyBorder="0" applyAlignment="0" applyProtection="0"/>
    <xf numFmtId="0" fontId="16" fillId="13" borderId="0" applyNumberFormat="0" applyBorder="0" applyAlignment="0" applyProtection="0"/>
    <xf numFmtId="0" fontId="16" fillId="14" borderId="0" applyNumberFormat="0" applyBorder="0" applyAlignment="0" applyProtection="0"/>
    <xf numFmtId="0" fontId="16" fillId="15" borderId="0" applyNumberFormat="0" applyBorder="0" applyAlignment="0" applyProtection="0"/>
    <xf numFmtId="4" fontId="33" fillId="20" borderId="1">
      <alignment horizontal="right" vertical="center"/>
    </xf>
    <xf numFmtId="4" fontId="33" fillId="20" borderId="1">
      <alignment horizontal="right" vertical="center"/>
    </xf>
    <xf numFmtId="0" fontId="41" fillId="30" borderId="0" applyNumberFormat="0" applyBorder="0" applyAlignment="0" applyProtection="0"/>
    <xf numFmtId="0" fontId="41" fillId="30" borderId="0" applyNumberFormat="0" applyBorder="0" applyAlignment="0" applyProtection="0"/>
    <xf numFmtId="0" fontId="17" fillId="21" borderId="2" applyNumberFormat="0" applyAlignment="0" applyProtection="0"/>
    <xf numFmtId="0" fontId="17" fillId="21" borderId="2" applyNumberFormat="0" applyAlignment="0" applyProtection="0"/>
    <xf numFmtId="0" fontId="42" fillId="31" borderId="33" applyNumberFormat="0" applyAlignment="0" applyProtection="0"/>
    <xf numFmtId="0" fontId="18" fillId="0" borderId="3" applyNumberFormat="0" applyFill="0" applyAlignment="0" applyProtection="0"/>
    <xf numFmtId="0" fontId="19" fillId="22" borderId="4" applyNumberFormat="0" applyAlignment="0" applyProtection="0"/>
    <xf numFmtId="0" fontId="16" fillId="16" borderId="0" applyNumberFormat="0" applyBorder="0" applyAlignment="0" applyProtection="0"/>
    <xf numFmtId="0" fontId="16" fillId="17" borderId="0" applyNumberFormat="0" applyBorder="0" applyAlignment="0" applyProtection="0"/>
    <xf numFmtId="0" fontId="16" fillId="18" borderId="0" applyNumberFormat="0" applyBorder="0" applyAlignment="0" applyProtection="0"/>
    <xf numFmtId="0" fontId="16" fillId="13" borderId="0" applyNumberFormat="0" applyBorder="0" applyAlignment="0" applyProtection="0"/>
    <xf numFmtId="0" fontId="16" fillId="14" borderId="0" applyNumberFormat="0" applyBorder="0" applyAlignment="0" applyProtection="0"/>
    <xf numFmtId="0" fontId="16" fillId="19" borderId="0" applyNumberFormat="0" applyBorder="0" applyAlignment="0" applyProtection="0"/>
    <xf numFmtId="166" fontId="40" fillId="0" borderId="0" applyFont="0" applyFill="0" applyBorder="0" applyAlignment="0" applyProtection="0"/>
    <xf numFmtId="167" fontId="11" fillId="0" borderId="0" applyFont="0" applyFill="0" applyBorder="0" applyAlignment="0" applyProtection="0"/>
    <xf numFmtId="167" fontId="35" fillId="0" borderId="0" applyFont="0" applyFill="0" applyBorder="0" applyAlignment="0" applyProtection="0"/>
    <xf numFmtId="167" fontId="11" fillId="0" borderId="0" applyFont="0" applyFill="0" applyBorder="0" applyAlignment="0" applyProtection="0"/>
    <xf numFmtId="167" fontId="35" fillId="0" borderId="0" applyFont="0" applyFill="0" applyBorder="0" applyAlignment="0" applyProtection="0"/>
    <xf numFmtId="167" fontId="35" fillId="0" borderId="0" applyFont="0" applyFill="0" applyBorder="0" applyAlignment="0" applyProtection="0"/>
    <xf numFmtId="167" fontId="11" fillId="0" borderId="0" applyFont="0" applyFill="0" applyBorder="0" applyAlignment="0" applyProtection="0"/>
    <xf numFmtId="167" fontId="34" fillId="0" borderId="0" applyFont="0" applyFill="0" applyBorder="0" applyAlignment="0" applyProtection="0"/>
    <xf numFmtId="167" fontId="11" fillId="0" borderId="0" applyFont="0" applyFill="0" applyBorder="0" applyAlignment="0" applyProtection="0"/>
    <xf numFmtId="166" fontId="40" fillId="0" borderId="0" applyFont="0" applyFill="0" applyBorder="0" applyAlignment="0" applyProtection="0"/>
    <xf numFmtId="167" fontId="11" fillId="0" borderId="0" applyFont="0" applyFill="0" applyBorder="0" applyAlignment="0" applyProtection="0"/>
    <xf numFmtId="0" fontId="39" fillId="0" borderId="0"/>
    <xf numFmtId="0" fontId="37" fillId="0" borderId="5">
      <alignment horizontal="left" vertical="center" wrapText="1" indent="2"/>
    </xf>
    <xf numFmtId="0" fontId="37" fillId="0" borderId="5">
      <alignment horizontal="left" vertical="center" wrapText="1" indent="2"/>
    </xf>
    <xf numFmtId="170"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34" fillId="0" borderId="0" applyFont="0" applyFill="0" applyBorder="0" applyAlignment="0" applyProtection="0"/>
    <xf numFmtId="171" fontId="11" fillId="0" borderId="0" applyFont="0" applyFill="0" applyBorder="0" applyAlignment="0" applyProtection="0"/>
    <xf numFmtId="171" fontId="35" fillId="0" borderId="0" applyFont="0" applyFill="0" applyBorder="0" applyAlignment="0" applyProtection="0"/>
    <xf numFmtId="171" fontId="11" fillId="0" borderId="0" applyFont="0" applyFill="0" applyBorder="0" applyAlignment="0" applyProtection="0"/>
    <xf numFmtId="171" fontId="35"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34" fillId="0" borderId="0" applyFont="0" applyFill="0" applyBorder="0" applyAlignment="0" applyProtection="0"/>
    <xf numFmtId="171" fontId="11" fillId="0" borderId="0" applyFont="0" applyFill="0" applyBorder="0" applyAlignment="0" applyProtection="0"/>
    <xf numFmtId="171" fontId="35" fillId="0" borderId="0" applyFont="0" applyFill="0" applyBorder="0" applyAlignment="0" applyProtection="0"/>
    <xf numFmtId="171" fontId="11" fillId="0" borderId="0" applyFont="0" applyFill="0" applyBorder="0" applyAlignment="0" applyProtection="0"/>
    <xf numFmtId="171" fontId="35"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34" fillId="0" borderId="0" applyFont="0" applyFill="0" applyBorder="0" applyAlignment="0" applyProtection="0"/>
    <xf numFmtId="171" fontId="11" fillId="0" borderId="0" applyFont="0" applyFill="0" applyBorder="0" applyAlignment="0" applyProtection="0"/>
    <xf numFmtId="171" fontId="35" fillId="0" borderId="0" applyFont="0" applyFill="0" applyBorder="0" applyAlignment="0" applyProtection="0"/>
    <xf numFmtId="171" fontId="11" fillId="0" borderId="0" applyFont="0" applyFill="0" applyBorder="0" applyAlignment="0" applyProtection="0"/>
    <xf numFmtId="171" fontId="35"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34" fillId="0" borderId="0" applyFont="0" applyFill="0" applyBorder="0" applyAlignment="0" applyProtection="0"/>
    <xf numFmtId="171" fontId="11" fillId="0" borderId="0" applyFont="0" applyFill="0" applyBorder="0" applyAlignment="0" applyProtection="0"/>
    <xf numFmtId="171" fontId="35" fillId="0" borderId="0" applyFont="0" applyFill="0" applyBorder="0" applyAlignment="0" applyProtection="0"/>
    <xf numFmtId="171" fontId="11" fillId="0" borderId="0" applyFont="0" applyFill="0" applyBorder="0" applyAlignment="0" applyProtection="0"/>
    <xf numFmtId="171" fontId="35"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34" fillId="0" borderId="0" applyFont="0" applyFill="0" applyBorder="0" applyAlignment="0" applyProtection="0"/>
    <xf numFmtId="171" fontId="11" fillId="0" borderId="0" applyFont="0" applyFill="0" applyBorder="0" applyAlignment="0" applyProtection="0"/>
    <xf numFmtId="171" fontId="35" fillId="0" borderId="0" applyFont="0" applyFill="0" applyBorder="0" applyAlignment="0" applyProtection="0"/>
    <xf numFmtId="171" fontId="11" fillId="0" borderId="0" applyFont="0" applyFill="0" applyBorder="0" applyAlignment="0" applyProtection="0"/>
    <xf numFmtId="171" fontId="35"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34" fillId="0" borderId="0" applyFont="0" applyFill="0" applyBorder="0" applyAlignment="0" applyProtection="0"/>
    <xf numFmtId="171" fontId="11" fillId="0" borderId="0" applyFont="0" applyFill="0" applyBorder="0" applyAlignment="0" applyProtection="0"/>
    <xf numFmtId="171" fontId="35" fillId="0" borderId="0" applyFont="0" applyFill="0" applyBorder="0" applyAlignment="0" applyProtection="0"/>
    <xf numFmtId="171" fontId="11" fillId="0" borderId="0" applyFont="0" applyFill="0" applyBorder="0" applyAlignment="0" applyProtection="0"/>
    <xf numFmtId="171" fontId="35"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34" fillId="0" borderId="0" applyFont="0" applyFill="0" applyBorder="0" applyAlignment="0" applyProtection="0"/>
    <xf numFmtId="171" fontId="11" fillId="0" borderId="0" applyFont="0" applyFill="0" applyBorder="0" applyAlignment="0" applyProtection="0"/>
    <xf numFmtId="171" fontId="35" fillId="0" borderId="0" applyFont="0" applyFill="0" applyBorder="0" applyAlignment="0" applyProtection="0"/>
    <xf numFmtId="171" fontId="11" fillId="0" borderId="0" applyFont="0" applyFill="0" applyBorder="0" applyAlignment="0" applyProtection="0"/>
    <xf numFmtId="171" fontId="35"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34" fillId="0" borderId="0" applyFont="0" applyFill="0" applyBorder="0" applyAlignment="0" applyProtection="0"/>
    <xf numFmtId="171" fontId="11" fillId="0" borderId="0" applyFont="0" applyFill="0" applyBorder="0" applyAlignment="0" applyProtection="0"/>
    <xf numFmtId="171" fontId="35" fillId="0" borderId="0" applyFont="0" applyFill="0" applyBorder="0" applyAlignment="0" applyProtection="0"/>
    <xf numFmtId="171" fontId="11" fillId="0" borderId="0" applyFont="0" applyFill="0" applyBorder="0" applyAlignment="0" applyProtection="0"/>
    <xf numFmtId="171" fontId="35"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34" fillId="0" borderId="0" applyFont="0" applyFill="0" applyBorder="0" applyAlignment="0" applyProtection="0"/>
    <xf numFmtId="171" fontId="11" fillId="0" borderId="0" applyFont="0" applyFill="0" applyBorder="0" applyAlignment="0" applyProtection="0"/>
    <xf numFmtId="171" fontId="35" fillId="0" borderId="0" applyFont="0" applyFill="0" applyBorder="0" applyAlignment="0" applyProtection="0"/>
    <xf numFmtId="171" fontId="11" fillId="0" borderId="0" applyFont="0" applyFill="0" applyBorder="0" applyAlignment="0" applyProtection="0"/>
    <xf numFmtId="171" fontId="35"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34" fillId="0" borderId="0" applyFont="0" applyFill="0" applyBorder="0" applyAlignment="0" applyProtection="0"/>
    <xf numFmtId="171" fontId="11" fillId="0" borderId="0" applyFont="0" applyFill="0" applyBorder="0" applyAlignment="0" applyProtection="0"/>
    <xf numFmtId="171" fontId="35" fillId="0" borderId="0" applyFont="0" applyFill="0" applyBorder="0" applyAlignment="0" applyProtection="0"/>
    <xf numFmtId="171" fontId="11" fillId="0" borderId="0" applyFont="0" applyFill="0" applyBorder="0" applyAlignment="0" applyProtection="0"/>
    <xf numFmtId="171" fontId="35"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34" fillId="0" borderId="0" applyFont="0" applyFill="0" applyBorder="0" applyAlignment="0" applyProtection="0"/>
    <xf numFmtId="171" fontId="11" fillId="0" borderId="0" applyFont="0" applyFill="0" applyBorder="0" applyAlignment="0" applyProtection="0"/>
    <xf numFmtId="171" fontId="35" fillId="0" borderId="0" applyFont="0" applyFill="0" applyBorder="0" applyAlignment="0" applyProtection="0"/>
    <xf numFmtId="171" fontId="11" fillId="0" borderId="0" applyFont="0" applyFill="0" applyBorder="0" applyAlignment="0" applyProtection="0"/>
    <xf numFmtId="171" fontId="35"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34" fillId="0" borderId="0" applyFont="0" applyFill="0" applyBorder="0" applyAlignment="0" applyProtection="0"/>
    <xf numFmtId="171" fontId="11" fillId="0" borderId="0" applyFont="0" applyFill="0" applyBorder="0" applyAlignment="0" applyProtection="0"/>
    <xf numFmtId="171" fontId="35" fillId="0" borderId="0" applyFont="0" applyFill="0" applyBorder="0" applyAlignment="0" applyProtection="0"/>
    <xf numFmtId="171" fontId="11" fillId="0" borderId="0" applyFont="0" applyFill="0" applyBorder="0" applyAlignment="0" applyProtection="0"/>
    <xf numFmtId="171" fontId="35"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34" fillId="0" borderId="0" applyFont="0" applyFill="0" applyBorder="0" applyAlignment="0" applyProtection="0"/>
    <xf numFmtId="171" fontId="11" fillId="0" borderId="0" applyFont="0" applyFill="0" applyBorder="0" applyAlignment="0" applyProtection="0"/>
    <xf numFmtId="171" fontId="35" fillId="0" borderId="0" applyFont="0" applyFill="0" applyBorder="0" applyAlignment="0" applyProtection="0"/>
    <xf numFmtId="171" fontId="11" fillId="0" borderId="0" applyFont="0" applyFill="0" applyBorder="0" applyAlignment="0" applyProtection="0"/>
    <xf numFmtId="171" fontId="35"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34" fillId="0" borderId="0" applyFont="0" applyFill="0" applyBorder="0" applyAlignment="0" applyProtection="0"/>
    <xf numFmtId="171" fontId="11" fillId="0" borderId="0" applyFont="0" applyFill="0" applyBorder="0" applyAlignment="0" applyProtection="0"/>
    <xf numFmtId="171" fontId="35" fillId="0" borderId="0" applyFont="0" applyFill="0" applyBorder="0" applyAlignment="0" applyProtection="0"/>
    <xf numFmtId="171" fontId="11" fillId="0" borderId="0" applyFont="0" applyFill="0" applyBorder="0" applyAlignment="0" applyProtection="0"/>
    <xf numFmtId="171" fontId="35"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34" fillId="0" borderId="0" applyFont="0" applyFill="0" applyBorder="0" applyAlignment="0" applyProtection="0"/>
    <xf numFmtId="171" fontId="11" fillId="0" borderId="0" applyFont="0" applyFill="0" applyBorder="0" applyAlignment="0" applyProtection="0"/>
    <xf numFmtId="171" fontId="35" fillId="0" borderId="0" applyFont="0" applyFill="0" applyBorder="0" applyAlignment="0" applyProtection="0"/>
    <xf numFmtId="171" fontId="11" fillId="0" borderId="0" applyFont="0" applyFill="0" applyBorder="0" applyAlignment="0" applyProtection="0"/>
    <xf numFmtId="171" fontId="35"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34" fillId="0" borderId="0" applyFont="0" applyFill="0" applyBorder="0" applyAlignment="0" applyProtection="0"/>
    <xf numFmtId="171" fontId="11" fillId="0" borderId="0" applyFont="0" applyFill="0" applyBorder="0" applyAlignment="0" applyProtection="0"/>
    <xf numFmtId="171" fontId="35" fillId="0" borderId="0" applyFont="0" applyFill="0" applyBorder="0" applyAlignment="0" applyProtection="0"/>
    <xf numFmtId="171" fontId="11" fillId="0" borderId="0" applyFont="0" applyFill="0" applyBorder="0" applyAlignment="0" applyProtection="0"/>
    <xf numFmtId="171" fontId="35"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34" fillId="0" borderId="0" applyFont="0" applyFill="0" applyBorder="0" applyAlignment="0" applyProtection="0"/>
    <xf numFmtId="171" fontId="11" fillId="0" borderId="0" applyFont="0" applyFill="0" applyBorder="0" applyAlignment="0" applyProtection="0"/>
    <xf numFmtId="171" fontId="35" fillId="0" borderId="0" applyFont="0" applyFill="0" applyBorder="0" applyAlignment="0" applyProtection="0"/>
    <xf numFmtId="171" fontId="11" fillId="0" borderId="0" applyFont="0" applyFill="0" applyBorder="0" applyAlignment="0" applyProtection="0"/>
    <xf numFmtId="171" fontId="35"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34" fillId="0" borderId="0" applyFont="0" applyFill="0" applyBorder="0" applyAlignment="0" applyProtection="0"/>
    <xf numFmtId="171" fontId="11" fillId="0" borderId="0" applyFont="0" applyFill="0" applyBorder="0" applyAlignment="0" applyProtection="0"/>
    <xf numFmtId="171" fontId="35" fillId="0" borderId="0" applyFont="0" applyFill="0" applyBorder="0" applyAlignment="0" applyProtection="0"/>
    <xf numFmtId="171" fontId="11" fillId="0" borderId="0" applyFont="0" applyFill="0" applyBorder="0" applyAlignment="0" applyProtection="0"/>
    <xf numFmtId="171" fontId="35"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34" fillId="0" borderId="0" applyFont="0" applyFill="0" applyBorder="0" applyAlignment="0" applyProtection="0"/>
    <xf numFmtId="171" fontId="11" fillId="0" borderId="0" applyFont="0" applyFill="0" applyBorder="0" applyAlignment="0" applyProtection="0"/>
    <xf numFmtId="171" fontId="35" fillId="0" borderId="0" applyFont="0" applyFill="0" applyBorder="0" applyAlignment="0" applyProtection="0"/>
    <xf numFmtId="171" fontId="11" fillId="0" borderId="0" applyFont="0" applyFill="0" applyBorder="0" applyAlignment="0" applyProtection="0"/>
    <xf numFmtId="171" fontId="35"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34" fillId="0" borderId="0" applyFont="0" applyFill="0" applyBorder="0" applyAlignment="0" applyProtection="0"/>
    <xf numFmtId="171" fontId="11" fillId="0" borderId="0" applyFont="0" applyFill="0" applyBorder="0" applyAlignment="0" applyProtection="0"/>
    <xf numFmtId="171" fontId="35" fillId="0" borderId="0" applyFont="0" applyFill="0" applyBorder="0" applyAlignment="0" applyProtection="0"/>
    <xf numFmtId="171" fontId="11" fillId="0" borderId="0" applyFont="0" applyFill="0" applyBorder="0" applyAlignment="0" applyProtection="0"/>
    <xf numFmtId="171" fontId="35"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34" fillId="0" borderId="0" applyFont="0" applyFill="0" applyBorder="0" applyAlignment="0" applyProtection="0"/>
    <xf numFmtId="171" fontId="11" fillId="0" borderId="0" applyFont="0" applyFill="0" applyBorder="0" applyAlignment="0" applyProtection="0"/>
    <xf numFmtId="171" fontId="35" fillId="0" borderId="0" applyFont="0" applyFill="0" applyBorder="0" applyAlignment="0" applyProtection="0"/>
    <xf numFmtId="171" fontId="11" fillId="0" borderId="0" applyFont="0" applyFill="0" applyBorder="0" applyAlignment="0" applyProtection="0"/>
    <xf numFmtId="171" fontId="35"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34" fillId="0" borderId="0" applyFont="0" applyFill="0" applyBorder="0" applyAlignment="0" applyProtection="0"/>
    <xf numFmtId="171" fontId="11" fillId="0" borderId="0" applyFont="0" applyFill="0" applyBorder="0" applyAlignment="0" applyProtection="0"/>
    <xf numFmtId="171" fontId="35" fillId="0" borderId="0" applyFont="0" applyFill="0" applyBorder="0" applyAlignment="0" applyProtection="0"/>
    <xf numFmtId="171" fontId="11" fillId="0" borderId="0" applyFont="0" applyFill="0" applyBorder="0" applyAlignment="0" applyProtection="0"/>
    <xf numFmtId="171" fontId="35"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34" fillId="0" borderId="0" applyFont="0" applyFill="0" applyBorder="0" applyAlignment="0" applyProtection="0"/>
    <xf numFmtId="171" fontId="11" fillId="0" borderId="0" applyFont="0" applyFill="0" applyBorder="0" applyAlignment="0" applyProtection="0"/>
    <xf numFmtId="171" fontId="35" fillId="0" borderId="0" applyFont="0" applyFill="0" applyBorder="0" applyAlignment="0" applyProtection="0"/>
    <xf numFmtId="171" fontId="11" fillId="0" borderId="0" applyFont="0" applyFill="0" applyBorder="0" applyAlignment="0" applyProtection="0"/>
    <xf numFmtId="171" fontId="35"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34" fillId="0" borderId="0" applyFont="0" applyFill="0" applyBorder="0" applyAlignment="0" applyProtection="0"/>
    <xf numFmtId="171" fontId="11" fillId="0" borderId="0" applyFont="0" applyFill="0" applyBorder="0" applyAlignment="0" applyProtection="0"/>
    <xf numFmtId="171" fontId="35" fillId="0" borderId="0" applyFont="0" applyFill="0" applyBorder="0" applyAlignment="0" applyProtection="0"/>
    <xf numFmtId="171" fontId="11" fillId="0" borderId="0" applyFont="0" applyFill="0" applyBorder="0" applyAlignment="0" applyProtection="0"/>
    <xf numFmtId="171" fontId="35"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34" fillId="0" borderId="0" applyFont="0" applyFill="0" applyBorder="0" applyAlignment="0" applyProtection="0"/>
    <xf numFmtId="171" fontId="11" fillId="0" borderId="0" applyFont="0" applyFill="0" applyBorder="0" applyAlignment="0" applyProtection="0"/>
    <xf numFmtId="171" fontId="35" fillId="0" borderId="0" applyFont="0" applyFill="0" applyBorder="0" applyAlignment="0" applyProtection="0"/>
    <xf numFmtId="171" fontId="11" fillId="0" borderId="0" applyFont="0" applyFill="0" applyBorder="0" applyAlignment="0" applyProtection="0"/>
    <xf numFmtId="171" fontId="35"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34" fillId="0" borderId="0" applyFont="0" applyFill="0" applyBorder="0" applyAlignment="0" applyProtection="0"/>
    <xf numFmtId="171" fontId="11" fillId="0" borderId="0" applyFont="0" applyFill="0" applyBorder="0" applyAlignment="0" applyProtection="0"/>
    <xf numFmtId="171" fontId="35" fillId="0" borderId="0" applyFont="0" applyFill="0" applyBorder="0" applyAlignment="0" applyProtection="0"/>
    <xf numFmtId="171" fontId="11" fillId="0" borderId="0" applyFont="0" applyFill="0" applyBorder="0" applyAlignment="0" applyProtection="0"/>
    <xf numFmtId="171" fontId="35"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34" fillId="0" borderId="0" applyFont="0" applyFill="0" applyBorder="0" applyAlignment="0" applyProtection="0"/>
    <xf numFmtId="171" fontId="11" fillId="0" borderId="0" applyFont="0" applyFill="0" applyBorder="0" applyAlignment="0" applyProtection="0"/>
    <xf numFmtId="171" fontId="35" fillId="0" borderId="0" applyFont="0" applyFill="0" applyBorder="0" applyAlignment="0" applyProtection="0"/>
    <xf numFmtId="171" fontId="11" fillId="0" borderId="0" applyFont="0" applyFill="0" applyBorder="0" applyAlignment="0" applyProtection="0"/>
    <xf numFmtId="171" fontId="35"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34" fillId="0" borderId="0" applyFont="0" applyFill="0" applyBorder="0" applyAlignment="0" applyProtection="0"/>
    <xf numFmtId="171" fontId="11" fillId="0" borderId="0" applyFont="0" applyFill="0" applyBorder="0" applyAlignment="0" applyProtection="0"/>
    <xf numFmtId="171" fontId="35" fillId="0" borderId="0" applyFont="0" applyFill="0" applyBorder="0" applyAlignment="0" applyProtection="0"/>
    <xf numFmtId="171" fontId="11" fillId="0" borderId="0" applyFont="0" applyFill="0" applyBorder="0" applyAlignment="0" applyProtection="0"/>
    <xf numFmtId="171" fontId="35"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34" fillId="0" borderId="0" applyFont="0" applyFill="0" applyBorder="0" applyAlignment="0" applyProtection="0"/>
    <xf numFmtId="171" fontId="11" fillId="0" borderId="0" applyFont="0" applyFill="0" applyBorder="0" applyAlignment="0" applyProtection="0"/>
    <xf numFmtId="171" fontId="35" fillId="0" borderId="0" applyFont="0" applyFill="0" applyBorder="0" applyAlignment="0" applyProtection="0"/>
    <xf numFmtId="171" fontId="11" fillId="0" borderId="0" applyFont="0" applyFill="0" applyBorder="0" applyAlignment="0" applyProtection="0"/>
    <xf numFmtId="171" fontId="35"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34" fillId="0" borderId="0" applyFont="0" applyFill="0" applyBorder="0" applyAlignment="0" applyProtection="0"/>
    <xf numFmtId="171" fontId="11" fillId="0" borderId="0" applyFont="0" applyFill="0" applyBorder="0" applyAlignment="0" applyProtection="0"/>
    <xf numFmtId="171" fontId="35" fillId="0" borderId="0" applyFont="0" applyFill="0" applyBorder="0" applyAlignment="0" applyProtection="0"/>
    <xf numFmtId="171" fontId="11" fillId="0" borderId="0" applyFont="0" applyFill="0" applyBorder="0" applyAlignment="0" applyProtection="0"/>
    <xf numFmtId="171" fontId="35"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34" fillId="0" borderId="0" applyFont="0" applyFill="0" applyBorder="0" applyAlignment="0" applyProtection="0"/>
    <xf numFmtId="171" fontId="11" fillId="0" borderId="0" applyFont="0" applyFill="0" applyBorder="0" applyAlignment="0" applyProtection="0"/>
    <xf numFmtId="171" fontId="35" fillId="0" borderId="0" applyFont="0" applyFill="0" applyBorder="0" applyAlignment="0" applyProtection="0"/>
    <xf numFmtId="171" fontId="11" fillId="0" borderId="0" applyFont="0" applyFill="0" applyBorder="0" applyAlignment="0" applyProtection="0"/>
    <xf numFmtId="171" fontId="35"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34" fillId="0" borderId="0" applyFont="0" applyFill="0" applyBorder="0" applyAlignment="0" applyProtection="0"/>
    <xf numFmtId="171" fontId="11" fillId="0" borderId="0" applyFont="0" applyFill="0" applyBorder="0" applyAlignment="0" applyProtection="0"/>
    <xf numFmtId="171" fontId="35" fillId="0" borderId="0" applyFont="0" applyFill="0" applyBorder="0" applyAlignment="0" applyProtection="0"/>
    <xf numFmtId="171" fontId="11" fillId="0" borderId="0" applyFont="0" applyFill="0" applyBorder="0" applyAlignment="0" applyProtection="0"/>
    <xf numFmtId="171" fontId="35"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34" fillId="0" borderId="0" applyFont="0" applyFill="0" applyBorder="0" applyAlignment="0" applyProtection="0"/>
    <xf numFmtId="171" fontId="11" fillId="0" borderId="0" applyFont="0" applyFill="0" applyBorder="0" applyAlignment="0" applyProtection="0"/>
    <xf numFmtId="171" fontId="35" fillId="0" borderId="0" applyFont="0" applyFill="0" applyBorder="0" applyAlignment="0" applyProtection="0"/>
    <xf numFmtId="171" fontId="11" fillId="0" borderId="0" applyFont="0" applyFill="0" applyBorder="0" applyAlignment="0" applyProtection="0"/>
    <xf numFmtId="171" fontId="35"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34" fillId="0" borderId="0" applyFont="0" applyFill="0" applyBorder="0" applyAlignment="0" applyProtection="0"/>
    <xf numFmtId="171" fontId="11" fillId="0" borderId="0" applyFont="0" applyFill="0" applyBorder="0" applyAlignment="0" applyProtection="0"/>
    <xf numFmtId="171" fontId="35" fillId="0" borderId="0" applyFont="0" applyFill="0" applyBorder="0" applyAlignment="0" applyProtection="0"/>
    <xf numFmtId="171" fontId="11" fillId="0" borderId="0" applyFont="0" applyFill="0" applyBorder="0" applyAlignment="0" applyProtection="0"/>
    <xf numFmtId="171" fontId="35"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34" fillId="0" borderId="0" applyFont="0" applyFill="0" applyBorder="0" applyAlignment="0" applyProtection="0"/>
    <xf numFmtId="171" fontId="11" fillId="0" borderId="0" applyFont="0" applyFill="0" applyBorder="0" applyAlignment="0" applyProtection="0"/>
    <xf numFmtId="171" fontId="35" fillId="0" borderId="0" applyFont="0" applyFill="0" applyBorder="0" applyAlignment="0" applyProtection="0"/>
    <xf numFmtId="171" fontId="11" fillId="0" borderId="0" applyFont="0" applyFill="0" applyBorder="0" applyAlignment="0" applyProtection="0"/>
    <xf numFmtId="171" fontId="35"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34" fillId="0" borderId="0" applyFont="0" applyFill="0" applyBorder="0" applyAlignment="0" applyProtection="0"/>
    <xf numFmtId="171" fontId="11" fillId="0" borderId="0" applyFont="0" applyFill="0" applyBorder="0" applyAlignment="0" applyProtection="0"/>
    <xf numFmtId="171" fontId="35" fillId="0" borderId="0" applyFont="0" applyFill="0" applyBorder="0" applyAlignment="0" applyProtection="0"/>
    <xf numFmtId="171" fontId="11" fillId="0" borderId="0" applyFont="0" applyFill="0" applyBorder="0" applyAlignment="0" applyProtection="0"/>
    <xf numFmtId="171" fontId="35"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34" fillId="0" borderId="0" applyFont="0" applyFill="0" applyBorder="0" applyAlignment="0" applyProtection="0"/>
    <xf numFmtId="171" fontId="11" fillId="0" borderId="0" applyFont="0" applyFill="0" applyBorder="0" applyAlignment="0" applyProtection="0"/>
    <xf numFmtId="171" fontId="35" fillId="0" borderId="0" applyFont="0" applyFill="0" applyBorder="0" applyAlignment="0" applyProtection="0"/>
    <xf numFmtId="171" fontId="11" fillId="0" borderId="0" applyFont="0" applyFill="0" applyBorder="0" applyAlignment="0" applyProtection="0"/>
    <xf numFmtId="171" fontId="35"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34" fillId="0" borderId="0" applyFont="0" applyFill="0" applyBorder="0" applyAlignment="0" applyProtection="0"/>
    <xf numFmtId="171" fontId="11" fillId="0" borderId="0" applyFont="0" applyFill="0" applyBorder="0" applyAlignment="0" applyProtection="0"/>
    <xf numFmtId="171" fontId="35" fillId="0" borderId="0" applyFont="0" applyFill="0" applyBorder="0" applyAlignment="0" applyProtection="0"/>
    <xf numFmtId="171" fontId="11" fillId="0" borderId="0" applyFont="0" applyFill="0" applyBorder="0" applyAlignment="0" applyProtection="0"/>
    <xf numFmtId="171" fontId="35" fillId="0" borderId="0" applyFont="0" applyFill="0" applyBorder="0" applyAlignment="0" applyProtection="0"/>
    <xf numFmtId="173" fontId="11" fillId="0" borderId="0" applyFont="0" applyFill="0" applyBorder="0" applyAlignment="0" applyProtection="0"/>
    <xf numFmtId="173" fontId="11"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34" fillId="0" borderId="0" applyFont="0" applyFill="0" applyBorder="0" applyAlignment="0" applyProtection="0"/>
    <xf numFmtId="170" fontId="11" fillId="0" borderId="0" applyFont="0" applyFill="0" applyBorder="0" applyAlignment="0" applyProtection="0"/>
    <xf numFmtId="170" fontId="35" fillId="0" borderId="0" applyFont="0" applyFill="0" applyBorder="0" applyAlignment="0" applyProtection="0"/>
    <xf numFmtId="0" fontId="11" fillId="0" borderId="0" applyFont="0" applyFill="0" applyBorder="0" applyAlignment="0" applyProtection="0"/>
    <xf numFmtId="170"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34" fillId="0" borderId="0" applyFont="0" applyFill="0" applyBorder="0" applyAlignment="0" applyProtection="0"/>
    <xf numFmtId="171" fontId="11" fillId="0" borderId="0" applyFont="0" applyFill="0" applyBorder="0" applyAlignment="0" applyProtection="0"/>
    <xf numFmtId="171" fontId="35" fillId="0" borderId="0" applyFont="0" applyFill="0" applyBorder="0" applyAlignment="0" applyProtection="0"/>
    <xf numFmtId="171" fontId="11" fillId="0" borderId="0" applyFont="0" applyFill="0" applyBorder="0" applyAlignment="0" applyProtection="0"/>
    <xf numFmtId="171" fontId="35" fillId="0" borderId="0" applyFont="0" applyFill="0" applyBorder="0" applyAlignment="0" applyProtection="0"/>
    <xf numFmtId="170" fontId="35"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34" fillId="0" borderId="0" applyFont="0" applyFill="0" applyBorder="0" applyAlignment="0" applyProtection="0"/>
    <xf numFmtId="171" fontId="11" fillId="0" borderId="0" applyFont="0" applyFill="0" applyBorder="0" applyAlignment="0" applyProtection="0"/>
    <xf numFmtId="171" fontId="35" fillId="0" borderId="0" applyFont="0" applyFill="0" applyBorder="0" applyAlignment="0" applyProtection="0"/>
    <xf numFmtId="171" fontId="11" fillId="0" borderId="0" applyFont="0" applyFill="0" applyBorder="0" applyAlignment="0" applyProtection="0"/>
    <xf numFmtId="171" fontId="35"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34" fillId="0" borderId="0" applyFont="0" applyFill="0" applyBorder="0" applyAlignment="0" applyProtection="0"/>
    <xf numFmtId="171" fontId="11" fillId="0" borderId="0" applyFont="0" applyFill="0" applyBorder="0" applyAlignment="0" applyProtection="0"/>
    <xf numFmtId="171" fontId="35" fillId="0" borderId="0" applyFont="0" applyFill="0" applyBorder="0" applyAlignment="0" applyProtection="0"/>
    <xf numFmtId="171" fontId="11" fillId="0" borderId="0" applyFont="0" applyFill="0" applyBorder="0" applyAlignment="0" applyProtection="0"/>
    <xf numFmtId="171" fontId="35"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34" fillId="0" borderId="0" applyFont="0" applyFill="0" applyBorder="0" applyAlignment="0" applyProtection="0"/>
    <xf numFmtId="171" fontId="11" fillId="0" borderId="0" applyFont="0" applyFill="0" applyBorder="0" applyAlignment="0" applyProtection="0"/>
    <xf numFmtId="171" fontId="35" fillId="0" borderId="0" applyFont="0" applyFill="0" applyBorder="0" applyAlignment="0" applyProtection="0"/>
    <xf numFmtId="171" fontId="11" fillId="0" borderId="0" applyFont="0" applyFill="0" applyBorder="0" applyAlignment="0" applyProtection="0"/>
    <xf numFmtId="171" fontId="35"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34" fillId="0" borderId="0" applyFont="0" applyFill="0" applyBorder="0" applyAlignment="0" applyProtection="0"/>
    <xf numFmtId="171" fontId="11" fillId="0" borderId="0" applyFont="0" applyFill="0" applyBorder="0" applyAlignment="0" applyProtection="0"/>
    <xf numFmtId="171" fontId="35" fillId="0" borderId="0" applyFont="0" applyFill="0" applyBorder="0" applyAlignment="0" applyProtection="0"/>
    <xf numFmtId="171" fontId="11" fillId="0" borderId="0" applyFont="0" applyFill="0" applyBorder="0" applyAlignment="0" applyProtection="0"/>
    <xf numFmtId="171" fontId="35" fillId="0" borderId="0" applyFont="0" applyFill="0" applyBorder="0" applyAlignment="0" applyProtection="0"/>
    <xf numFmtId="0" fontId="39" fillId="0" borderId="0"/>
    <xf numFmtId="0" fontId="43" fillId="0" borderId="0" applyNumberFormat="0" applyFill="0" applyBorder="0" applyAlignment="0" applyProtection="0">
      <alignment vertical="top"/>
      <protection locked="0"/>
    </xf>
    <xf numFmtId="0" fontId="20" fillId="7" borderId="2" applyNumberFormat="0" applyAlignment="0" applyProtection="0"/>
    <xf numFmtId="0" fontId="20" fillId="7" borderId="2" applyNumberFormat="0" applyAlignment="0" applyProtection="0"/>
    <xf numFmtId="0" fontId="20" fillId="7" borderId="2" applyNumberFormat="0" applyAlignment="0" applyProtection="0"/>
    <xf numFmtId="4" fontId="37" fillId="0" borderId="0" applyBorder="0">
      <alignment horizontal="right" vertical="center"/>
    </xf>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4" fillId="0" borderId="0" applyFont="0" applyFill="0" applyBorder="0" applyAlignment="0" applyProtection="0"/>
    <xf numFmtId="43" fontId="11" fillId="0" borderId="0" applyFont="0" applyFill="0" applyBorder="0" applyAlignment="0" applyProtection="0"/>
    <xf numFmtId="43" fontId="35" fillId="0" borderId="0" applyFont="0" applyFill="0" applyBorder="0" applyAlignment="0" applyProtection="0"/>
    <xf numFmtId="43" fontId="11" fillId="0" borderId="0" applyFont="0" applyFill="0" applyBorder="0" applyAlignment="0" applyProtection="0"/>
    <xf numFmtId="43" fontId="35"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4" fillId="0" borderId="0" applyFont="0" applyFill="0" applyBorder="0" applyAlignment="0" applyProtection="0"/>
    <xf numFmtId="43" fontId="11" fillId="0" borderId="0" applyFont="0" applyFill="0" applyBorder="0" applyAlignment="0" applyProtection="0"/>
    <xf numFmtId="43" fontId="35" fillId="0" borderId="0" applyFont="0" applyFill="0" applyBorder="0" applyAlignment="0" applyProtection="0"/>
    <xf numFmtId="43" fontId="11" fillId="0" borderId="0" applyFont="0" applyFill="0" applyBorder="0" applyAlignment="0" applyProtection="0"/>
    <xf numFmtId="43" fontId="35"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4" fillId="0" borderId="0" applyFont="0" applyFill="0" applyBorder="0" applyAlignment="0" applyProtection="0"/>
    <xf numFmtId="43" fontId="11" fillId="0" borderId="0" applyFont="0" applyFill="0" applyBorder="0" applyAlignment="0" applyProtection="0"/>
    <xf numFmtId="43" fontId="35" fillId="0" borderId="0" applyFont="0" applyFill="0" applyBorder="0" applyAlignment="0" applyProtection="0"/>
    <xf numFmtId="43" fontId="11" fillId="0" borderId="0" applyFont="0" applyFill="0" applyBorder="0" applyAlignment="0" applyProtection="0"/>
    <xf numFmtId="43" fontId="35"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4" fillId="0" borderId="0" applyFont="0" applyFill="0" applyBorder="0" applyAlignment="0" applyProtection="0"/>
    <xf numFmtId="43" fontId="11" fillId="0" borderId="0" applyFont="0" applyFill="0" applyBorder="0" applyAlignment="0" applyProtection="0"/>
    <xf numFmtId="43" fontId="35" fillId="0" borderId="0" applyFont="0" applyFill="0" applyBorder="0" applyAlignment="0" applyProtection="0"/>
    <xf numFmtId="43" fontId="11" fillId="0" borderId="0" applyFont="0" applyFill="0" applyBorder="0" applyAlignment="0" applyProtection="0"/>
    <xf numFmtId="43" fontId="35"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4" fillId="0" borderId="0" applyFont="0" applyFill="0" applyBorder="0" applyAlignment="0" applyProtection="0"/>
    <xf numFmtId="43" fontId="11" fillId="0" borderId="0" applyFont="0" applyFill="0" applyBorder="0" applyAlignment="0" applyProtection="0"/>
    <xf numFmtId="43" fontId="35" fillId="0" borderId="0" applyFont="0" applyFill="0" applyBorder="0" applyAlignment="0" applyProtection="0"/>
    <xf numFmtId="43" fontId="11" fillId="0" borderId="0" applyFont="0" applyFill="0" applyBorder="0" applyAlignment="0" applyProtection="0"/>
    <xf numFmtId="43" fontId="35"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4" fillId="0" borderId="0" applyFont="0" applyFill="0" applyBorder="0" applyAlignment="0" applyProtection="0"/>
    <xf numFmtId="43" fontId="11" fillId="0" borderId="0" applyFont="0" applyFill="0" applyBorder="0" applyAlignment="0" applyProtection="0"/>
    <xf numFmtId="43" fontId="35" fillId="0" borderId="0" applyFont="0" applyFill="0" applyBorder="0" applyAlignment="0" applyProtection="0"/>
    <xf numFmtId="43" fontId="11" fillId="0" borderId="0" applyFont="0" applyFill="0" applyBorder="0" applyAlignment="0" applyProtection="0"/>
    <xf numFmtId="43" fontId="35"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4" fillId="0" borderId="0" applyFont="0" applyFill="0" applyBorder="0" applyAlignment="0" applyProtection="0"/>
    <xf numFmtId="43" fontId="11" fillId="0" borderId="0" applyFont="0" applyFill="0" applyBorder="0" applyAlignment="0" applyProtection="0"/>
    <xf numFmtId="43" fontId="35" fillId="0" borderId="0" applyFont="0" applyFill="0" applyBorder="0" applyAlignment="0" applyProtection="0"/>
    <xf numFmtId="43" fontId="11" fillId="0" borderId="0" applyFont="0" applyFill="0" applyBorder="0" applyAlignment="0" applyProtection="0"/>
    <xf numFmtId="43" fontId="35"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4" fillId="0" borderId="0" applyFont="0" applyFill="0" applyBorder="0" applyAlignment="0" applyProtection="0"/>
    <xf numFmtId="43" fontId="11" fillId="0" borderId="0" applyFont="0" applyFill="0" applyBorder="0" applyAlignment="0" applyProtection="0"/>
    <xf numFmtId="43" fontId="35" fillId="0" borderId="0" applyFont="0" applyFill="0" applyBorder="0" applyAlignment="0" applyProtection="0"/>
    <xf numFmtId="43" fontId="11" fillId="0" borderId="0" applyFont="0" applyFill="0" applyBorder="0" applyAlignment="0" applyProtection="0"/>
    <xf numFmtId="43" fontId="35"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4" fillId="0" borderId="0" applyFont="0" applyFill="0" applyBorder="0" applyAlignment="0" applyProtection="0"/>
    <xf numFmtId="43" fontId="11" fillId="0" borderId="0" applyFont="0" applyFill="0" applyBorder="0" applyAlignment="0" applyProtection="0"/>
    <xf numFmtId="43" fontId="35" fillId="0" borderId="0" applyFont="0" applyFill="0" applyBorder="0" applyAlignment="0" applyProtection="0"/>
    <xf numFmtId="43" fontId="11" fillId="0" borderId="0" applyFont="0" applyFill="0" applyBorder="0" applyAlignment="0" applyProtection="0"/>
    <xf numFmtId="43" fontId="35"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4" fillId="0" borderId="0" applyFont="0" applyFill="0" applyBorder="0" applyAlignment="0" applyProtection="0"/>
    <xf numFmtId="43" fontId="11" fillId="0" borderId="0" applyFont="0" applyFill="0" applyBorder="0" applyAlignment="0" applyProtection="0"/>
    <xf numFmtId="43" fontId="35" fillId="0" borderId="0" applyFont="0" applyFill="0" applyBorder="0" applyAlignment="0" applyProtection="0"/>
    <xf numFmtId="43" fontId="11" fillId="0" borderId="0" applyFont="0" applyFill="0" applyBorder="0" applyAlignment="0" applyProtection="0"/>
    <xf numFmtId="43" fontId="35" fillId="0" borderId="0" applyFont="0" applyFill="0" applyBorder="0" applyAlignment="0" applyProtection="0"/>
    <xf numFmtId="43" fontId="11" fillId="0" borderId="0" applyFont="0" applyFill="0" applyBorder="0" applyAlignment="0" applyProtection="0"/>
    <xf numFmtId="43" fontId="12" fillId="0" borderId="0" applyFont="0" applyFill="0" applyBorder="0" applyAlignment="0" applyProtection="0"/>
    <xf numFmtId="43" fontId="11" fillId="0" borderId="0" applyFont="0" applyFill="0" applyBorder="0" applyAlignment="0" applyProtection="0"/>
    <xf numFmtId="43" fontId="12" fillId="0" borderId="0" applyFont="0" applyFill="0" applyBorder="0" applyAlignment="0" applyProtection="0"/>
    <xf numFmtId="43" fontId="11" fillId="0" borderId="0" applyFont="0" applyFill="0" applyBorder="0" applyAlignment="0" applyProtection="0"/>
    <xf numFmtId="43" fontId="34" fillId="0" borderId="0" applyFont="0" applyFill="0" applyBorder="0" applyAlignment="0" applyProtection="0"/>
    <xf numFmtId="43" fontId="11" fillId="0" borderId="0" applyFont="0" applyFill="0" applyBorder="0" applyAlignment="0" applyProtection="0"/>
    <xf numFmtId="43" fontId="35" fillId="0" borderId="0" applyFont="0" applyFill="0" applyBorder="0" applyAlignment="0" applyProtection="0"/>
    <xf numFmtId="43" fontId="11" fillId="0" borderId="0" applyFont="0" applyFill="0" applyBorder="0" applyAlignment="0" applyProtection="0"/>
    <xf numFmtId="43" fontId="35" fillId="0" borderId="0" applyFont="0" applyFill="0" applyBorder="0" applyAlignment="0" applyProtection="0"/>
    <xf numFmtId="167" fontId="1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4" fillId="0" borderId="0" applyFont="0" applyFill="0" applyBorder="0" applyAlignment="0" applyProtection="0"/>
    <xf numFmtId="43" fontId="11" fillId="0" borderId="0" applyFont="0" applyFill="0" applyBorder="0" applyAlignment="0" applyProtection="0"/>
    <xf numFmtId="43" fontId="35" fillId="0" borderId="0" applyFont="0" applyFill="0" applyBorder="0" applyAlignment="0" applyProtection="0"/>
    <xf numFmtId="43" fontId="11" fillId="0" borderId="0" applyFont="0" applyFill="0" applyBorder="0" applyAlignment="0" applyProtection="0"/>
    <xf numFmtId="43" fontId="35"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4" fillId="0" borderId="0" applyFont="0" applyFill="0" applyBorder="0" applyAlignment="0" applyProtection="0"/>
    <xf numFmtId="43" fontId="11" fillId="0" borderId="0" applyFont="0" applyFill="0" applyBorder="0" applyAlignment="0" applyProtection="0"/>
    <xf numFmtId="43" fontId="35" fillId="0" borderId="0" applyFont="0" applyFill="0" applyBorder="0" applyAlignment="0" applyProtection="0"/>
    <xf numFmtId="43" fontId="11" fillId="0" borderId="0" applyFont="0" applyFill="0" applyBorder="0" applyAlignment="0" applyProtection="0"/>
    <xf numFmtId="43" fontId="35"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4" fillId="0" borderId="0" applyFont="0" applyFill="0" applyBorder="0" applyAlignment="0" applyProtection="0"/>
    <xf numFmtId="43" fontId="11" fillId="0" borderId="0" applyFont="0" applyFill="0" applyBorder="0" applyAlignment="0" applyProtection="0"/>
    <xf numFmtId="43" fontId="35" fillId="0" borderId="0" applyFont="0" applyFill="0" applyBorder="0" applyAlignment="0" applyProtection="0"/>
    <xf numFmtId="43" fontId="11" fillId="0" borderId="0" applyFont="0" applyFill="0" applyBorder="0" applyAlignment="0" applyProtection="0"/>
    <xf numFmtId="43" fontId="35"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4" fillId="0" borderId="0" applyFont="0" applyFill="0" applyBorder="0" applyAlignment="0" applyProtection="0"/>
    <xf numFmtId="43" fontId="11" fillId="0" borderId="0" applyFont="0" applyFill="0" applyBorder="0" applyAlignment="0" applyProtection="0"/>
    <xf numFmtId="43" fontId="35" fillId="0" borderId="0" applyFont="0" applyFill="0" applyBorder="0" applyAlignment="0" applyProtection="0"/>
    <xf numFmtId="43" fontId="11" fillId="0" borderId="0" applyFont="0" applyFill="0" applyBorder="0" applyAlignment="0" applyProtection="0"/>
    <xf numFmtId="43" fontId="35"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4" fillId="0" borderId="0" applyFont="0" applyFill="0" applyBorder="0" applyAlignment="0" applyProtection="0"/>
    <xf numFmtId="43" fontId="11" fillId="0" borderId="0" applyFont="0" applyFill="0" applyBorder="0" applyAlignment="0" applyProtection="0"/>
    <xf numFmtId="43" fontId="35" fillId="0" borderId="0" applyFont="0" applyFill="0" applyBorder="0" applyAlignment="0" applyProtection="0"/>
    <xf numFmtId="43" fontId="11" fillId="0" borderId="0" applyFont="0" applyFill="0" applyBorder="0" applyAlignment="0" applyProtection="0"/>
    <xf numFmtId="43" fontId="35"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4" fillId="0" borderId="0" applyFont="0" applyFill="0" applyBorder="0" applyAlignment="0" applyProtection="0"/>
    <xf numFmtId="43" fontId="11" fillId="0" borderId="0" applyFont="0" applyFill="0" applyBorder="0" applyAlignment="0" applyProtection="0"/>
    <xf numFmtId="43" fontId="35" fillId="0" borderId="0" applyFont="0" applyFill="0" applyBorder="0" applyAlignment="0" applyProtection="0"/>
    <xf numFmtId="43" fontId="11" fillId="0" borderId="0" applyFont="0" applyFill="0" applyBorder="0" applyAlignment="0" applyProtection="0"/>
    <xf numFmtId="43" fontId="35"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4" fillId="0" borderId="0" applyFont="0" applyFill="0" applyBorder="0" applyAlignment="0" applyProtection="0"/>
    <xf numFmtId="43" fontId="11" fillId="0" borderId="0" applyFont="0" applyFill="0" applyBorder="0" applyAlignment="0" applyProtection="0"/>
    <xf numFmtId="43" fontId="35" fillId="0" borderId="0" applyFont="0" applyFill="0" applyBorder="0" applyAlignment="0" applyProtection="0"/>
    <xf numFmtId="43" fontId="11" fillId="0" borderId="0" applyFont="0" applyFill="0" applyBorder="0" applyAlignment="0" applyProtection="0"/>
    <xf numFmtId="43" fontId="35"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4" fillId="0" borderId="0" applyFont="0" applyFill="0" applyBorder="0" applyAlignment="0" applyProtection="0"/>
    <xf numFmtId="43" fontId="11" fillId="0" borderId="0" applyFont="0" applyFill="0" applyBorder="0" applyAlignment="0" applyProtection="0"/>
    <xf numFmtId="43" fontId="35" fillId="0" borderId="0" applyFont="0" applyFill="0" applyBorder="0" applyAlignment="0" applyProtection="0"/>
    <xf numFmtId="43" fontId="11" fillId="0" borderId="0" applyFont="0" applyFill="0" applyBorder="0" applyAlignment="0" applyProtection="0"/>
    <xf numFmtId="43" fontId="35"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4" fillId="0" borderId="0" applyFont="0" applyFill="0" applyBorder="0" applyAlignment="0" applyProtection="0"/>
    <xf numFmtId="43" fontId="11" fillId="0" borderId="0" applyFont="0" applyFill="0" applyBorder="0" applyAlignment="0" applyProtection="0"/>
    <xf numFmtId="43" fontId="35" fillId="0" borderId="0" applyFont="0" applyFill="0" applyBorder="0" applyAlignment="0" applyProtection="0"/>
    <xf numFmtId="43" fontId="11" fillId="0" borderId="0" applyFont="0" applyFill="0" applyBorder="0" applyAlignment="0" applyProtection="0"/>
    <xf numFmtId="43" fontId="35"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4" fillId="0" borderId="0" applyFont="0" applyFill="0" applyBorder="0" applyAlignment="0" applyProtection="0"/>
    <xf numFmtId="43" fontId="11" fillId="0" borderId="0" applyFont="0" applyFill="0" applyBorder="0" applyAlignment="0" applyProtection="0"/>
    <xf numFmtId="43" fontId="35" fillId="0" borderId="0" applyFont="0" applyFill="0" applyBorder="0" applyAlignment="0" applyProtection="0"/>
    <xf numFmtId="43" fontId="11" fillId="0" borderId="0" applyFont="0" applyFill="0" applyBorder="0" applyAlignment="0" applyProtection="0"/>
    <xf numFmtId="43" fontId="35"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4" fillId="0" borderId="0" applyFont="0" applyFill="0" applyBorder="0" applyAlignment="0" applyProtection="0"/>
    <xf numFmtId="43" fontId="11" fillId="0" borderId="0" applyFont="0" applyFill="0" applyBorder="0" applyAlignment="0" applyProtection="0"/>
    <xf numFmtId="43" fontId="35" fillId="0" borderId="0" applyFont="0" applyFill="0" applyBorder="0" applyAlignment="0" applyProtection="0"/>
    <xf numFmtId="43" fontId="11" fillId="0" borderId="0" applyFont="0" applyFill="0" applyBorder="0" applyAlignment="0" applyProtection="0"/>
    <xf numFmtId="43" fontId="35"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4" fillId="0" borderId="0" applyFont="0" applyFill="0" applyBorder="0" applyAlignment="0" applyProtection="0"/>
    <xf numFmtId="43" fontId="11" fillId="0" borderId="0" applyFont="0" applyFill="0" applyBorder="0" applyAlignment="0" applyProtection="0"/>
    <xf numFmtId="43" fontId="35" fillId="0" borderId="0" applyFont="0" applyFill="0" applyBorder="0" applyAlignment="0" applyProtection="0"/>
    <xf numFmtId="43" fontId="11" fillId="0" borderId="0" applyFont="0" applyFill="0" applyBorder="0" applyAlignment="0" applyProtection="0"/>
    <xf numFmtId="43" fontId="35"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4" fillId="0" borderId="0" applyFont="0" applyFill="0" applyBorder="0" applyAlignment="0" applyProtection="0"/>
    <xf numFmtId="43" fontId="11" fillId="0" borderId="0" applyFont="0" applyFill="0" applyBorder="0" applyAlignment="0" applyProtection="0"/>
    <xf numFmtId="43" fontId="35" fillId="0" borderId="0" applyFont="0" applyFill="0" applyBorder="0" applyAlignment="0" applyProtection="0"/>
    <xf numFmtId="43" fontId="11" fillId="0" borderId="0" applyFont="0" applyFill="0" applyBorder="0" applyAlignment="0" applyProtection="0"/>
    <xf numFmtId="43" fontId="35"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4" fillId="0" borderId="0" applyFont="0" applyFill="0" applyBorder="0" applyAlignment="0" applyProtection="0"/>
    <xf numFmtId="43" fontId="11" fillId="0" borderId="0" applyFont="0" applyFill="0" applyBorder="0" applyAlignment="0" applyProtection="0"/>
    <xf numFmtId="43" fontId="35" fillId="0" borderId="0" applyFont="0" applyFill="0" applyBorder="0" applyAlignment="0" applyProtection="0"/>
    <xf numFmtId="43" fontId="11" fillId="0" borderId="0" applyFont="0" applyFill="0" applyBorder="0" applyAlignment="0" applyProtection="0"/>
    <xf numFmtId="43" fontId="35"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4" fillId="0" borderId="0" applyFont="0" applyFill="0" applyBorder="0" applyAlignment="0" applyProtection="0"/>
    <xf numFmtId="43" fontId="11" fillId="0" borderId="0" applyFont="0" applyFill="0" applyBorder="0" applyAlignment="0" applyProtection="0"/>
    <xf numFmtId="43" fontId="35" fillId="0" borderId="0" applyFont="0" applyFill="0" applyBorder="0" applyAlignment="0" applyProtection="0"/>
    <xf numFmtId="43" fontId="11" fillId="0" borderId="0" applyFont="0" applyFill="0" applyBorder="0" applyAlignment="0" applyProtection="0"/>
    <xf numFmtId="43" fontId="35"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4" fillId="0" borderId="0" applyFont="0" applyFill="0" applyBorder="0" applyAlignment="0" applyProtection="0"/>
    <xf numFmtId="43" fontId="11" fillId="0" borderId="0" applyFont="0" applyFill="0" applyBorder="0" applyAlignment="0" applyProtection="0"/>
    <xf numFmtId="43" fontId="35" fillId="0" borderId="0" applyFont="0" applyFill="0" applyBorder="0" applyAlignment="0" applyProtection="0"/>
    <xf numFmtId="43" fontId="11" fillId="0" borderId="0" applyFont="0" applyFill="0" applyBorder="0" applyAlignment="0" applyProtection="0"/>
    <xf numFmtId="43" fontId="35"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4" fillId="0" borderId="0" applyFont="0" applyFill="0" applyBorder="0" applyAlignment="0" applyProtection="0"/>
    <xf numFmtId="43" fontId="11" fillId="0" borderId="0" applyFont="0" applyFill="0" applyBorder="0" applyAlignment="0" applyProtection="0"/>
    <xf numFmtId="43" fontId="35" fillId="0" borderId="0" applyFont="0" applyFill="0" applyBorder="0" applyAlignment="0" applyProtection="0"/>
    <xf numFmtId="43" fontId="11" fillId="0" borderId="0" applyFont="0" applyFill="0" applyBorder="0" applyAlignment="0" applyProtection="0"/>
    <xf numFmtId="43" fontId="35"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4" fillId="0" borderId="0" applyFont="0" applyFill="0" applyBorder="0" applyAlignment="0" applyProtection="0"/>
    <xf numFmtId="43" fontId="11" fillId="0" borderId="0" applyFont="0" applyFill="0" applyBorder="0" applyAlignment="0" applyProtection="0"/>
    <xf numFmtId="43" fontId="35" fillId="0" borderId="0" applyFont="0" applyFill="0" applyBorder="0" applyAlignment="0" applyProtection="0"/>
    <xf numFmtId="43" fontId="11" fillId="0" borderId="0" applyFont="0" applyFill="0" applyBorder="0" applyAlignment="0" applyProtection="0"/>
    <xf numFmtId="43" fontId="35"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4" fillId="0" borderId="0" applyFont="0" applyFill="0" applyBorder="0" applyAlignment="0" applyProtection="0"/>
    <xf numFmtId="43" fontId="11" fillId="0" borderId="0" applyFont="0" applyFill="0" applyBorder="0" applyAlignment="0" applyProtection="0"/>
    <xf numFmtId="43" fontId="35" fillId="0" borderId="0" applyFont="0" applyFill="0" applyBorder="0" applyAlignment="0" applyProtection="0"/>
    <xf numFmtId="43" fontId="11" fillId="0" borderId="0" applyFont="0" applyFill="0" applyBorder="0" applyAlignment="0" applyProtection="0"/>
    <xf numFmtId="43" fontId="35"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4" fillId="0" borderId="0" applyFont="0" applyFill="0" applyBorder="0" applyAlignment="0" applyProtection="0"/>
    <xf numFmtId="43" fontId="11" fillId="0" borderId="0" applyFont="0" applyFill="0" applyBorder="0" applyAlignment="0" applyProtection="0"/>
    <xf numFmtId="43" fontId="35" fillId="0" borderId="0" applyFont="0" applyFill="0" applyBorder="0" applyAlignment="0" applyProtection="0"/>
    <xf numFmtId="43" fontId="11" fillId="0" borderId="0" applyFont="0" applyFill="0" applyBorder="0" applyAlignment="0" applyProtection="0"/>
    <xf numFmtId="43" fontId="35"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4" fillId="0" borderId="0" applyFont="0" applyFill="0" applyBorder="0" applyAlignment="0" applyProtection="0"/>
    <xf numFmtId="43" fontId="11" fillId="0" borderId="0" applyFont="0" applyFill="0" applyBorder="0" applyAlignment="0" applyProtection="0"/>
    <xf numFmtId="43" fontId="35" fillId="0" borderId="0" applyFont="0" applyFill="0" applyBorder="0" applyAlignment="0" applyProtection="0"/>
    <xf numFmtId="43" fontId="11" fillId="0" borderId="0" applyFont="0" applyFill="0" applyBorder="0" applyAlignment="0" applyProtection="0"/>
    <xf numFmtId="43" fontId="35"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4" fillId="0" borderId="0" applyFont="0" applyFill="0" applyBorder="0" applyAlignment="0" applyProtection="0"/>
    <xf numFmtId="43" fontId="11" fillId="0" borderId="0" applyFont="0" applyFill="0" applyBorder="0" applyAlignment="0" applyProtection="0"/>
    <xf numFmtId="43" fontId="35" fillId="0" borderId="0" applyFont="0" applyFill="0" applyBorder="0" applyAlignment="0" applyProtection="0"/>
    <xf numFmtId="43" fontId="11" fillId="0" borderId="0" applyFont="0" applyFill="0" applyBorder="0" applyAlignment="0" applyProtection="0"/>
    <xf numFmtId="43" fontId="35"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4" fillId="0" borderId="0" applyFont="0" applyFill="0" applyBorder="0" applyAlignment="0" applyProtection="0"/>
    <xf numFmtId="43" fontId="11" fillId="0" borderId="0" applyFont="0" applyFill="0" applyBorder="0" applyAlignment="0" applyProtection="0"/>
    <xf numFmtId="43" fontId="35" fillId="0" borderId="0" applyFont="0" applyFill="0" applyBorder="0" applyAlignment="0" applyProtection="0"/>
    <xf numFmtId="43" fontId="11" fillId="0" borderId="0" applyFont="0" applyFill="0" applyBorder="0" applyAlignment="0" applyProtection="0"/>
    <xf numFmtId="43" fontId="35"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4" fillId="0" borderId="0" applyFont="0" applyFill="0" applyBorder="0" applyAlignment="0" applyProtection="0"/>
    <xf numFmtId="43" fontId="11" fillId="0" borderId="0" applyFont="0" applyFill="0" applyBorder="0" applyAlignment="0" applyProtection="0"/>
    <xf numFmtId="43" fontId="35" fillId="0" borderId="0" applyFont="0" applyFill="0" applyBorder="0" applyAlignment="0" applyProtection="0"/>
    <xf numFmtId="43" fontId="11" fillId="0" borderId="0" applyFont="0" applyFill="0" applyBorder="0" applyAlignment="0" applyProtection="0"/>
    <xf numFmtId="43" fontId="35"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4" fillId="0" borderId="0" applyFont="0" applyFill="0" applyBorder="0" applyAlignment="0" applyProtection="0"/>
    <xf numFmtId="43" fontId="11" fillId="0" borderId="0" applyFont="0" applyFill="0" applyBorder="0" applyAlignment="0" applyProtection="0"/>
    <xf numFmtId="43" fontId="35" fillId="0" borderId="0" applyFont="0" applyFill="0" applyBorder="0" applyAlignment="0" applyProtection="0"/>
    <xf numFmtId="43" fontId="11" fillId="0" borderId="0" applyFont="0" applyFill="0" applyBorder="0" applyAlignment="0" applyProtection="0"/>
    <xf numFmtId="43" fontId="35"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4" fillId="0" borderId="0" applyFont="0" applyFill="0" applyBorder="0" applyAlignment="0" applyProtection="0"/>
    <xf numFmtId="43" fontId="11" fillId="0" borderId="0" applyFont="0" applyFill="0" applyBorder="0" applyAlignment="0" applyProtection="0"/>
    <xf numFmtId="43" fontId="35" fillId="0" borderId="0" applyFont="0" applyFill="0" applyBorder="0" applyAlignment="0" applyProtection="0"/>
    <xf numFmtId="43" fontId="11" fillId="0" borderId="0" applyFont="0" applyFill="0" applyBorder="0" applyAlignment="0" applyProtection="0"/>
    <xf numFmtId="43" fontId="35"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4" fillId="0" borderId="0" applyFont="0" applyFill="0" applyBorder="0" applyAlignment="0" applyProtection="0"/>
    <xf numFmtId="43" fontId="11" fillId="0" borderId="0" applyFont="0" applyFill="0" applyBorder="0" applyAlignment="0" applyProtection="0"/>
    <xf numFmtId="43" fontId="35" fillId="0" borderId="0" applyFont="0" applyFill="0" applyBorder="0" applyAlignment="0" applyProtection="0"/>
    <xf numFmtId="43" fontId="11" fillId="0" borderId="0" applyFont="0" applyFill="0" applyBorder="0" applyAlignment="0" applyProtection="0"/>
    <xf numFmtId="43" fontId="35"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4" fillId="0" borderId="0" applyFont="0" applyFill="0" applyBorder="0" applyAlignment="0" applyProtection="0"/>
    <xf numFmtId="43" fontId="11" fillId="0" borderId="0" applyFont="0" applyFill="0" applyBorder="0" applyAlignment="0" applyProtection="0"/>
    <xf numFmtId="43" fontId="35" fillId="0" borderId="0" applyFont="0" applyFill="0" applyBorder="0" applyAlignment="0" applyProtection="0"/>
    <xf numFmtId="43" fontId="11" fillId="0" borderId="0" applyFont="0" applyFill="0" applyBorder="0" applyAlignment="0" applyProtection="0"/>
    <xf numFmtId="43" fontId="35"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4" fillId="0" borderId="0" applyFont="0" applyFill="0" applyBorder="0" applyAlignment="0" applyProtection="0"/>
    <xf numFmtId="43" fontId="11" fillId="0" borderId="0" applyFont="0" applyFill="0" applyBorder="0" applyAlignment="0" applyProtection="0"/>
    <xf numFmtId="43" fontId="35" fillId="0" borderId="0" applyFont="0" applyFill="0" applyBorder="0" applyAlignment="0" applyProtection="0"/>
    <xf numFmtId="43" fontId="11" fillId="0" borderId="0" applyFont="0" applyFill="0" applyBorder="0" applyAlignment="0" applyProtection="0"/>
    <xf numFmtId="43" fontId="35"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4" fillId="0" borderId="0" applyFont="0" applyFill="0" applyBorder="0" applyAlignment="0" applyProtection="0"/>
    <xf numFmtId="43" fontId="11" fillId="0" borderId="0" applyFont="0" applyFill="0" applyBorder="0" applyAlignment="0" applyProtection="0"/>
    <xf numFmtId="43" fontId="35" fillId="0" borderId="0" applyFont="0" applyFill="0" applyBorder="0" applyAlignment="0" applyProtection="0"/>
    <xf numFmtId="43" fontId="11" fillId="0" borderId="0" applyFont="0" applyFill="0" applyBorder="0" applyAlignment="0" applyProtection="0"/>
    <xf numFmtId="43" fontId="35"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4" fillId="0" borderId="0" applyFont="0" applyFill="0" applyBorder="0" applyAlignment="0" applyProtection="0"/>
    <xf numFmtId="43" fontId="11" fillId="0" borderId="0" applyFont="0" applyFill="0" applyBorder="0" applyAlignment="0" applyProtection="0"/>
    <xf numFmtId="43" fontId="35" fillId="0" borderId="0" applyFont="0" applyFill="0" applyBorder="0" applyAlignment="0" applyProtection="0"/>
    <xf numFmtId="43" fontId="11" fillId="0" borderId="0" applyFont="0" applyFill="0" applyBorder="0" applyAlignment="0" applyProtection="0"/>
    <xf numFmtId="43" fontId="35"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4" fillId="0" borderId="0" applyFont="0" applyFill="0" applyBorder="0" applyAlignment="0" applyProtection="0"/>
    <xf numFmtId="43" fontId="11" fillId="0" borderId="0" applyFont="0" applyFill="0" applyBorder="0" applyAlignment="0" applyProtection="0"/>
    <xf numFmtId="43" fontId="35" fillId="0" borderId="0" applyFont="0" applyFill="0" applyBorder="0" applyAlignment="0" applyProtection="0"/>
    <xf numFmtId="43" fontId="11" fillId="0" borderId="0" applyFont="0" applyFill="0" applyBorder="0" applyAlignment="0" applyProtection="0"/>
    <xf numFmtId="43" fontId="35"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4" fillId="0" borderId="0" applyFont="0" applyFill="0" applyBorder="0" applyAlignment="0" applyProtection="0"/>
    <xf numFmtId="43" fontId="11" fillId="0" borderId="0" applyFont="0" applyFill="0" applyBorder="0" applyAlignment="0" applyProtection="0"/>
    <xf numFmtId="43" fontId="35" fillId="0" borderId="0" applyFont="0" applyFill="0" applyBorder="0" applyAlignment="0" applyProtection="0"/>
    <xf numFmtId="43" fontId="11" fillId="0" borderId="0" applyFont="0" applyFill="0" applyBorder="0" applyAlignment="0" applyProtection="0"/>
    <xf numFmtId="43" fontId="35"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4" fillId="0" borderId="0" applyFont="0" applyFill="0" applyBorder="0" applyAlignment="0" applyProtection="0"/>
    <xf numFmtId="43" fontId="11" fillId="0" borderId="0" applyFont="0" applyFill="0" applyBorder="0" applyAlignment="0" applyProtection="0"/>
    <xf numFmtId="43" fontId="35" fillId="0" borderId="0" applyFont="0" applyFill="0" applyBorder="0" applyAlignment="0" applyProtection="0"/>
    <xf numFmtId="43" fontId="11" fillId="0" borderId="0" applyFont="0" applyFill="0" applyBorder="0" applyAlignment="0" applyProtection="0"/>
    <xf numFmtId="43" fontId="35"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4" fillId="0" borderId="0" applyFont="0" applyFill="0" applyBorder="0" applyAlignment="0" applyProtection="0"/>
    <xf numFmtId="43" fontId="11" fillId="0" borderId="0" applyFont="0" applyFill="0" applyBorder="0" applyAlignment="0" applyProtection="0"/>
    <xf numFmtId="43" fontId="35" fillId="0" borderId="0" applyFont="0" applyFill="0" applyBorder="0" applyAlignment="0" applyProtection="0"/>
    <xf numFmtId="43" fontId="11" fillId="0" borderId="0" applyFont="0" applyFill="0" applyBorder="0" applyAlignment="0" applyProtection="0"/>
    <xf numFmtId="43" fontId="35"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4" fillId="0" borderId="0" applyFont="0" applyFill="0" applyBorder="0" applyAlignment="0" applyProtection="0"/>
    <xf numFmtId="43" fontId="11" fillId="0" borderId="0" applyFont="0" applyFill="0" applyBorder="0" applyAlignment="0" applyProtection="0"/>
    <xf numFmtId="43" fontId="35" fillId="0" borderId="0" applyFont="0" applyFill="0" applyBorder="0" applyAlignment="0" applyProtection="0"/>
    <xf numFmtId="43" fontId="11" fillId="0" borderId="0" applyFont="0" applyFill="0" applyBorder="0" applyAlignment="0" applyProtection="0"/>
    <xf numFmtId="43" fontId="35"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4" fillId="0" borderId="0" applyFont="0" applyFill="0" applyBorder="0" applyAlignment="0" applyProtection="0"/>
    <xf numFmtId="43" fontId="11" fillId="0" borderId="0" applyFont="0" applyFill="0" applyBorder="0" applyAlignment="0" applyProtection="0"/>
    <xf numFmtId="43" fontId="35" fillId="0" borderId="0" applyFont="0" applyFill="0" applyBorder="0" applyAlignment="0" applyProtection="0"/>
    <xf numFmtId="43" fontId="11" fillId="0" borderId="0" applyFont="0" applyFill="0" applyBorder="0" applyAlignment="0" applyProtection="0"/>
    <xf numFmtId="43" fontId="35"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4" fillId="0" borderId="0" applyFont="0" applyFill="0" applyBorder="0" applyAlignment="0" applyProtection="0"/>
    <xf numFmtId="43" fontId="11" fillId="0" borderId="0" applyFont="0" applyFill="0" applyBorder="0" applyAlignment="0" applyProtection="0"/>
    <xf numFmtId="43" fontId="35" fillId="0" borderId="0" applyFont="0" applyFill="0" applyBorder="0" applyAlignment="0" applyProtection="0"/>
    <xf numFmtId="43" fontId="11" fillId="0" borderId="0" applyFont="0" applyFill="0" applyBorder="0" applyAlignment="0" applyProtection="0"/>
    <xf numFmtId="43" fontId="35"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4" fillId="0" borderId="0" applyFont="0" applyFill="0" applyBorder="0" applyAlignment="0" applyProtection="0"/>
    <xf numFmtId="43" fontId="11" fillId="0" borderId="0" applyFont="0" applyFill="0" applyBorder="0" applyAlignment="0" applyProtection="0"/>
    <xf numFmtId="43" fontId="35" fillId="0" borderId="0" applyFont="0" applyFill="0" applyBorder="0" applyAlignment="0" applyProtection="0"/>
    <xf numFmtId="43" fontId="11" fillId="0" borderId="0" applyFont="0" applyFill="0" applyBorder="0" applyAlignment="0" applyProtection="0"/>
    <xf numFmtId="43" fontId="35"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4" fillId="0" borderId="0" applyFont="0" applyFill="0" applyBorder="0" applyAlignment="0" applyProtection="0"/>
    <xf numFmtId="43" fontId="11" fillId="0" borderId="0" applyFont="0" applyFill="0" applyBorder="0" applyAlignment="0" applyProtection="0"/>
    <xf numFmtId="43" fontId="35" fillId="0" borderId="0" applyFont="0" applyFill="0" applyBorder="0" applyAlignment="0" applyProtection="0"/>
    <xf numFmtId="43" fontId="11" fillId="0" borderId="0" applyFont="0" applyFill="0" applyBorder="0" applyAlignment="0" applyProtection="0"/>
    <xf numFmtId="43" fontId="35"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4" fillId="0" borderId="0" applyFont="0" applyFill="0" applyBorder="0" applyAlignment="0" applyProtection="0"/>
    <xf numFmtId="43" fontId="11" fillId="0" borderId="0" applyFont="0" applyFill="0" applyBorder="0" applyAlignment="0" applyProtection="0"/>
    <xf numFmtId="43" fontId="35" fillId="0" borderId="0" applyFont="0" applyFill="0" applyBorder="0" applyAlignment="0" applyProtection="0"/>
    <xf numFmtId="43" fontId="11" fillId="0" borderId="0" applyFont="0" applyFill="0" applyBorder="0" applyAlignment="0" applyProtection="0"/>
    <xf numFmtId="43" fontId="35"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4" fillId="0" borderId="0" applyFont="0" applyFill="0" applyBorder="0" applyAlignment="0" applyProtection="0"/>
    <xf numFmtId="43" fontId="11" fillId="0" borderId="0" applyFont="0" applyFill="0" applyBorder="0" applyAlignment="0" applyProtection="0"/>
    <xf numFmtId="43" fontId="35" fillId="0" borderId="0" applyFont="0" applyFill="0" applyBorder="0" applyAlignment="0" applyProtection="0"/>
    <xf numFmtId="43" fontId="11" fillId="0" borderId="0" applyFont="0" applyFill="0" applyBorder="0" applyAlignment="0" applyProtection="0"/>
    <xf numFmtId="43" fontId="35"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4" fillId="0" borderId="0" applyFont="0" applyFill="0" applyBorder="0" applyAlignment="0" applyProtection="0"/>
    <xf numFmtId="43" fontId="11" fillId="0" borderId="0" applyFont="0" applyFill="0" applyBorder="0" applyAlignment="0" applyProtection="0"/>
    <xf numFmtId="43" fontId="35" fillId="0" borderId="0" applyFont="0" applyFill="0" applyBorder="0" applyAlignment="0" applyProtection="0"/>
    <xf numFmtId="43" fontId="11" fillId="0" borderId="0" applyFont="0" applyFill="0" applyBorder="0" applyAlignment="0" applyProtection="0"/>
    <xf numFmtId="43" fontId="35"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4" fillId="0" borderId="0" applyFont="0" applyFill="0" applyBorder="0" applyAlignment="0" applyProtection="0"/>
    <xf numFmtId="43" fontId="11" fillId="0" borderId="0" applyFont="0" applyFill="0" applyBorder="0" applyAlignment="0" applyProtection="0"/>
    <xf numFmtId="43" fontId="35" fillId="0" borderId="0" applyFont="0" applyFill="0" applyBorder="0" applyAlignment="0" applyProtection="0"/>
    <xf numFmtId="43" fontId="11" fillId="0" borderId="0" applyFont="0" applyFill="0" applyBorder="0" applyAlignment="0" applyProtection="0"/>
    <xf numFmtId="43" fontId="35"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4" fillId="0" borderId="0" applyFont="0" applyFill="0" applyBorder="0" applyAlignment="0" applyProtection="0"/>
    <xf numFmtId="43" fontId="11" fillId="0" borderId="0" applyFont="0" applyFill="0" applyBorder="0" applyAlignment="0" applyProtection="0"/>
    <xf numFmtId="43" fontId="35" fillId="0" borderId="0" applyFont="0" applyFill="0" applyBorder="0" applyAlignment="0" applyProtection="0"/>
    <xf numFmtId="43" fontId="11" fillId="0" borderId="0" applyFont="0" applyFill="0" applyBorder="0" applyAlignment="0" applyProtection="0"/>
    <xf numFmtId="43" fontId="35"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4" fillId="0" borderId="0" applyFont="0" applyFill="0" applyBorder="0" applyAlignment="0" applyProtection="0"/>
    <xf numFmtId="43" fontId="11" fillId="0" borderId="0" applyFont="0" applyFill="0" applyBorder="0" applyAlignment="0" applyProtection="0"/>
    <xf numFmtId="43" fontId="35" fillId="0" borderId="0" applyFont="0" applyFill="0" applyBorder="0" applyAlignment="0" applyProtection="0"/>
    <xf numFmtId="43" fontId="11" fillId="0" borderId="0" applyFont="0" applyFill="0" applyBorder="0" applyAlignment="0" applyProtection="0"/>
    <xf numFmtId="43" fontId="35"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4" fillId="0" borderId="0" applyFont="0" applyFill="0" applyBorder="0" applyAlignment="0" applyProtection="0"/>
    <xf numFmtId="43" fontId="11" fillId="0" borderId="0" applyFont="0" applyFill="0" applyBorder="0" applyAlignment="0" applyProtection="0"/>
    <xf numFmtId="43" fontId="35" fillId="0" borderId="0" applyFont="0" applyFill="0" applyBorder="0" applyAlignment="0" applyProtection="0"/>
    <xf numFmtId="43" fontId="11" fillId="0" borderId="0" applyFont="0" applyFill="0" applyBorder="0" applyAlignment="0" applyProtection="0"/>
    <xf numFmtId="43" fontId="35"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4" fillId="0" borderId="0" applyFont="0" applyFill="0" applyBorder="0" applyAlignment="0" applyProtection="0"/>
    <xf numFmtId="43" fontId="11" fillId="0" borderId="0" applyFont="0" applyFill="0" applyBorder="0" applyAlignment="0" applyProtection="0"/>
    <xf numFmtId="43" fontId="35" fillId="0" borderId="0" applyFont="0" applyFill="0" applyBorder="0" applyAlignment="0" applyProtection="0"/>
    <xf numFmtId="43" fontId="11" fillId="0" borderId="0" applyFont="0" applyFill="0" applyBorder="0" applyAlignment="0" applyProtection="0"/>
    <xf numFmtId="43" fontId="35"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4" fillId="0" borderId="0" applyFont="0" applyFill="0" applyBorder="0" applyAlignment="0" applyProtection="0"/>
    <xf numFmtId="43" fontId="11" fillId="0" borderId="0" applyFont="0" applyFill="0" applyBorder="0" applyAlignment="0" applyProtection="0"/>
    <xf numFmtId="43" fontId="35" fillId="0" borderId="0" applyFont="0" applyFill="0" applyBorder="0" applyAlignment="0" applyProtection="0"/>
    <xf numFmtId="43" fontId="11" fillId="0" borderId="0" applyFont="0" applyFill="0" applyBorder="0" applyAlignment="0" applyProtection="0"/>
    <xf numFmtId="43" fontId="35" fillId="0" borderId="0" applyFont="0" applyFill="0" applyBorder="0" applyAlignment="0" applyProtection="0"/>
    <xf numFmtId="0" fontId="22" fillId="23" borderId="0" applyNumberFormat="0" applyBorder="0" applyAlignment="0" applyProtection="0"/>
    <xf numFmtId="0" fontId="12" fillId="0" borderId="0"/>
    <xf numFmtId="0" fontId="11" fillId="0" borderId="0"/>
    <xf numFmtId="0" fontId="44" fillId="0" borderId="0"/>
    <xf numFmtId="0" fontId="11" fillId="0" borderId="0"/>
    <xf numFmtId="0" fontId="11" fillId="0" borderId="0"/>
    <xf numFmtId="0" fontId="39" fillId="0" borderId="0"/>
    <xf numFmtId="0" fontId="39" fillId="0" borderId="0"/>
    <xf numFmtId="0" fontId="40" fillId="0" borderId="0"/>
    <xf numFmtId="0" fontId="11" fillId="0" borderId="0"/>
    <xf numFmtId="0" fontId="11" fillId="0" borderId="0"/>
    <xf numFmtId="0" fontId="40" fillId="0" borderId="0"/>
    <xf numFmtId="0" fontId="40" fillId="0" borderId="0"/>
    <xf numFmtId="0" fontId="11" fillId="0" borderId="0"/>
    <xf numFmtId="0" fontId="40" fillId="0" borderId="0"/>
    <xf numFmtId="0" fontId="40" fillId="0" borderId="0"/>
    <xf numFmtId="0" fontId="11" fillId="0" borderId="0"/>
    <xf numFmtId="0" fontId="44" fillId="0" borderId="0"/>
    <xf numFmtId="0" fontId="34" fillId="0" borderId="0"/>
    <xf numFmtId="0" fontId="11" fillId="0" borderId="0"/>
    <xf numFmtId="0" fontId="45" fillId="0" borderId="0"/>
    <xf numFmtId="0" fontId="45" fillId="0" borderId="0"/>
    <xf numFmtId="0" fontId="44" fillId="0" borderId="0"/>
    <xf numFmtId="0" fontId="44" fillId="0" borderId="0"/>
    <xf numFmtId="0" fontId="44" fillId="0" borderId="0"/>
    <xf numFmtId="0" fontId="44" fillId="0" borderId="0"/>
    <xf numFmtId="0" fontId="40" fillId="0" borderId="0"/>
    <xf numFmtId="0" fontId="11" fillId="0" borderId="0"/>
    <xf numFmtId="0" fontId="40" fillId="0" borderId="0"/>
    <xf numFmtId="0" fontId="44" fillId="0" borderId="0"/>
    <xf numFmtId="0" fontId="44" fillId="0" borderId="0"/>
    <xf numFmtId="0" fontId="35" fillId="0" borderId="0"/>
    <xf numFmtId="0" fontId="40" fillId="0" borderId="0"/>
    <xf numFmtId="0" fontId="40" fillId="0" borderId="0"/>
    <xf numFmtId="0" fontId="11" fillId="0" borderId="0"/>
    <xf numFmtId="0" fontId="35" fillId="0" borderId="0"/>
    <xf numFmtId="0" fontId="44" fillId="0" borderId="0"/>
    <xf numFmtId="4" fontId="37" fillId="0" borderId="1" applyFill="0" applyBorder="0" applyProtection="0">
      <alignment horizontal="right" vertical="center"/>
    </xf>
    <xf numFmtId="4" fontId="37" fillId="0" borderId="1" applyFill="0" applyBorder="0" applyProtection="0">
      <alignment horizontal="right" vertical="center"/>
    </xf>
    <xf numFmtId="4" fontId="37" fillId="0" borderId="1" applyFill="0" applyBorder="0" applyProtection="0">
      <alignment horizontal="right" vertical="center"/>
    </xf>
    <xf numFmtId="0" fontId="38" fillId="0" borderId="0" applyNumberFormat="0" applyFill="0" applyBorder="0" applyProtection="0">
      <alignment horizontal="left" vertical="center"/>
    </xf>
    <xf numFmtId="0" fontId="11" fillId="24" borderId="0" applyNumberFormat="0" applyFont="0" applyBorder="0" applyAlignment="0" applyProtection="0"/>
    <xf numFmtId="0" fontId="12" fillId="0" borderId="0"/>
    <xf numFmtId="0" fontId="12" fillId="0" borderId="0"/>
    <xf numFmtId="0" fontId="11" fillId="0" borderId="0"/>
    <xf numFmtId="0" fontId="12" fillId="0" borderId="0"/>
    <xf numFmtId="0" fontId="11" fillId="0" borderId="0"/>
    <xf numFmtId="0" fontId="11" fillId="0" borderId="0"/>
    <xf numFmtId="0" fontId="21" fillId="0" borderId="0"/>
    <xf numFmtId="0" fontId="12" fillId="0" borderId="0"/>
    <xf numFmtId="0" fontId="12" fillId="0" borderId="0"/>
    <xf numFmtId="0" fontId="11" fillId="0" borderId="0"/>
    <xf numFmtId="0" fontId="12" fillId="0" borderId="0"/>
    <xf numFmtId="0" fontId="11" fillId="0" borderId="0"/>
    <xf numFmtId="0" fontId="11" fillId="0" borderId="0"/>
    <xf numFmtId="0" fontId="21" fillId="0" borderId="0"/>
    <xf numFmtId="0" fontId="12" fillId="0" borderId="0"/>
    <xf numFmtId="0" fontId="12" fillId="0" borderId="0"/>
    <xf numFmtId="0" fontId="11" fillId="0" borderId="0"/>
    <xf numFmtId="0" fontId="12" fillId="0" borderId="0"/>
    <xf numFmtId="0" fontId="11" fillId="0" borderId="0"/>
    <xf numFmtId="0" fontId="11" fillId="0" borderId="0"/>
    <xf numFmtId="0" fontId="21" fillId="0" borderId="0"/>
    <xf numFmtId="0" fontId="12" fillId="0" borderId="0"/>
    <xf numFmtId="0" fontId="12" fillId="0" borderId="0"/>
    <xf numFmtId="0" fontId="11" fillId="0" borderId="0"/>
    <xf numFmtId="0" fontId="12" fillId="0" borderId="0"/>
    <xf numFmtId="0" fontId="11" fillId="0" borderId="0"/>
    <xf numFmtId="0" fontId="11" fillId="0" borderId="0"/>
    <xf numFmtId="0" fontId="21" fillId="0" borderId="0"/>
    <xf numFmtId="0" fontId="12" fillId="0" borderId="0"/>
    <xf numFmtId="0" fontId="12" fillId="0" borderId="0"/>
    <xf numFmtId="0" fontId="11" fillId="0" borderId="0"/>
    <xf numFmtId="0" fontId="12" fillId="0" borderId="0"/>
    <xf numFmtId="0" fontId="11" fillId="0" borderId="0"/>
    <xf numFmtId="0" fontId="11" fillId="0" borderId="0"/>
    <xf numFmtId="0" fontId="21" fillId="0" borderId="0"/>
    <xf numFmtId="0" fontId="12" fillId="0" borderId="0"/>
    <xf numFmtId="0" fontId="12" fillId="0" borderId="0"/>
    <xf numFmtId="0" fontId="11" fillId="0" borderId="0"/>
    <xf numFmtId="0" fontId="12" fillId="0" borderId="0"/>
    <xf numFmtId="0" fontId="11" fillId="0" borderId="0"/>
    <xf numFmtId="0" fontId="11" fillId="0" borderId="0"/>
    <xf numFmtId="0" fontId="21" fillId="0" borderId="0"/>
    <xf numFmtId="0" fontId="12" fillId="0" borderId="0"/>
    <xf numFmtId="0" fontId="11" fillId="0" borderId="0"/>
    <xf numFmtId="0" fontId="12" fillId="0" borderId="0"/>
    <xf numFmtId="0" fontId="11" fillId="0" borderId="0"/>
    <xf numFmtId="0" fontId="15" fillId="0" borderId="0"/>
    <xf numFmtId="0" fontId="1" fillId="0" borderId="0"/>
    <xf numFmtId="0" fontId="15" fillId="0" borderId="0"/>
    <xf numFmtId="0" fontId="1" fillId="0" borderId="0"/>
    <xf numFmtId="0" fontId="12" fillId="0" borderId="0"/>
    <xf numFmtId="0" fontId="12" fillId="0" borderId="0"/>
    <xf numFmtId="0" fontId="11" fillId="0" borderId="0"/>
    <xf numFmtId="0" fontId="11" fillId="0" borderId="0"/>
    <xf numFmtId="0" fontId="21" fillId="0" borderId="0"/>
    <xf numFmtId="0" fontId="12" fillId="0" borderId="0"/>
    <xf numFmtId="0" fontId="11" fillId="0" borderId="0"/>
    <xf numFmtId="0" fontId="12" fillId="0" borderId="0"/>
    <xf numFmtId="0" fontId="11" fillId="0" borderId="0"/>
    <xf numFmtId="0" fontId="12" fillId="0" borderId="0"/>
    <xf numFmtId="0" fontId="11" fillId="0" borderId="0"/>
    <xf numFmtId="0" fontId="12" fillId="0" borderId="0"/>
    <xf numFmtId="0" fontId="11" fillId="0" borderId="0"/>
    <xf numFmtId="0" fontId="12" fillId="0" borderId="0"/>
    <xf numFmtId="0" fontId="11" fillId="0" borderId="0"/>
    <xf numFmtId="0" fontId="12" fillId="0" borderId="0"/>
    <xf numFmtId="0" fontId="11" fillId="0" borderId="0"/>
    <xf numFmtId="0" fontId="12" fillId="0" borderId="0"/>
    <xf numFmtId="0" fontId="11" fillId="0" borderId="0"/>
    <xf numFmtId="0" fontId="12" fillId="0" borderId="0"/>
    <xf numFmtId="0" fontId="11" fillId="0" borderId="0"/>
    <xf numFmtId="0" fontId="12" fillId="0" borderId="0"/>
    <xf numFmtId="0" fontId="11" fillId="0" borderId="0"/>
    <xf numFmtId="0" fontId="12" fillId="0" borderId="0"/>
    <xf numFmtId="0" fontId="11" fillId="0" borderId="0"/>
    <xf numFmtId="0" fontId="12" fillId="0" borderId="0"/>
    <xf numFmtId="0" fontId="12" fillId="0" borderId="0"/>
    <xf numFmtId="0" fontId="11" fillId="0" borderId="0"/>
    <xf numFmtId="0" fontId="12" fillId="0" borderId="0"/>
    <xf numFmtId="0" fontId="11" fillId="0" borderId="0"/>
    <xf numFmtId="0" fontId="11" fillId="0" borderId="0"/>
    <xf numFmtId="0" fontId="21" fillId="0" borderId="0"/>
    <xf numFmtId="0" fontId="12" fillId="0" borderId="0"/>
    <xf numFmtId="0" fontId="11" fillId="0" borderId="0"/>
    <xf numFmtId="0" fontId="12" fillId="0" borderId="0"/>
    <xf numFmtId="0" fontId="11" fillId="0" borderId="0"/>
    <xf numFmtId="0" fontId="12" fillId="0" borderId="0"/>
    <xf numFmtId="0" fontId="11" fillId="0" borderId="0"/>
    <xf numFmtId="0" fontId="12" fillId="0" borderId="0"/>
    <xf numFmtId="0" fontId="11" fillId="0" borderId="0"/>
    <xf numFmtId="0" fontId="12" fillId="0" borderId="0"/>
    <xf numFmtId="0" fontId="11" fillId="0" borderId="0"/>
    <xf numFmtId="0" fontId="12" fillId="0" borderId="0"/>
    <xf numFmtId="0" fontId="11" fillId="0" borderId="0"/>
    <xf numFmtId="0" fontId="12" fillId="0" borderId="0"/>
    <xf numFmtId="0" fontId="11" fillId="0" borderId="0"/>
    <xf numFmtId="0" fontId="12" fillId="0" borderId="0"/>
    <xf numFmtId="0" fontId="11" fillId="0" borderId="0"/>
    <xf numFmtId="0" fontId="12" fillId="0" borderId="0"/>
    <xf numFmtId="0" fontId="11" fillId="0" borderId="0"/>
    <xf numFmtId="0" fontId="12" fillId="0" borderId="0"/>
    <xf numFmtId="0" fontId="11" fillId="0" borderId="0"/>
    <xf numFmtId="0" fontId="12" fillId="0" borderId="0"/>
    <xf numFmtId="0" fontId="12" fillId="0" borderId="0"/>
    <xf numFmtId="0" fontId="11" fillId="0" borderId="0"/>
    <xf numFmtId="0" fontId="12" fillId="0" borderId="0"/>
    <xf numFmtId="0" fontId="11" fillId="0" borderId="0"/>
    <xf numFmtId="0" fontId="11" fillId="0" borderId="0"/>
    <xf numFmtId="0" fontId="21" fillId="0" borderId="0"/>
    <xf numFmtId="0" fontId="12" fillId="0" borderId="0"/>
    <xf numFmtId="0" fontId="11" fillId="0" borderId="0"/>
    <xf numFmtId="0" fontId="12" fillId="0" borderId="0"/>
    <xf numFmtId="0" fontId="11" fillId="0" borderId="0"/>
    <xf numFmtId="0" fontId="12" fillId="0" borderId="0"/>
    <xf numFmtId="0" fontId="11" fillId="0" borderId="0"/>
    <xf numFmtId="0" fontId="12" fillId="0" borderId="0"/>
    <xf numFmtId="0" fontId="11" fillId="0" borderId="0"/>
    <xf numFmtId="0" fontId="12" fillId="0" borderId="0"/>
    <xf numFmtId="0" fontId="11" fillId="0" borderId="0"/>
    <xf numFmtId="0" fontId="12" fillId="0" borderId="0"/>
    <xf numFmtId="0" fontId="11" fillId="0" borderId="0"/>
    <xf numFmtId="0" fontId="12" fillId="0" borderId="0"/>
    <xf numFmtId="0" fontId="11" fillId="0" borderId="0"/>
    <xf numFmtId="0" fontId="12" fillId="0" borderId="0"/>
    <xf numFmtId="0" fontId="11" fillId="0" borderId="0"/>
    <xf numFmtId="0" fontId="12" fillId="0" borderId="0"/>
    <xf numFmtId="0" fontId="11" fillId="0" borderId="0"/>
    <xf numFmtId="0" fontId="12" fillId="0" borderId="0"/>
    <xf numFmtId="0" fontId="11" fillId="0" borderId="0"/>
    <xf numFmtId="0" fontId="12" fillId="0" borderId="0"/>
    <xf numFmtId="0" fontId="12" fillId="0" borderId="0"/>
    <xf numFmtId="0" fontId="11" fillId="0" borderId="0"/>
    <xf numFmtId="0" fontId="12" fillId="0" borderId="0"/>
    <xf numFmtId="0" fontId="11" fillId="0" borderId="0"/>
    <xf numFmtId="0" fontId="11" fillId="0" borderId="0"/>
    <xf numFmtId="0" fontId="21" fillId="0" borderId="0"/>
    <xf numFmtId="0" fontId="12" fillId="0" borderId="0"/>
    <xf numFmtId="0" fontId="11" fillId="0" borderId="0"/>
    <xf numFmtId="0" fontId="12" fillId="0" borderId="0"/>
    <xf numFmtId="0" fontId="11" fillId="0" borderId="0"/>
    <xf numFmtId="0" fontId="12" fillId="0" borderId="0"/>
    <xf numFmtId="0" fontId="11" fillId="0" borderId="0"/>
    <xf numFmtId="0" fontId="12" fillId="0" borderId="0"/>
    <xf numFmtId="0" fontId="11" fillId="0" borderId="0"/>
    <xf numFmtId="0" fontId="12" fillId="0" borderId="0"/>
    <xf numFmtId="0" fontId="11" fillId="0" borderId="0"/>
    <xf numFmtId="0" fontId="12" fillId="0" borderId="0"/>
    <xf numFmtId="0" fontId="11" fillId="0" borderId="0"/>
    <xf numFmtId="0" fontId="12" fillId="0" borderId="0"/>
    <xf numFmtId="0" fontId="11" fillId="0" borderId="0"/>
    <xf numFmtId="0" fontId="12" fillId="0" borderId="0"/>
    <xf numFmtId="0" fontId="11" fillId="0" borderId="0"/>
    <xf numFmtId="0" fontId="12" fillId="0" borderId="0"/>
    <xf numFmtId="0" fontId="11" fillId="0" borderId="0"/>
    <xf numFmtId="0" fontId="12" fillId="0" borderId="0"/>
    <xf numFmtId="0" fontId="11" fillId="0" borderId="0"/>
    <xf numFmtId="0" fontId="12" fillId="0" borderId="0"/>
    <xf numFmtId="0" fontId="12" fillId="0" borderId="0"/>
    <xf numFmtId="0" fontId="11" fillId="0" borderId="0"/>
    <xf numFmtId="0" fontId="12" fillId="0" borderId="0"/>
    <xf numFmtId="0" fontId="11" fillId="0" borderId="0"/>
    <xf numFmtId="0" fontId="11" fillId="0" borderId="0"/>
    <xf numFmtId="0" fontId="21" fillId="0" borderId="0"/>
    <xf numFmtId="0" fontId="12" fillId="0" borderId="0"/>
    <xf numFmtId="0" fontId="11" fillId="0" borderId="0"/>
    <xf numFmtId="0" fontId="12" fillId="0" borderId="0"/>
    <xf numFmtId="0" fontId="11" fillId="0" borderId="0"/>
    <xf numFmtId="0" fontId="12" fillId="0" borderId="0"/>
    <xf numFmtId="0" fontId="11" fillId="0" borderId="0"/>
    <xf numFmtId="0" fontId="12" fillId="0" borderId="0"/>
    <xf numFmtId="0" fontId="11" fillId="0" borderId="0"/>
    <xf numFmtId="0" fontId="12" fillId="0" borderId="0"/>
    <xf numFmtId="0" fontId="11" fillId="0" borderId="0"/>
    <xf numFmtId="0" fontId="12" fillId="0" borderId="0"/>
    <xf numFmtId="0" fontId="11" fillId="0" borderId="0"/>
    <xf numFmtId="0" fontId="12" fillId="0" borderId="0"/>
    <xf numFmtId="0" fontId="12" fillId="0" borderId="0"/>
    <xf numFmtId="0" fontId="11" fillId="0" borderId="0"/>
    <xf numFmtId="0" fontId="12" fillId="0" borderId="0"/>
    <xf numFmtId="0" fontId="11" fillId="0" borderId="0"/>
    <xf numFmtId="0" fontId="11" fillId="0" borderId="0"/>
    <xf numFmtId="0" fontId="21" fillId="0" borderId="0"/>
    <xf numFmtId="0" fontId="12" fillId="0" borderId="0"/>
    <xf numFmtId="0" fontId="12" fillId="0" borderId="0"/>
    <xf numFmtId="0" fontId="11" fillId="0" borderId="0"/>
    <xf numFmtId="0" fontId="12" fillId="0" borderId="0"/>
    <xf numFmtId="0" fontId="11" fillId="0" borderId="0"/>
    <xf numFmtId="0" fontId="11" fillId="0" borderId="0"/>
    <xf numFmtId="0" fontId="21" fillId="0" borderId="0"/>
    <xf numFmtId="0" fontId="12" fillId="0" borderId="0"/>
    <xf numFmtId="0" fontId="12" fillId="0" borderId="0"/>
    <xf numFmtId="0" fontId="11" fillId="0" borderId="0"/>
    <xf numFmtId="0" fontId="12" fillId="0" borderId="0"/>
    <xf numFmtId="0" fontId="11" fillId="0" borderId="0"/>
    <xf numFmtId="0" fontId="11" fillId="0" borderId="0"/>
    <xf numFmtId="0" fontId="21" fillId="0" borderId="0"/>
    <xf numFmtId="0" fontId="36" fillId="0" borderId="0"/>
    <xf numFmtId="0" fontId="11" fillId="25" borderId="9" applyNumberFormat="0" applyFont="0" applyAlignment="0" applyProtection="0"/>
    <xf numFmtId="0" fontId="11" fillId="25" borderId="9" applyNumberFormat="0" applyFont="0" applyAlignment="0" applyProtection="0"/>
    <xf numFmtId="0" fontId="34" fillId="25" borderId="9" applyNumberFormat="0" applyFont="0" applyAlignment="0" applyProtection="0"/>
    <xf numFmtId="0" fontId="11" fillId="25" borderId="9" applyNumberFormat="0" applyFont="0" applyAlignment="0" applyProtection="0"/>
    <xf numFmtId="0" fontId="35" fillId="25" borderId="9" applyNumberFormat="0" applyFont="0" applyAlignment="0" applyProtection="0"/>
    <xf numFmtId="0" fontId="11" fillId="25" borderId="9" applyNumberFormat="0" applyFont="0" applyAlignment="0" applyProtection="0"/>
    <xf numFmtId="0" fontId="35" fillId="25" borderId="9" applyNumberFormat="0" applyFont="0" applyAlignment="0" applyProtection="0"/>
    <xf numFmtId="172" fontId="11" fillId="0" borderId="0" applyFont="0" applyFill="0" applyBorder="0" applyAlignment="0" applyProtection="0"/>
    <xf numFmtId="172" fontId="11" fillId="0" borderId="0" applyFont="0" applyFill="0" applyBorder="0" applyAlignment="0" applyProtection="0"/>
    <xf numFmtId="172" fontId="11" fillId="0" borderId="0" applyFont="0" applyFill="0" applyBorder="0" applyAlignment="0" applyProtection="0"/>
    <xf numFmtId="172" fontId="34" fillId="0" borderId="0" applyFont="0" applyFill="0" applyBorder="0" applyAlignment="0" applyProtection="0"/>
    <xf numFmtId="172" fontId="11" fillId="0" borderId="0" applyFont="0" applyFill="0" applyBorder="0" applyAlignment="0" applyProtection="0"/>
    <xf numFmtId="172" fontId="35" fillId="0" borderId="0" applyFont="0" applyFill="0" applyBorder="0" applyAlignment="0" applyProtection="0"/>
    <xf numFmtId="172" fontId="11" fillId="0" borderId="0" applyFont="0" applyFill="0" applyBorder="0" applyAlignment="0" applyProtection="0"/>
    <xf numFmtId="172" fontId="35" fillId="0" borderId="0" applyFont="0" applyFill="0" applyBorder="0" applyAlignment="0" applyProtection="0"/>
    <xf numFmtId="172" fontId="11" fillId="0" borderId="0" applyFont="0" applyFill="0" applyBorder="0" applyAlignment="0" applyProtection="0"/>
    <xf numFmtId="172" fontId="11" fillId="0" borderId="0" applyFont="0" applyFill="0" applyBorder="0" applyAlignment="0" applyProtection="0"/>
    <xf numFmtId="172" fontId="34" fillId="0" borderId="0" applyFont="0" applyFill="0" applyBorder="0" applyAlignment="0" applyProtection="0"/>
    <xf numFmtId="172" fontId="11" fillId="0" borderId="0" applyFont="0" applyFill="0" applyBorder="0" applyAlignment="0" applyProtection="0"/>
    <xf numFmtId="172" fontId="35" fillId="0" borderId="0" applyFont="0" applyFill="0" applyBorder="0" applyAlignment="0" applyProtection="0"/>
    <xf numFmtId="172" fontId="11" fillId="0" borderId="0" applyFont="0" applyFill="0" applyBorder="0" applyAlignment="0" applyProtection="0"/>
    <xf numFmtId="172" fontId="35" fillId="0" borderId="0" applyFont="0" applyFill="0" applyBorder="0" applyAlignment="0" applyProtection="0"/>
    <xf numFmtId="172" fontId="11" fillId="0" borderId="0" applyFont="0" applyFill="0" applyBorder="0" applyAlignment="0" applyProtection="0"/>
    <xf numFmtId="172" fontId="11" fillId="0" borderId="0" applyFont="0" applyFill="0" applyBorder="0" applyAlignment="0" applyProtection="0"/>
    <xf numFmtId="172" fontId="34" fillId="0" borderId="0" applyFont="0" applyFill="0" applyBorder="0" applyAlignment="0" applyProtection="0"/>
    <xf numFmtId="172" fontId="11" fillId="0" borderId="0" applyFont="0" applyFill="0" applyBorder="0" applyAlignment="0" applyProtection="0"/>
    <xf numFmtId="172" fontId="35" fillId="0" borderId="0" applyFont="0" applyFill="0" applyBorder="0" applyAlignment="0" applyProtection="0"/>
    <xf numFmtId="172" fontId="11" fillId="0" borderId="0" applyFont="0" applyFill="0" applyBorder="0" applyAlignment="0" applyProtection="0"/>
    <xf numFmtId="172" fontId="35" fillId="0" borderId="0" applyFont="0" applyFill="0" applyBorder="0" applyAlignment="0" applyProtection="0"/>
    <xf numFmtId="172" fontId="11" fillId="0" borderId="0" applyFont="0" applyFill="0" applyBorder="0" applyAlignment="0" applyProtection="0"/>
    <xf numFmtId="172" fontId="11" fillId="0" borderId="0" applyFont="0" applyFill="0" applyBorder="0" applyAlignment="0" applyProtection="0"/>
    <xf numFmtId="172" fontId="34" fillId="0" borderId="0" applyFont="0" applyFill="0" applyBorder="0" applyAlignment="0" applyProtection="0"/>
    <xf numFmtId="172" fontId="11" fillId="0" borderId="0" applyFont="0" applyFill="0" applyBorder="0" applyAlignment="0" applyProtection="0"/>
    <xf numFmtId="172" fontId="35" fillId="0" borderId="0" applyFont="0" applyFill="0" applyBorder="0" applyAlignment="0" applyProtection="0"/>
    <xf numFmtId="172" fontId="11" fillId="0" borderId="0" applyFont="0" applyFill="0" applyBorder="0" applyAlignment="0" applyProtection="0"/>
    <xf numFmtId="172" fontId="35" fillId="0" borderId="0" applyFont="0" applyFill="0" applyBorder="0" applyAlignment="0" applyProtection="0"/>
    <xf numFmtId="172" fontId="11" fillId="0" borderId="0" applyFont="0" applyFill="0" applyBorder="0" applyAlignment="0" applyProtection="0"/>
    <xf numFmtId="172" fontId="11" fillId="0" borderId="0" applyFont="0" applyFill="0" applyBorder="0" applyAlignment="0" applyProtection="0"/>
    <xf numFmtId="172" fontId="34" fillId="0" borderId="0" applyFont="0" applyFill="0" applyBorder="0" applyAlignment="0" applyProtection="0"/>
    <xf numFmtId="172" fontId="11" fillId="0" borderId="0" applyFont="0" applyFill="0" applyBorder="0" applyAlignment="0" applyProtection="0"/>
    <xf numFmtId="172" fontId="35" fillId="0" borderId="0" applyFont="0" applyFill="0" applyBorder="0" applyAlignment="0" applyProtection="0"/>
    <xf numFmtId="172" fontId="11" fillId="0" borderId="0" applyFont="0" applyFill="0" applyBorder="0" applyAlignment="0" applyProtection="0"/>
    <xf numFmtId="172" fontId="35" fillId="0" borderId="0" applyFont="0" applyFill="0" applyBorder="0" applyAlignment="0" applyProtection="0"/>
    <xf numFmtId="172" fontId="11" fillId="0" borderId="0" applyFont="0" applyFill="0" applyBorder="0" applyAlignment="0" applyProtection="0"/>
    <xf numFmtId="172" fontId="11" fillId="0" borderId="0" applyFont="0" applyFill="0" applyBorder="0" applyAlignment="0" applyProtection="0"/>
    <xf numFmtId="172" fontId="34" fillId="0" borderId="0" applyFont="0" applyFill="0" applyBorder="0" applyAlignment="0" applyProtection="0"/>
    <xf numFmtId="172" fontId="11" fillId="0" borderId="0" applyFont="0" applyFill="0" applyBorder="0" applyAlignment="0" applyProtection="0"/>
    <xf numFmtId="172" fontId="35" fillId="0" borderId="0" applyFont="0" applyFill="0" applyBorder="0" applyAlignment="0" applyProtection="0"/>
    <xf numFmtId="172" fontId="11" fillId="0" borderId="0" applyFont="0" applyFill="0" applyBorder="0" applyAlignment="0" applyProtection="0"/>
    <xf numFmtId="172" fontId="35" fillId="0" borderId="0" applyFont="0" applyFill="0" applyBorder="0" applyAlignment="0" applyProtection="0"/>
    <xf numFmtId="172" fontId="11" fillId="0" borderId="0" applyFont="0" applyFill="0" applyBorder="0" applyAlignment="0" applyProtection="0"/>
    <xf numFmtId="172" fontId="11" fillId="0" borderId="0" applyFont="0" applyFill="0" applyBorder="0" applyAlignment="0" applyProtection="0"/>
    <xf numFmtId="172" fontId="34" fillId="0" borderId="0" applyFont="0" applyFill="0" applyBorder="0" applyAlignment="0" applyProtection="0"/>
    <xf numFmtId="172" fontId="11" fillId="0" borderId="0" applyFont="0" applyFill="0" applyBorder="0" applyAlignment="0" applyProtection="0"/>
    <xf numFmtId="172" fontId="35" fillId="0" borderId="0" applyFont="0" applyFill="0" applyBorder="0" applyAlignment="0" applyProtection="0"/>
    <xf numFmtId="172" fontId="11" fillId="0" borderId="0" applyFont="0" applyFill="0" applyBorder="0" applyAlignment="0" applyProtection="0"/>
    <xf numFmtId="172" fontId="35" fillId="0" borderId="0" applyFont="0" applyFill="0" applyBorder="0" applyAlignment="0" applyProtection="0"/>
    <xf numFmtId="172" fontId="11" fillId="0" borderId="0" applyFont="0" applyFill="0" applyBorder="0" applyAlignment="0" applyProtection="0"/>
    <xf numFmtId="172" fontId="11" fillId="0" borderId="0" applyFont="0" applyFill="0" applyBorder="0" applyAlignment="0" applyProtection="0"/>
    <xf numFmtId="172" fontId="34" fillId="0" borderId="0" applyFont="0" applyFill="0" applyBorder="0" applyAlignment="0" applyProtection="0"/>
    <xf numFmtId="172" fontId="11" fillId="0" borderId="0" applyFont="0" applyFill="0" applyBorder="0" applyAlignment="0" applyProtection="0"/>
    <xf numFmtId="172" fontId="35" fillId="0" borderId="0" applyFont="0" applyFill="0" applyBorder="0" applyAlignment="0" applyProtection="0"/>
    <xf numFmtId="172" fontId="11" fillId="0" borderId="0" applyFont="0" applyFill="0" applyBorder="0" applyAlignment="0" applyProtection="0"/>
    <xf numFmtId="172" fontId="35" fillId="0" borderId="0" applyFont="0" applyFill="0" applyBorder="0" applyAlignment="0" applyProtection="0"/>
    <xf numFmtId="172" fontId="11" fillId="0" borderId="0" applyFont="0" applyFill="0" applyBorder="0" applyAlignment="0" applyProtection="0"/>
    <xf numFmtId="172" fontId="11" fillId="0" borderId="0" applyFont="0" applyFill="0" applyBorder="0" applyAlignment="0" applyProtection="0"/>
    <xf numFmtId="172" fontId="34" fillId="0" borderId="0" applyFont="0" applyFill="0" applyBorder="0" applyAlignment="0" applyProtection="0"/>
    <xf numFmtId="172" fontId="11" fillId="0" borderId="0" applyFont="0" applyFill="0" applyBorder="0" applyAlignment="0" applyProtection="0"/>
    <xf numFmtId="172" fontId="35" fillId="0" borderId="0" applyFont="0" applyFill="0" applyBorder="0" applyAlignment="0" applyProtection="0"/>
    <xf numFmtId="172" fontId="11" fillId="0" borderId="0" applyFont="0" applyFill="0" applyBorder="0" applyAlignment="0" applyProtection="0"/>
    <xf numFmtId="172" fontId="35" fillId="0" borderId="0" applyFont="0" applyFill="0" applyBorder="0" applyAlignment="0" applyProtection="0"/>
    <xf numFmtId="172" fontId="11" fillId="0" borderId="0" applyFont="0" applyFill="0" applyBorder="0" applyAlignment="0" applyProtection="0"/>
    <xf numFmtId="172" fontId="11" fillId="0" borderId="0" applyFont="0" applyFill="0" applyBorder="0" applyAlignment="0" applyProtection="0"/>
    <xf numFmtId="172" fontId="34" fillId="0" borderId="0" applyFont="0" applyFill="0" applyBorder="0" applyAlignment="0" applyProtection="0"/>
    <xf numFmtId="172" fontId="11" fillId="0" borderId="0" applyFont="0" applyFill="0" applyBorder="0" applyAlignment="0" applyProtection="0"/>
    <xf numFmtId="172" fontId="35" fillId="0" borderId="0" applyFont="0" applyFill="0" applyBorder="0" applyAlignment="0" applyProtection="0"/>
    <xf numFmtId="172" fontId="11" fillId="0" borderId="0" applyFont="0" applyFill="0" applyBorder="0" applyAlignment="0" applyProtection="0"/>
    <xf numFmtId="172" fontId="35" fillId="0" borderId="0" applyFont="0" applyFill="0" applyBorder="0" applyAlignment="0" applyProtection="0"/>
    <xf numFmtId="172" fontId="11" fillId="0" borderId="0" applyFont="0" applyFill="0" applyBorder="0" applyAlignment="0" applyProtection="0"/>
    <xf numFmtId="172" fontId="11" fillId="0" borderId="0" applyFont="0" applyFill="0" applyBorder="0" applyAlignment="0" applyProtection="0"/>
    <xf numFmtId="172" fontId="34" fillId="0" borderId="0" applyFont="0" applyFill="0" applyBorder="0" applyAlignment="0" applyProtection="0"/>
    <xf numFmtId="172" fontId="11" fillId="0" borderId="0" applyFont="0" applyFill="0" applyBorder="0" applyAlignment="0" applyProtection="0"/>
    <xf numFmtId="172" fontId="35" fillId="0" borderId="0" applyFont="0" applyFill="0" applyBorder="0" applyAlignment="0" applyProtection="0"/>
    <xf numFmtId="172" fontId="11" fillId="0" borderId="0" applyFont="0" applyFill="0" applyBorder="0" applyAlignment="0" applyProtection="0"/>
    <xf numFmtId="172" fontId="35" fillId="0" borderId="0" applyFont="0" applyFill="0" applyBorder="0" applyAlignment="0" applyProtection="0"/>
    <xf numFmtId="172" fontId="11" fillId="0" borderId="0" applyFont="0" applyFill="0" applyBorder="0" applyAlignment="0" applyProtection="0"/>
    <xf numFmtId="172" fontId="11" fillId="0" borderId="0" applyFont="0" applyFill="0" applyBorder="0" applyAlignment="0" applyProtection="0"/>
    <xf numFmtId="172" fontId="34" fillId="0" borderId="0" applyFont="0" applyFill="0" applyBorder="0" applyAlignment="0" applyProtection="0"/>
    <xf numFmtId="172" fontId="11" fillId="0" borderId="0" applyFont="0" applyFill="0" applyBorder="0" applyAlignment="0" applyProtection="0"/>
    <xf numFmtId="172" fontId="35" fillId="0" borderId="0" applyFont="0" applyFill="0" applyBorder="0" applyAlignment="0" applyProtection="0"/>
    <xf numFmtId="172" fontId="11" fillId="0" borderId="0" applyFont="0" applyFill="0" applyBorder="0" applyAlignment="0" applyProtection="0"/>
    <xf numFmtId="172" fontId="35" fillId="0" borderId="0" applyFont="0" applyFill="0" applyBorder="0" applyAlignment="0" applyProtection="0"/>
    <xf numFmtId="172" fontId="11" fillId="0" borderId="0" applyFont="0" applyFill="0" applyBorder="0" applyAlignment="0" applyProtection="0"/>
    <xf numFmtId="172" fontId="11" fillId="0" borderId="0" applyFont="0" applyFill="0" applyBorder="0" applyAlignment="0" applyProtection="0"/>
    <xf numFmtId="172" fontId="34" fillId="0" borderId="0" applyFont="0" applyFill="0" applyBorder="0" applyAlignment="0" applyProtection="0"/>
    <xf numFmtId="172" fontId="11" fillId="0" borderId="0" applyFont="0" applyFill="0" applyBorder="0" applyAlignment="0" applyProtection="0"/>
    <xf numFmtId="172" fontId="35" fillId="0" borderId="0" applyFont="0" applyFill="0" applyBorder="0" applyAlignment="0" applyProtection="0"/>
    <xf numFmtId="172" fontId="11" fillId="0" borderId="0" applyFont="0" applyFill="0" applyBorder="0" applyAlignment="0" applyProtection="0"/>
    <xf numFmtId="172" fontId="35" fillId="0" borderId="0" applyFont="0" applyFill="0" applyBorder="0" applyAlignment="0" applyProtection="0"/>
    <xf numFmtId="172" fontId="11" fillId="0" borderId="0" applyFont="0" applyFill="0" applyBorder="0" applyAlignment="0" applyProtection="0"/>
    <xf numFmtId="172" fontId="11" fillId="0" borderId="0" applyFont="0" applyFill="0" applyBorder="0" applyAlignment="0" applyProtection="0"/>
    <xf numFmtId="172" fontId="34" fillId="0" borderId="0" applyFont="0" applyFill="0" applyBorder="0" applyAlignment="0" applyProtection="0"/>
    <xf numFmtId="172" fontId="11" fillId="0" borderId="0" applyFont="0" applyFill="0" applyBorder="0" applyAlignment="0" applyProtection="0"/>
    <xf numFmtId="172" fontId="35" fillId="0" borderId="0" applyFont="0" applyFill="0" applyBorder="0" applyAlignment="0" applyProtection="0"/>
    <xf numFmtId="172" fontId="11" fillId="0" borderId="0" applyFont="0" applyFill="0" applyBorder="0" applyAlignment="0" applyProtection="0"/>
    <xf numFmtId="172" fontId="35" fillId="0" borderId="0" applyFont="0" applyFill="0" applyBorder="0" applyAlignment="0" applyProtection="0"/>
    <xf numFmtId="172" fontId="11" fillId="0" borderId="0" applyFont="0" applyFill="0" applyBorder="0" applyAlignment="0" applyProtection="0"/>
    <xf numFmtId="172" fontId="11" fillId="0" borderId="0" applyFont="0" applyFill="0" applyBorder="0" applyAlignment="0" applyProtection="0"/>
    <xf numFmtId="172" fontId="34" fillId="0" borderId="0" applyFont="0" applyFill="0" applyBorder="0" applyAlignment="0" applyProtection="0"/>
    <xf numFmtId="172" fontId="11" fillId="0" borderId="0" applyFont="0" applyFill="0" applyBorder="0" applyAlignment="0" applyProtection="0"/>
    <xf numFmtId="172" fontId="35" fillId="0" borderId="0" applyFont="0" applyFill="0" applyBorder="0" applyAlignment="0" applyProtection="0"/>
    <xf numFmtId="172" fontId="11" fillId="0" borderId="0" applyFont="0" applyFill="0" applyBorder="0" applyAlignment="0" applyProtection="0"/>
    <xf numFmtId="172" fontId="35" fillId="0" borderId="0" applyFont="0" applyFill="0" applyBorder="0" applyAlignment="0" applyProtection="0"/>
    <xf numFmtId="172" fontId="11" fillId="0" borderId="0" applyFont="0" applyFill="0" applyBorder="0" applyAlignment="0" applyProtection="0"/>
    <xf numFmtId="172" fontId="11" fillId="0" borderId="0" applyFont="0" applyFill="0" applyBorder="0" applyAlignment="0" applyProtection="0"/>
    <xf numFmtId="172" fontId="34" fillId="0" borderId="0" applyFont="0" applyFill="0" applyBorder="0" applyAlignment="0" applyProtection="0"/>
    <xf numFmtId="172" fontId="11" fillId="0" borderId="0" applyFont="0" applyFill="0" applyBorder="0" applyAlignment="0" applyProtection="0"/>
    <xf numFmtId="172" fontId="35" fillId="0" borderId="0" applyFont="0" applyFill="0" applyBorder="0" applyAlignment="0" applyProtection="0"/>
    <xf numFmtId="172" fontId="11" fillId="0" borderId="0" applyFont="0" applyFill="0" applyBorder="0" applyAlignment="0" applyProtection="0"/>
    <xf numFmtId="172" fontId="35" fillId="0" borderId="0" applyFont="0" applyFill="0" applyBorder="0" applyAlignment="0" applyProtection="0"/>
    <xf numFmtId="172" fontId="11" fillId="0" borderId="0" applyFont="0" applyFill="0" applyBorder="0" applyAlignment="0" applyProtection="0"/>
    <xf numFmtId="172" fontId="11" fillId="0" borderId="0" applyFont="0" applyFill="0" applyBorder="0" applyAlignment="0" applyProtection="0"/>
    <xf numFmtId="172" fontId="34" fillId="0" borderId="0" applyFont="0" applyFill="0" applyBorder="0" applyAlignment="0" applyProtection="0"/>
    <xf numFmtId="172" fontId="11" fillId="0" borderId="0" applyFont="0" applyFill="0" applyBorder="0" applyAlignment="0" applyProtection="0"/>
    <xf numFmtId="172" fontId="35" fillId="0" borderId="0" applyFont="0" applyFill="0" applyBorder="0" applyAlignment="0" applyProtection="0"/>
    <xf numFmtId="172" fontId="11" fillId="0" borderId="0" applyFont="0" applyFill="0" applyBorder="0" applyAlignment="0" applyProtection="0"/>
    <xf numFmtId="172" fontId="35" fillId="0" borderId="0" applyFont="0" applyFill="0" applyBorder="0" applyAlignment="0" applyProtection="0"/>
    <xf numFmtId="172" fontId="11" fillId="0" borderId="0" applyFont="0" applyFill="0" applyBorder="0" applyAlignment="0" applyProtection="0"/>
    <xf numFmtId="172" fontId="11" fillId="0" borderId="0" applyFont="0" applyFill="0" applyBorder="0" applyAlignment="0" applyProtection="0"/>
    <xf numFmtId="172" fontId="34" fillId="0" borderId="0" applyFont="0" applyFill="0" applyBorder="0" applyAlignment="0" applyProtection="0"/>
    <xf numFmtId="172" fontId="11" fillId="0" borderId="0" applyFont="0" applyFill="0" applyBorder="0" applyAlignment="0" applyProtection="0"/>
    <xf numFmtId="172" fontId="35" fillId="0" borderId="0" applyFont="0" applyFill="0" applyBorder="0" applyAlignment="0" applyProtection="0"/>
    <xf numFmtId="172" fontId="11" fillId="0" borderId="0" applyFont="0" applyFill="0" applyBorder="0" applyAlignment="0" applyProtection="0"/>
    <xf numFmtId="172" fontId="35" fillId="0" borderId="0" applyFont="0" applyFill="0" applyBorder="0" applyAlignment="0" applyProtection="0"/>
    <xf numFmtId="172" fontId="11" fillId="0" borderId="0" applyFont="0" applyFill="0" applyBorder="0" applyAlignment="0" applyProtection="0"/>
    <xf numFmtId="172" fontId="11" fillId="0" borderId="0" applyFont="0" applyFill="0" applyBorder="0" applyAlignment="0" applyProtection="0"/>
    <xf numFmtId="172" fontId="34" fillId="0" borderId="0" applyFont="0" applyFill="0" applyBorder="0" applyAlignment="0" applyProtection="0"/>
    <xf numFmtId="172" fontId="11" fillId="0" borderId="0" applyFont="0" applyFill="0" applyBorder="0" applyAlignment="0" applyProtection="0"/>
    <xf numFmtId="172" fontId="35" fillId="0" borderId="0" applyFont="0" applyFill="0" applyBorder="0" applyAlignment="0" applyProtection="0"/>
    <xf numFmtId="172" fontId="11" fillId="0" borderId="0" applyFont="0" applyFill="0" applyBorder="0" applyAlignment="0" applyProtection="0"/>
    <xf numFmtId="172" fontId="35" fillId="0" borderId="0" applyFont="0" applyFill="0" applyBorder="0" applyAlignment="0" applyProtection="0"/>
    <xf numFmtId="172" fontId="11" fillId="0" borderId="0" applyFont="0" applyFill="0" applyBorder="0" applyAlignment="0" applyProtection="0"/>
    <xf numFmtId="172" fontId="11" fillId="0" borderId="0" applyFont="0" applyFill="0" applyBorder="0" applyAlignment="0" applyProtection="0"/>
    <xf numFmtId="172" fontId="34" fillId="0" borderId="0" applyFont="0" applyFill="0" applyBorder="0" applyAlignment="0" applyProtection="0"/>
    <xf numFmtId="172" fontId="11" fillId="0" borderId="0" applyFont="0" applyFill="0" applyBorder="0" applyAlignment="0" applyProtection="0"/>
    <xf numFmtId="172" fontId="35" fillId="0" borderId="0" applyFont="0" applyFill="0" applyBorder="0" applyAlignment="0" applyProtection="0"/>
    <xf numFmtId="172" fontId="11" fillId="0" borderId="0" applyFont="0" applyFill="0" applyBorder="0" applyAlignment="0" applyProtection="0"/>
    <xf numFmtId="172" fontId="35" fillId="0" borderId="0" applyFont="0" applyFill="0" applyBorder="0" applyAlignment="0" applyProtection="0"/>
    <xf numFmtId="172" fontId="11" fillId="0" borderId="0" applyFont="0" applyFill="0" applyBorder="0" applyAlignment="0" applyProtection="0"/>
    <xf numFmtId="172" fontId="11" fillId="0" borderId="0" applyFont="0" applyFill="0" applyBorder="0" applyAlignment="0" applyProtection="0"/>
    <xf numFmtId="172" fontId="34" fillId="0" borderId="0" applyFont="0" applyFill="0" applyBorder="0" applyAlignment="0" applyProtection="0"/>
    <xf numFmtId="172" fontId="11" fillId="0" borderId="0" applyFont="0" applyFill="0" applyBorder="0" applyAlignment="0" applyProtection="0"/>
    <xf numFmtId="172" fontId="35" fillId="0" borderId="0" applyFont="0" applyFill="0" applyBorder="0" applyAlignment="0" applyProtection="0"/>
    <xf numFmtId="172" fontId="11" fillId="0" borderId="0" applyFont="0" applyFill="0" applyBorder="0" applyAlignment="0" applyProtection="0"/>
    <xf numFmtId="172" fontId="35" fillId="0" borderId="0" applyFont="0" applyFill="0" applyBorder="0" applyAlignment="0" applyProtection="0"/>
    <xf numFmtId="172" fontId="11" fillId="0" borderId="0" applyFont="0" applyFill="0" applyBorder="0" applyAlignment="0" applyProtection="0"/>
    <xf numFmtId="172" fontId="11" fillId="0" borderId="0" applyFont="0" applyFill="0" applyBorder="0" applyAlignment="0" applyProtection="0"/>
    <xf numFmtId="172" fontId="34" fillId="0" borderId="0" applyFont="0" applyFill="0" applyBorder="0" applyAlignment="0" applyProtection="0"/>
    <xf numFmtId="172" fontId="11" fillId="0" borderId="0" applyFont="0" applyFill="0" applyBorder="0" applyAlignment="0" applyProtection="0"/>
    <xf numFmtId="172" fontId="35" fillId="0" borderId="0" applyFont="0" applyFill="0" applyBorder="0" applyAlignment="0" applyProtection="0"/>
    <xf numFmtId="172" fontId="11" fillId="0" borderId="0" applyFont="0" applyFill="0" applyBorder="0" applyAlignment="0" applyProtection="0"/>
    <xf numFmtId="172" fontId="35" fillId="0" borderId="0" applyFont="0" applyFill="0" applyBorder="0" applyAlignment="0" applyProtection="0"/>
    <xf numFmtId="172" fontId="11" fillId="0" borderId="0" applyFont="0" applyFill="0" applyBorder="0" applyAlignment="0" applyProtection="0"/>
    <xf numFmtId="172" fontId="11" fillId="0" borderId="0" applyFont="0" applyFill="0" applyBorder="0" applyAlignment="0" applyProtection="0"/>
    <xf numFmtId="172" fontId="34" fillId="0" borderId="0" applyFont="0" applyFill="0" applyBorder="0" applyAlignment="0" applyProtection="0"/>
    <xf numFmtId="172" fontId="11" fillId="0" borderId="0" applyFont="0" applyFill="0" applyBorder="0" applyAlignment="0" applyProtection="0"/>
    <xf numFmtId="172" fontId="35" fillId="0" borderId="0" applyFont="0" applyFill="0" applyBorder="0" applyAlignment="0" applyProtection="0"/>
    <xf numFmtId="172" fontId="11" fillId="0" borderId="0" applyFont="0" applyFill="0" applyBorder="0" applyAlignment="0" applyProtection="0"/>
    <xf numFmtId="172" fontId="35" fillId="0" borderId="0" applyFont="0" applyFill="0" applyBorder="0" applyAlignment="0" applyProtection="0"/>
    <xf numFmtId="172" fontId="11" fillId="0" borderId="0" applyFont="0" applyFill="0" applyBorder="0" applyAlignment="0" applyProtection="0"/>
    <xf numFmtId="172" fontId="11" fillId="0" borderId="0" applyFont="0" applyFill="0" applyBorder="0" applyAlignment="0" applyProtection="0"/>
    <xf numFmtId="172" fontId="34" fillId="0" borderId="0" applyFont="0" applyFill="0" applyBorder="0" applyAlignment="0" applyProtection="0"/>
    <xf numFmtId="172" fontId="11" fillId="0" borderId="0" applyFont="0" applyFill="0" applyBorder="0" applyAlignment="0" applyProtection="0"/>
    <xf numFmtId="172" fontId="35" fillId="0" borderId="0" applyFont="0" applyFill="0" applyBorder="0" applyAlignment="0" applyProtection="0"/>
    <xf numFmtId="172" fontId="11" fillId="0" borderId="0" applyFont="0" applyFill="0" applyBorder="0" applyAlignment="0" applyProtection="0"/>
    <xf numFmtId="172" fontId="35" fillId="0" borderId="0" applyFont="0" applyFill="0" applyBorder="0" applyAlignment="0" applyProtection="0"/>
    <xf numFmtId="172" fontId="11" fillId="0" borderId="0" applyFont="0" applyFill="0" applyBorder="0" applyAlignment="0" applyProtection="0"/>
    <xf numFmtId="172" fontId="11" fillId="0" borderId="0" applyFont="0" applyFill="0" applyBorder="0" applyAlignment="0" applyProtection="0"/>
    <xf numFmtId="172" fontId="34" fillId="0" borderId="0" applyFont="0" applyFill="0" applyBorder="0" applyAlignment="0" applyProtection="0"/>
    <xf numFmtId="172" fontId="11" fillId="0" borderId="0" applyFont="0" applyFill="0" applyBorder="0" applyAlignment="0" applyProtection="0"/>
    <xf numFmtId="172" fontId="35" fillId="0" borderId="0" applyFont="0" applyFill="0" applyBorder="0" applyAlignment="0" applyProtection="0"/>
    <xf numFmtId="172" fontId="11" fillId="0" borderId="0" applyFont="0" applyFill="0" applyBorder="0" applyAlignment="0" applyProtection="0"/>
    <xf numFmtId="172" fontId="35" fillId="0" borderId="0" applyFont="0" applyFill="0" applyBorder="0" applyAlignment="0" applyProtection="0"/>
    <xf numFmtId="172" fontId="11" fillId="0" borderId="0" applyFont="0" applyFill="0" applyBorder="0" applyAlignment="0" applyProtection="0"/>
    <xf numFmtId="172" fontId="11" fillId="0" borderId="0" applyFont="0" applyFill="0" applyBorder="0" applyAlignment="0" applyProtection="0"/>
    <xf numFmtId="172" fontId="34" fillId="0" borderId="0" applyFont="0" applyFill="0" applyBorder="0" applyAlignment="0" applyProtection="0"/>
    <xf numFmtId="172" fontId="11" fillId="0" borderId="0" applyFont="0" applyFill="0" applyBorder="0" applyAlignment="0" applyProtection="0"/>
    <xf numFmtId="172" fontId="35" fillId="0" borderId="0" applyFont="0" applyFill="0" applyBorder="0" applyAlignment="0" applyProtection="0"/>
    <xf numFmtId="172" fontId="11" fillId="0" borderId="0" applyFont="0" applyFill="0" applyBorder="0" applyAlignment="0" applyProtection="0"/>
    <xf numFmtId="172" fontId="35" fillId="0" borderId="0" applyFont="0" applyFill="0" applyBorder="0" applyAlignment="0" applyProtection="0"/>
    <xf numFmtId="172" fontId="11" fillId="0" borderId="0" applyFont="0" applyFill="0" applyBorder="0" applyAlignment="0" applyProtection="0"/>
    <xf numFmtId="172" fontId="11" fillId="0" borderId="0" applyFont="0" applyFill="0" applyBorder="0" applyAlignment="0" applyProtection="0"/>
    <xf numFmtId="172" fontId="34" fillId="0" borderId="0" applyFont="0" applyFill="0" applyBorder="0" applyAlignment="0" applyProtection="0"/>
    <xf numFmtId="172" fontId="11" fillId="0" borderId="0" applyFont="0" applyFill="0" applyBorder="0" applyAlignment="0" applyProtection="0"/>
    <xf numFmtId="172" fontId="35" fillId="0" borderId="0" applyFont="0" applyFill="0" applyBorder="0" applyAlignment="0" applyProtection="0"/>
    <xf numFmtId="172" fontId="11" fillId="0" borderId="0" applyFont="0" applyFill="0" applyBorder="0" applyAlignment="0" applyProtection="0"/>
    <xf numFmtId="172" fontId="35" fillId="0" borderId="0" applyFont="0" applyFill="0" applyBorder="0" applyAlignment="0" applyProtection="0"/>
    <xf numFmtId="172" fontId="11" fillId="0" borderId="0" applyFont="0" applyFill="0" applyBorder="0" applyAlignment="0" applyProtection="0"/>
    <xf numFmtId="172" fontId="11" fillId="0" borderId="0" applyFont="0" applyFill="0" applyBorder="0" applyAlignment="0" applyProtection="0"/>
    <xf numFmtId="172" fontId="34" fillId="0" borderId="0" applyFont="0" applyFill="0" applyBorder="0" applyAlignment="0" applyProtection="0"/>
    <xf numFmtId="172" fontId="11" fillId="0" borderId="0" applyFont="0" applyFill="0" applyBorder="0" applyAlignment="0" applyProtection="0"/>
    <xf numFmtId="172" fontId="35" fillId="0" borderId="0" applyFont="0" applyFill="0" applyBorder="0" applyAlignment="0" applyProtection="0"/>
    <xf numFmtId="172" fontId="11" fillId="0" borderId="0" applyFont="0" applyFill="0" applyBorder="0" applyAlignment="0" applyProtection="0"/>
    <xf numFmtId="172" fontId="35" fillId="0" borderId="0" applyFont="0" applyFill="0" applyBorder="0" applyAlignment="0" applyProtection="0"/>
    <xf numFmtId="172" fontId="11" fillId="0" borderId="0" applyFont="0" applyFill="0" applyBorder="0" applyAlignment="0" applyProtection="0"/>
    <xf numFmtId="172" fontId="11" fillId="0" borderId="0" applyFont="0" applyFill="0" applyBorder="0" applyAlignment="0" applyProtection="0"/>
    <xf numFmtId="172" fontId="34" fillId="0" borderId="0" applyFont="0" applyFill="0" applyBorder="0" applyAlignment="0" applyProtection="0"/>
    <xf numFmtId="172" fontId="11" fillId="0" borderId="0" applyFont="0" applyFill="0" applyBorder="0" applyAlignment="0" applyProtection="0"/>
    <xf numFmtId="172" fontId="35" fillId="0" borderId="0" applyFont="0" applyFill="0" applyBorder="0" applyAlignment="0" applyProtection="0"/>
    <xf numFmtId="172" fontId="11" fillId="0" borderId="0" applyFont="0" applyFill="0" applyBorder="0" applyAlignment="0" applyProtection="0"/>
    <xf numFmtId="172" fontId="35" fillId="0" borderId="0" applyFont="0" applyFill="0" applyBorder="0" applyAlignment="0" applyProtection="0"/>
    <xf numFmtId="172" fontId="11" fillId="0" borderId="0" applyFont="0" applyFill="0" applyBorder="0" applyAlignment="0" applyProtection="0"/>
    <xf numFmtId="172" fontId="11" fillId="0" borderId="0" applyFont="0" applyFill="0" applyBorder="0" applyAlignment="0" applyProtection="0"/>
    <xf numFmtId="172" fontId="34" fillId="0" borderId="0" applyFont="0" applyFill="0" applyBorder="0" applyAlignment="0" applyProtection="0"/>
    <xf numFmtId="172" fontId="11" fillId="0" borderId="0" applyFont="0" applyFill="0" applyBorder="0" applyAlignment="0" applyProtection="0"/>
    <xf numFmtId="172" fontId="35" fillId="0" borderId="0" applyFont="0" applyFill="0" applyBorder="0" applyAlignment="0" applyProtection="0"/>
    <xf numFmtId="172" fontId="11" fillId="0" borderId="0" applyFont="0" applyFill="0" applyBorder="0" applyAlignment="0" applyProtection="0"/>
    <xf numFmtId="172" fontId="35" fillId="0" borderId="0" applyFont="0" applyFill="0" applyBorder="0" applyAlignment="0" applyProtection="0"/>
    <xf numFmtId="172" fontId="11" fillId="0" borderId="0" applyFont="0" applyFill="0" applyBorder="0" applyAlignment="0" applyProtection="0"/>
    <xf numFmtId="172" fontId="11" fillId="0" borderId="0" applyFont="0" applyFill="0" applyBorder="0" applyAlignment="0" applyProtection="0"/>
    <xf numFmtId="172" fontId="34" fillId="0" borderId="0" applyFont="0" applyFill="0" applyBorder="0" applyAlignment="0" applyProtection="0"/>
    <xf numFmtId="172" fontId="11" fillId="0" borderId="0" applyFont="0" applyFill="0" applyBorder="0" applyAlignment="0" applyProtection="0"/>
    <xf numFmtId="172" fontId="35" fillId="0" borderId="0" applyFont="0" applyFill="0" applyBorder="0" applyAlignment="0" applyProtection="0"/>
    <xf numFmtId="172" fontId="11" fillId="0" borderId="0" applyFont="0" applyFill="0" applyBorder="0" applyAlignment="0" applyProtection="0"/>
    <xf numFmtId="172" fontId="35" fillId="0" borderId="0" applyFont="0" applyFill="0" applyBorder="0" applyAlignment="0" applyProtection="0"/>
    <xf numFmtId="172" fontId="11" fillId="0" borderId="0" applyFont="0" applyFill="0" applyBorder="0" applyAlignment="0" applyProtection="0"/>
    <xf numFmtId="172" fontId="11" fillId="0" borderId="0" applyFont="0" applyFill="0" applyBorder="0" applyAlignment="0" applyProtection="0"/>
    <xf numFmtId="172" fontId="34" fillId="0" borderId="0" applyFont="0" applyFill="0" applyBorder="0" applyAlignment="0" applyProtection="0"/>
    <xf numFmtId="172" fontId="11" fillId="0" borderId="0" applyFont="0" applyFill="0" applyBorder="0" applyAlignment="0" applyProtection="0"/>
    <xf numFmtId="172" fontId="35" fillId="0" borderId="0" applyFont="0" applyFill="0" applyBorder="0" applyAlignment="0" applyProtection="0"/>
    <xf numFmtId="172" fontId="11" fillId="0" borderId="0" applyFont="0" applyFill="0" applyBorder="0" applyAlignment="0" applyProtection="0"/>
    <xf numFmtId="172" fontId="35" fillId="0" borderId="0" applyFont="0" applyFill="0" applyBorder="0" applyAlignment="0" applyProtection="0"/>
    <xf numFmtId="172" fontId="11" fillId="0" borderId="0" applyFont="0" applyFill="0" applyBorder="0" applyAlignment="0" applyProtection="0"/>
    <xf numFmtId="172" fontId="11" fillId="0" borderId="0" applyFont="0" applyFill="0" applyBorder="0" applyAlignment="0" applyProtection="0"/>
    <xf numFmtId="172" fontId="34" fillId="0" borderId="0" applyFont="0" applyFill="0" applyBorder="0" applyAlignment="0" applyProtection="0"/>
    <xf numFmtId="172" fontId="11" fillId="0" borderId="0" applyFont="0" applyFill="0" applyBorder="0" applyAlignment="0" applyProtection="0"/>
    <xf numFmtId="172" fontId="35" fillId="0" borderId="0" applyFont="0" applyFill="0" applyBorder="0" applyAlignment="0" applyProtection="0"/>
    <xf numFmtId="172" fontId="11" fillId="0" borderId="0" applyFont="0" applyFill="0" applyBorder="0" applyAlignment="0" applyProtection="0"/>
    <xf numFmtId="172" fontId="35" fillId="0" borderId="0" applyFont="0" applyFill="0" applyBorder="0" applyAlignment="0" applyProtection="0"/>
    <xf numFmtId="172" fontId="11" fillId="0" borderId="0" applyFont="0" applyFill="0" applyBorder="0" applyAlignment="0" applyProtection="0"/>
    <xf numFmtId="172" fontId="11" fillId="0" borderId="0" applyFont="0" applyFill="0" applyBorder="0" applyAlignment="0" applyProtection="0"/>
    <xf numFmtId="172" fontId="34" fillId="0" borderId="0" applyFont="0" applyFill="0" applyBorder="0" applyAlignment="0" applyProtection="0"/>
    <xf numFmtId="172" fontId="11" fillId="0" borderId="0" applyFont="0" applyFill="0" applyBorder="0" applyAlignment="0" applyProtection="0"/>
    <xf numFmtId="172" fontId="35" fillId="0" borderId="0" applyFont="0" applyFill="0" applyBorder="0" applyAlignment="0" applyProtection="0"/>
    <xf numFmtId="172" fontId="11" fillId="0" borderId="0" applyFont="0" applyFill="0" applyBorder="0" applyAlignment="0" applyProtection="0"/>
    <xf numFmtId="172" fontId="35" fillId="0" borderId="0" applyFont="0" applyFill="0" applyBorder="0" applyAlignment="0" applyProtection="0"/>
    <xf numFmtId="172" fontId="11" fillId="0" borderId="0" applyFont="0" applyFill="0" applyBorder="0" applyAlignment="0" applyProtection="0"/>
    <xf numFmtId="172" fontId="11" fillId="0" borderId="0" applyFont="0" applyFill="0" applyBorder="0" applyAlignment="0" applyProtection="0"/>
    <xf numFmtId="172" fontId="34" fillId="0" borderId="0" applyFont="0" applyFill="0" applyBorder="0" applyAlignment="0" applyProtection="0"/>
    <xf numFmtId="172" fontId="11" fillId="0" borderId="0" applyFont="0" applyFill="0" applyBorder="0" applyAlignment="0" applyProtection="0"/>
    <xf numFmtId="172" fontId="35" fillId="0" borderId="0" applyFont="0" applyFill="0" applyBorder="0" applyAlignment="0" applyProtection="0"/>
    <xf numFmtId="172" fontId="11" fillId="0" borderId="0" applyFont="0" applyFill="0" applyBorder="0" applyAlignment="0" applyProtection="0"/>
    <xf numFmtId="172" fontId="35" fillId="0" borderId="0" applyFont="0" applyFill="0" applyBorder="0" applyAlignment="0" applyProtection="0"/>
    <xf numFmtId="172" fontId="11" fillId="0" borderId="0" applyFont="0" applyFill="0" applyBorder="0" applyAlignment="0" applyProtection="0"/>
    <xf numFmtId="172" fontId="11" fillId="0" borderId="0" applyFont="0" applyFill="0" applyBorder="0" applyAlignment="0" applyProtection="0"/>
    <xf numFmtId="172" fontId="34" fillId="0" borderId="0" applyFont="0" applyFill="0" applyBorder="0" applyAlignment="0" applyProtection="0"/>
    <xf numFmtId="172" fontId="11" fillId="0" borderId="0" applyFont="0" applyFill="0" applyBorder="0" applyAlignment="0" applyProtection="0"/>
    <xf numFmtId="172" fontId="35" fillId="0" borderId="0" applyFont="0" applyFill="0" applyBorder="0" applyAlignment="0" applyProtection="0"/>
    <xf numFmtId="172" fontId="11" fillId="0" borderId="0" applyFont="0" applyFill="0" applyBorder="0" applyAlignment="0" applyProtection="0"/>
    <xf numFmtId="172" fontId="35" fillId="0" borderId="0" applyFont="0" applyFill="0" applyBorder="0" applyAlignment="0" applyProtection="0"/>
    <xf numFmtId="172" fontId="11" fillId="0" borderId="0" applyFont="0" applyFill="0" applyBorder="0" applyAlignment="0" applyProtection="0"/>
    <xf numFmtId="172" fontId="11" fillId="0" borderId="0" applyFont="0" applyFill="0" applyBorder="0" applyAlignment="0" applyProtection="0"/>
    <xf numFmtId="172" fontId="34" fillId="0" borderId="0" applyFont="0" applyFill="0" applyBorder="0" applyAlignment="0" applyProtection="0"/>
    <xf numFmtId="172" fontId="11" fillId="0" borderId="0" applyFont="0" applyFill="0" applyBorder="0" applyAlignment="0" applyProtection="0"/>
    <xf numFmtId="172" fontId="35" fillId="0" borderId="0" applyFont="0" applyFill="0" applyBorder="0" applyAlignment="0" applyProtection="0"/>
    <xf numFmtId="172" fontId="11" fillId="0" borderId="0" applyFont="0" applyFill="0" applyBorder="0" applyAlignment="0" applyProtection="0"/>
    <xf numFmtId="172" fontId="35" fillId="0" borderId="0" applyFont="0" applyFill="0" applyBorder="0" applyAlignment="0" applyProtection="0"/>
    <xf numFmtId="172" fontId="11" fillId="0" borderId="0" applyFont="0" applyFill="0" applyBorder="0" applyAlignment="0" applyProtection="0"/>
    <xf numFmtId="172" fontId="11" fillId="0" borderId="0" applyFont="0" applyFill="0" applyBorder="0" applyAlignment="0" applyProtection="0"/>
    <xf numFmtId="172" fontId="34" fillId="0" borderId="0" applyFont="0" applyFill="0" applyBorder="0" applyAlignment="0" applyProtection="0"/>
    <xf numFmtId="172" fontId="11" fillId="0" borderId="0" applyFont="0" applyFill="0" applyBorder="0" applyAlignment="0" applyProtection="0"/>
    <xf numFmtId="172" fontId="35" fillId="0" borderId="0" applyFont="0" applyFill="0" applyBorder="0" applyAlignment="0" applyProtection="0"/>
    <xf numFmtId="172" fontId="11" fillId="0" borderId="0" applyFont="0" applyFill="0" applyBorder="0" applyAlignment="0" applyProtection="0"/>
    <xf numFmtId="172" fontId="35" fillId="0" borderId="0" applyFont="0" applyFill="0" applyBorder="0" applyAlignment="0" applyProtection="0"/>
    <xf numFmtId="172" fontId="11" fillId="0" borderId="0" applyFont="0" applyFill="0" applyBorder="0" applyAlignment="0" applyProtection="0"/>
    <xf numFmtId="172" fontId="34" fillId="0" borderId="0" applyFont="0" applyFill="0" applyBorder="0" applyAlignment="0" applyProtection="0"/>
    <xf numFmtId="172" fontId="11" fillId="0" borderId="0" applyFont="0" applyFill="0" applyBorder="0" applyAlignment="0" applyProtection="0"/>
    <xf numFmtId="172" fontId="35" fillId="0" borderId="0" applyFont="0" applyFill="0" applyBorder="0" applyAlignment="0" applyProtection="0"/>
    <xf numFmtId="172" fontId="11" fillId="0" borderId="0" applyFont="0" applyFill="0" applyBorder="0" applyAlignment="0" applyProtection="0"/>
    <xf numFmtId="172" fontId="35" fillId="0" borderId="0" applyFont="0" applyFill="0" applyBorder="0" applyAlignment="0" applyProtection="0"/>
    <xf numFmtId="172" fontId="11" fillId="0" borderId="0" applyFont="0" applyFill="0" applyBorder="0" applyAlignment="0" applyProtection="0"/>
    <xf numFmtId="172" fontId="11" fillId="0" borderId="0" applyFont="0" applyFill="0" applyBorder="0" applyAlignment="0" applyProtection="0"/>
    <xf numFmtId="172" fontId="34" fillId="0" borderId="0" applyFont="0" applyFill="0" applyBorder="0" applyAlignment="0" applyProtection="0"/>
    <xf numFmtId="172" fontId="11" fillId="0" borderId="0" applyFont="0" applyFill="0" applyBorder="0" applyAlignment="0" applyProtection="0"/>
    <xf numFmtId="172" fontId="35" fillId="0" borderId="0" applyFont="0" applyFill="0" applyBorder="0" applyAlignment="0" applyProtection="0"/>
    <xf numFmtId="172" fontId="11" fillId="0" borderId="0" applyFont="0" applyFill="0" applyBorder="0" applyAlignment="0" applyProtection="0"/>
    <xf numFmtId="172" fontId="35" fillId="0" borderId="0" applyFont="0" applyFill="0" applyBorder="0" applyAlignment="0" applyProtection="0"/>
    <xf numFmtId="172" fontId="11" fillId="0" borderId="0" applyFont="0" applyFill="0" applyBorder="0" applyAlignment="0" applyProtection="0"/>
    <xf numFmtId="172" fontId="11" fillId="0" borderId="0" applyFont="0" applyFill="0" applyBorder="0" applyAlignment="0" applyProtection="0"/>
    <xf numFmtId="172" fontId="34" fillId="0" borderId="0" applyFont="0" applyFill="0" applyBorder="0" applyAlignment="0" applyProtection="0"/>
    <xf numFmtId="172" fontId="11" fillId="0" borderId="0" applyFont="0" applyFill="0" applyBorder="0" applyAlignment="0" applyProtection="0"/>
    <xf numFmtId="172" fontId="35" fillId="0" borderId="0" applyFont="0" applyFill="0" applyBorder="0" applyAlignment="0" applyProtection="0"/>
    <xf numFmtId="172" fontId="11" fillId="0" borderId="0" applyFont="0" applyFill="0" applyBorder="0" applyAlignment="0" applyProtection="0"/>
    <xf numFmtId="172" fontId="35" fillId="0" borderId="0" applyFont="0" applyFill="0" applyBorder="0" applyAlignment="0" applyProtection="0"/>
    <xf numFmtId="172" fontId="11" fillId="0" borderId="0" applyFont="0" applyFill="0" applyBorder="0" applyAlignment="0" applyProtection="0"/>
    <xf numFmtId="172" fontId="11" fillId="0" borderId="0" applyFont="0" applyFill="0" applyBorder="0" applyAlignment="0" applyProtection="0"/>
    <xf numFmtId="172" fontId="34" fillId="0" borderId="0" applyFont="0" applyFill="0" applyBorder="0" applyAlignment="0" applyProtection="0"/>
    <xf numFmtId="172" fontId="11" fillId="0" borderId="0" applyFont="0" applyFill="0" applyBorder="0" applyAlignment="0" applyProtection="0"/>
    <xf numFmtId="172" fontId="35" fillId="0" borderId="0" applyFont="0" applyFill="0" applyBorder="0" applyAlignment="0" applyProtection="0"/>
    <xf numFmtId="172" fontId="11" fillId="0" borderId="0" applyFont="0" applyFill="0" applyBorder="0" applyAlignment="0" applyProtection="0"/>
    <xf numFmtId="172" fontId="35" fillId="0" borderId="0" applyFont="0" applyFill="0" applyBorder="0" applyAlignment="0" applyProtection="0"/>
    <xf numFmtId="172" fontId="11" fillId="0" borderId="0" applyFont="0" applyFill="0" applyBorder="0" applyAlignment="0" applyProtection="0"/>
    <xf numFmtId="172" fontId="11" fillId="0" borderId="0" applyFont="0" applyFill="0" applyBorder="0" applyAlignment="0" applyProtection="0"/>
    <xf numFmtId="172" fontId="34" fillId="0" borderId="0" applyFont="0" applyFill="0" applyBorder="0" applyAlignment="0" applyProtection="0"/>
    <xf numFmtId="172" fontId="11" fillId="0" borderId="0" applyFont="0" applyFill="0" applyBorder="0" applyAlignment="0" applyProtection="0"/>
    <xf numFmtId="172" fontId="35" fillId="0" borderId="0" applyFont="0" applyFill="0" applyBorder="0" applyAlignment="0" applyProtection="0"/>
    <xf numFmtId="172" fontId="11" fillId="0" borderId="0" applyFont="0" applyFill="0" applyBorder="0" applyAlignment="0" applyProtection="0"/>
    <xf numFmtId="172" fontId="35" fillId="0" borderId="0" applyFont="0" applyFill="0" applyBorder="0" applyAlignment="0" applyProtection="0"/>
    <xf numFmtId="172" fontId="11" fillId="0" borderId="0" applyFont="0" applyFill="0" applyBorder="0" applyAlignment="0" applyProtection="0"/>
    <xf numFmtId="172" fontId="11" fillId="0" borderId="0" applyFont="0" applyFill="0" applyBorder="0" applyAlignment="0" applyProtection="0"/>
    <xf numFmtId="172" fontId="34" fillId="0" borderId="0" applyFont="0" applyFill="0" applyBorder="0" applyAlignment="0" applyProtection="0"/>
    <xf numFmtId="172" fontId="11" fillId="0" borderId="0" applyFont="0" applyFill="0" applyBorder="0" applyAlignment="0" applyProtection="0"/>
    <xf numFmtId="172" fontId="35" fillId="0" borderId="0" applyFont="0" applyFill="0" applyBorder="0" applyAlignment="0" applyProtection="0"/>
    <xf numFmtId="172" fontId="11" fillId="0" borderId="0" applyFont="0" applyFill="0" applyBorder="0" applyAlignment="0" applyProtection="0"/>
    <xf numFmtId="172" fontId="35" fillId="0" borderId="0" applyFont="0" applyFill="0" applyBorder="0" applyAlignment="0" applyProtection="0"/>
    <xf numFmtId="0" fontId="23" fillId="21" borderId="10" applyNumberFormat="0" applyAlignment="0" applyProtection="0"/>
    <xf numFmtId="0" fontId="23" fillId="21" borderId="10" applyNumberFormat="0" applyAlignment="0" applyProtection="0"/>
    <xf numFmtId="0" fontId="23" fillId="21" borderId="10" applyNumberFormat="0" applyAlignment="0" applyProtection="0"/>
    <xf numFmtId="0" fontId="39" fillId="0" borderId="0"/>
    <xf numFmtId="9" fontId="12"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35" fillId="0" borderId="0" applyFont="0" applyFill="0" applyBorder="0" applyAlignment="0" applyProtection="0"/>
    <xf numFmtId="9" fontId="11"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11" fillId="0" borderId="0" applyFont="0" applyFill="0" applyBorder="0" applyAlignment="0" applyProtection="0"/>
    <xf numFmtId="9" fontId="35"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34" fillId="0" borderId="0" applyFont="0" applyFill="0" applyBorder="0" applyAlignment="0" applyProtection="0"/>
    <xf numFmtId="9" fontId="11" fillId="0" borderId="0" applyFont="0" applyFill="0" applyBorder="0" applyAlignment="0" applyProtection="0"/>
    <xf numFmtId="9" fontId="35" fillId="0" borderId="0" applyFont="0" applyFill="0" applyBorder="0" applyAlignment="0" applyProtection="0"/>
    <xf numFmtId="9" fontId="11" fillId="0" borderId="0" applyFont="0" applyFill="0" applyBorder="0" applyAlignment="0" applyProtection="0"/>
    <xf numFmtId="9" fontId="35"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34" fillId="0" borderId="0" applyFont="0" applyFill="0" applyBorder="0" applyAlignment="0" applyProtection="0"/>
    <xf numFmtId="9" fontId="11" fillId="0" borderId="0" applyFont="0" applyFill="0" applyBorder="0" applyAlignment="0" applyProtection="0"/>
    <xf numFmtId="9" fontId="35" fillId="0" borderId="0" applyFont="0" applyFill="0" applyBorder="0" applyAlignment="0" applyProtection="0"/>
    <xf numFmtId="9" fontId="11" fillId="0" borderId="0" applyFont="0" applyFill="0" applyBorder="0" applyAlignment="0" applyProtection="0"/>
    <xf numFmtId="9" fontId="35"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34" fillId="0" borderId="0" applyFont="0" applyFill="0" applyBorder="0" applyAlignment="0" applyProtection="0"/>
    <xf numFmtId="9" fontId="11" fillId="0" borderId="0" applyFont="0" applyFill="0" applyBorder="0" applyAlignment="0" applyProtection="0"/>
    <xf numFmtId="9" fontId="35" fillId="0" borderId="0" applyFont="0" applyFill="0" applyBorder="0" applyAlignment="0" applyProtection="0"/>
    <xf numFmtId="9" fontId="11" fillId="0" borderId="0" applyFont="0" applyFill="0" applyBorder="0" applyAlignment="0" applyProtection="0"/>
    <xf numFmtId="9" fontId="35"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34" fillId="0" borderId="0" applyFont="0" applyFill="0" applyBorder="0" applyAlignment="0" applyProtection="0"/>
    <xf numFmtId="9" fontId="11" fillId="0" borderId="0" applyFont="0" applyFill="0" applyBorder="0" applyAlignment="0" applyProtection="0"/>
    <xf numFmtId="9" fontId="35" fillId="0" borderId="0" applyFont="0" applyFill="0" applyBorder="0" applyAlignment="0" applyProtection="0"/>
    <xf numFmtId="9" fontId="11" fillId="0" borderId="0" applyFont="0" applyFill="0" applyBorder="0" applyAlignment="0" applyProtection="0"/>
    <xf numFmtId="9" fontId="35"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34" fillId="0" borderId="0" applyFont="0" applyFill="0" applyBorder="0" applyAlignment="0" applyProtection="0"/>
    <xf numFmtId="9" fontId="11" fillId="0" borderId="0" applyFont="0" applyFill="0" applyBorder="0" applyAlignment="0" applyProtection="0"/>
    <xf numFmtId="9" fontId="35" fillId="0" borderId="0" applyFont="0" applyFill="0" applyBorder="0" applyAlignment="0" applyProtection="0"/>
    <xf numFmtId="9" fontId="11" fillId="0" borderId="0" applyFont="0" applyFill="0" applyBorder="0" applyAlignment="0" applyProtection="0"/>
    <xf numFmtId="9" fontId="35"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34" fillId="0" borderId="0" applyFont="0" applyFill="0" applyBorder="0" applyAlignment="0" applyProtection="0"/>
    <xf numFmtId="9" fontId="11" fillId="0" borderId="0" applyFont="0" applyFill="0" applyBorder="0" applyAlignment="0" applyProtection="0"/>
    <xf numFmtId="9" fontId="35" fillId="0" borderId="0" applyFont="0" applyFill="0" applyBorder="0" applyAlignment="0" applyProtection="0"/>
    <xf numFmtId="9" fontId="11" fillId="0" borderId="0" applyFont="0" applyFill="0" applyBorder="0" applyAlignment="0" applyProtection="0"/>
    <xf numFmtId="9" fontId="35"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34" fillId="0" borderId="0" applyFont="0" applyFill="0" applyBorder="0" applyAlignment="0" applyProtection="0"/>
    <xf numFmtId="9" fontId="11" fillId="0" borderId="0" applyFont="0" applyFill="0" applyBorder="0" applyAlignment="0" applyProtection="0"/>
    <xf numFmtId="9" fontId="35" fillId="0" borderId="0" applyFont="0" applyFill="0" applyBorder="0" applyAlignment="0" applyProtection="0"/>
    <xf numFmtId="9" fontId="11" fillId="0" borderId="0" applyFont="0" applyFill="0" applyBorder="0" applyAlignment="0" applyProtection="0"/>
    <xf numFmtId="9" fontId="35"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34" fillId="0" borderId="0" applyFont="0" applyFill="0" applyBorder="0" applyAlignment="0" applyProtection="0"/>
    <xf numFmtId="9" fontId="11" fillId="0" borderId="0" applyFont="0" applyFill="0" applyBorder="0" applyAlignment="0" applyProtection="0"/>
    <xf numFmtId="9" fontId="35" fillId="0" borderId="0" applyFont="0" applyFill="0" applyBorder="0" applyAlignment="0" applyProtection="0"/>
    <xf numFmtId="9" fontId="11" fillId="0" borderId="0" applyFont="0" applyFill="0" applyBorder="0" applyAlignment="0" applyProtection="0"/>
    <xf numFmtId="9" fontId="35"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34" fillId="0" borderId="0" applyFont="0" applyFill="0" applyBorder="0" applyAlignment="0" applyProtection="0"/>
    <xf numFmtId="9" fontId="11" fillId="0" borderId="0" applyFont="0" applyFill="0" applyBorder="0" applyAlignment="0" applyProtection="0"/>
    <xf numFmtId="9" fontId="35" fillId="0" borderId="0" applyFont="0" applyFill="0" applyBorder="0" applyAlignment="0" applyProtection="0"/>
    <xf numFmtId="9" fontId="11" fillId="0" borderId="0" applyFont="0" applyFill="0" applyBorder="0" applyAlignment="0" applyProtection="0"/>
    <xf numFmtId="9" fontId="35"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34" fillId="0" borderId="0" applyFont="0" applyFill="0" applyBorder="0" applyAlignment="0" applyProtection="0"/>
    <xf numFmtId="9" fontId="11" fillId="0" borderId="0" applyFont="0" applyFill="0" applyBorder="0" applyAlignment="0" applyProtection="0"/>
    <xf numFmtId="9" fontId="35" fillId="0" borderId="0" applyFont="0" applyFill="0" applyBorder="0" applyAlignment="0" applyProtection="0"/>
    <xf numFmtId="9" fontId="11" fillId="0" borderId="0" applyFont="0" applyFill="0" applyBorder="0" applyAlignment="0" applyProtection="0"/>
    <xf numFmtId="9" fontId="35"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34" fillId="0" borderId="0" applyFont="0" applyFill="0" applyBorder="0" applyAlignment="0" applyProtection="0"/>
    <xf numFmtId="9" fontId="11" fillId="0" borderId="0" applyFont="0" applyFill="0" applyBorder="0" applyAlignment="0" applyProtection="0"/>
    <xf numFmtId="9" fontId="35" fillId="0" borderId="0" applyFont="0" applyFill="0" applyBorder="0" applyAlignment="0" applyProtection="0"/>
    <xf numFmtId="9" fontId="11" fillId="0" borderId="0" applyFont="0" applyFill="0" applyBorder="0" applyAlignment="0" applyProtection="0"/>
    <xf numFmtId="9" fontId="35"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34" fillId="0" borderId="0" applyFont="0" applyFill="0" applyBorder="0" applyAlignment="0" applyProtection="0"/>
    <xf numFmtId="9" fontId="11" fillId="0" borderId="0" applyFont="0" applyFill="0" applyBorder="0" applyAlignment="0" applyProtection="0"/>
    <xf numFmtId="9" fontId="35" fillId="0" borderId="0" applyFont="0" applyFill="0" applyBorder="0" applyAlignment="0" applyProtection="0"/>
    <xf numFmtId="9" fontId="11" fillId="0" borderId="0" applyFont="0" applyFill="0" applyBorder="0" applyAlignment="0" applyProtection="0"/>
    <xf numFmtId="9" fontId="35"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34" fillId="0" borderId="0" applyFont="0" applyFill="0" applyBorder="0" applyAlignment="0" applyProtection="0"/>
    <xf numFmtId="9" fontId="11" fillId="0" borderId="0" applyFont="0" applyFill="0" applyBorder="0" applyAlignment="0" applyProtection="0"/>
    <xf numFmtId="9" fontId="35" fillId="0" borderId="0" applyFont="0" applyFill="0" applyBorder="0" applyAlignment="0" applyProtection="0"/>
    <xf numFmtId="9" fontId="11" fillId="0" borderId="0" applyFont="0" applyFill="0" applyBorder="0" applyAlignment="0" applyProtection="0"/>
    <xf numFmtId="9" fontId="35"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34" fillId="0" borderId="0" applyFont="0" applyFill="0" applyBorder="0" applyAlignment="0" applyProtection="0"/>
    <xf numFmtId="9" fontId="11" fillId="0" borderId="0" applyFont="0" applyFill="0" applyBorder="0" applyAlignment="0" applyProtection="0"/>
    <xf numFmtId="9" fontId="35" fillId="0" borderId="0" applyFont="0" applyFill="0" applyBorder="0" applyAlignment="0" applyProtection="0"/>
    <xf numFmtId="9" fontId="11" fillId="0" borderId="0" applyFont="0" applyFill="0" applyBorder="0" applyAlignment="0" applyProtection="0"/>
    <xf numFmtId="9" fontId="35"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34" fillId="0" borderId="0" applyFont="0" applyFill="0" applyBorder="0" applyAlignment="0" applyProtection="0"/>
    <xf numFmtId="9" fontId="11" fillId="0" borderId="0" applyFont="0" applyFill="0" applyBorder="0" applyAlignment="0" applyProtection="0"/>
    <xf numFmtId="9" fontId="35" fillId="0" borderId="0" applyFont="0" applyFill="0" applyBorder="0" applyAlignment="0" applyProtection="0"/>
    <xf numFmtId="9" fontId="11" fillId="0" borderId="0" applyFont="0" applyFill="0" applyBorder="0" applyAlignment="0" applyProtection="0"/>
    <xf numFmtId="9" fontId="35"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34" fillId="0" borderId="0" applyFont="0" applyFill="0" applyBorder="0" applyAlignment="0" applyProtection="0"/>
    <xf numFmtId="9" fontId="11" fillId="0" borderId="0" applyFont="0" applyFill="0" applyBorder="0" applyAlignment="0" applyProtection="0"/>
    <xf numFmtId="9" fontId="35" fillId="0" borderId="0" applyFont="0" applyFill="0" applyBorder="0" applyAlignment="0" applyProtection="0"/>
    <xf numFmtId="9" fontId="11" fillId="0" borderId="0" applyFont="0" applyFill="0" applyBorder="0" applyAlignment="0" applyProtection="0"/>
    <xf numFmtId="9" fontId="35"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34" fillId="0" borderId="0" applyFont="0" applyFill="0" applyBorder="0" applyAlignment="0" applyProtection="0"/>
    <xf numFmtId="9" fontId="11" fillId="0" borderId="0" applyFont="0" applyFill="0" applyBorder="0" applyAlignment="0" applyProtection="0"/>
    <xf numFmtId="9" fontId="35" fillId="0" borderId="0" applyFont="0" applyFill="0" applyBorder="0" applyAlignment="0" applyProtection="0"/>
    <xf numFmtId="9" fontId="11" fillId="0" borderId="0" applyFont="0" applyFill="0" applyBorder="0" applyAlignment="0" applyProtection="0"/>
    <xf numFmtId="9" fontId="35"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34" fillId="0" borderId="0" applyFont="0" applyFill="0" applyBorder="0" applyAlignment="0" applyProtection="0"/>
    <xf numFmtId="9" fontId="11" fillId="0" borderId="0" applyFont="0" applyFill="0" applyBorder="0" applyAlignment="0" applyProtection="0"/>
    <xf numFmtId="9" fontId="35" fillId="0" borderId="0" applyFont="0" applyFill="0" applyBorder="0" applyAlignment="0" applyProtection="0"/>
    <xf numFmtId="9" fontId="11" fillId="0" borderId="0" applyFont="0" applyFill="0" applyBorder="0" applyAlignment="0" applyProtection="0"/>
    <xf numFmtId="9" fontId="35"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34" fillId="0" borderId="0" applyFont="0" applyFill="0" applyBorder="0" applyAlignment="0" applyProtection="0"/>
    <xf numFmtId="9" fontId="11" fillId="0" borderId="0" applyFont="0" applyFill="0" applyBorder="0" applyAlignment="0" applyProtection="0"/>
    <xf numFmtId="9" fontId="35" fillId="0" borderId="0" applyFont="0" applyFill="0" applyBorder="0" applyAlignment="0" applyProtection="0"/>
    <xf numFmtId="9" fontId="11" fillId="0" borderId="0" applyFont="0" applyFill="0" applyBorder="0" applyAlignment="0" applyProtection="0"/>
    <xf numFmtId="9" fontId="35"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34" fillId="0" borderId="0" applyFont="0" applyFill="0" applyBorder="0" applyAlignment="0" applyProtection="0"/>
    <xf numFmtId="9" fontId="11" fillId="0" borderId="0" applyFont="0" applyFill="0" applyBorder="0" applyAlignment="0" applyProtection="0"/>
    <xf numFmtId="9" fontId="35" fillId="0" borderId="0" applyFont="0" applyFill="0" applyBorder="0" applyAlignment="0" applyProtection="0"/>
    <xf numFmtId="9" fontId="11" fillId="0" borderId="0" applyFont="0" applyFill="0" applyBorder="0" applyAlignment="0" applyProtection="0"/>
    <xf numFmtId="9" fontId="35"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34" fillId="0" borderId="0" applyFont="0" applyFill="0" applyBorder="0" applyAlignment="0" applyProtection="0"/>
    <xf numFmtId="9" fontId="11" fillId="0" borderId="0" applyFont="0" applyFill="0" applyBorder="0" applyAlignment="0" applyProtection="0"/>
    <xf numFmtId="9" fontId="35" fillId="0" borderId="0" applyFont="0" applyFill="0" applyBorder="0" applyAlignment="0" applyProtection="0"/>
    <xf numFmtId="9" fontId="11" fillId="0" borderId="0" applyFont="0" applyFill="0" applyBorder="0" applyAlignment="0" applyProtection="0"/>
    <xf numFmtId="9" fontId="35"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34" fillId="0" borderId="0" applyFont="0" applyFill="0" applyBorder="0" applyAlignment="0" applyProtection="0"/>
    <xf numFmtId="9" fontId="11" fillId="0" borderId="0" applyFont="0" applyFill="0" applyBorder="0" applyAlignment="0" applyProtection="0"/>
    <xf numFmtId="9" fontId="35" fillId="0" borderId="0" applyFont="0" applyFill="0" applyBorder="0" applyAlignment="0" applyProtection="0"/>
    <xf numFmtId="9" fontId="11" fillId="0" borderId="0" applyFont="0" applyFill="0" applyBorder="0" applyAlignment="0" applyProtection="0"/>
    <xf numFmtId="9" fontId="35"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34" fillId="0" borderId="0" applyFont="0" applyFill="0" applyBorder="0" applyAlignment="0" applyProtection="0"/>
    <xf numFmtId="9" fontId="11" fillId="0" borderId="0" applyFont="0" applyFill="0" applyBorder="0" applyAlignment="0" applyProtection="0"/>
    <xf numFmtId="9" fontId="35" fillId="0" borderId="0" applyFont="0" applyFill="0" applyBorder="0" applyAlignment="0" applyProtection="0"/>
    <xf numFmtId="9" fontId="11" fillId="0" borderId="0" applyFont="0" applyFill="0" applyBorder="0" applyAlignment="0" applyProtection="0"/>
    <xf numFmtId="9" fontId="35"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34" fillId="0" borderId="0" applyFont="0" applyFill="0" applyBorder="0" applyAlignment="0" applyProtection="0"/>
    <xf numFmtId="9" fontId="11" fillId="0" borderId="0" applyFont="0" applyFill="0" applyBorder="0" applyAlignment="0" applyProtection="0"/>
    <xf numFmtId="9" fontId="35" fillId="0" borderId="0" applyFont="0" applyFill="0" applyBorder="0" applyAlignment="0" applyProtection="0"/>
    <xf numFmtId="9" fontId="11" fillId="0" borderId="0" applyFont="0" applyFill="0" applyBorder="0" applyAlignment="0" applyProtection="0"/>
    <xf numFmtId="9" fontId="35"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34" fillId="0" borderId="0" applyFont="0" applyFill="0" applyBorder="0" applyAlignment="0" applyProtection="0"/>
    <xf numFmtId="9" fontId="11" fillId="0" borderId="0" applyFont="0" applyFill="0" applyBorder="0" applyAlignment="0" applyProtection="0"/>
    <xf numFmtId="9" fontId="35" fillId="0" borderId="0" applyFont="0" applyFill="0" applyBorder="0" applyAlignment="0" applyProtection="0"/>
    <xf numFmtId="9" fontId="11" fillId="0" borderId="0" applyFont="0" applyFill="0" applyBorder="0" applyAlignment="0" applyProtection="0"/>
    <xf numFmtId="9" fontId="35"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34" fillId="0" borderId="0" applyFont="0" applyFill="0" applyBorder="0" applyAlignment="0" applyProtection="0"/>
    <xf numFmtId="9" fontId="11" fillId="0" borderId="0" applyFont="0" applyFill="0" applyBorder="0" applyAlignment="0" applyProtection="0"/>
    <xf numFmtId="9" fontId="35" fillId="0" borderId="0" applyFont="0" applyFill="0" applyBorder="0" applyAlignment="0" applyProtection="0"/>
    <xf numFmtId="9" fontId="11" fillId="0" borderId="0" applyFont="0" applyFill="0" applyBorder="0" applyAlignment="0" applyProtection="0"/>
    <xf numFmtId="9" fontId="35"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34" fillId="0" borderId="0" applyFont="0" applyFill="0" applyBorder="0" applyAlignment="0" applyProtection="0"/>
    <xf numFmtId="9" fontId="11" fillId="0" borderId="0" applyFont="0" applyFill="0" applyBorder="0" applyAlignment="0" applyProtection="0"/>
    <xf numFmtId="9" fontId="35" fillId="0" borderId="0" applyFont="0" applyFill="0" applyBorder="0" applyAlignment="0" applyProtection="0"/>
    <xf numFmtId="9" fontId="11" fillId="0" borderId="0" applyFont="0" applyFill="0" applyBorder="0" applyAlignment="0" applyProtection="0"/>
    <xf numFmtId="9" fontId="35"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34" fillId="0" borderId="0" applyFont="0" applyFill="0" applyBorder="0" applyAlignment="0" applyProtection="0"/>
    <xf numFmtId="9" fontId="11" fillId="0" borderId="0" applyFont="0" applyFill="0" applyBorder="0" applyAlignment="0" applyProtection="0"/>
    <xf numFmtId="9" fontId="35" fillId="0" borderId="0" applyFont="0" applyFill="0" applyBorder="0" applyAlignment="0" applyProtection="0"/>
    <xf numFmtId="9" fontId="11" fillId="0" borderId="0" applyFont="0" applyFill="0" applyBorder="0" applyAlignment="0" applyProtection="0"/>
    <xf numFmtId="9" fontId="35"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34" fillId="0" borderId="0" applyFont="0" applyFill="0" applyBorder="0" applyAlignment="0" applyProtection="0"/>
    <xf numFmtId="9" fontId="11" fillId="0" borderId="0" applyFont="0" applyFill="0" applyBorder="0" applyAlignment="0" applyProtection="0"/>
    <xf numFmtId="9" fontId="35" fillId="0" borderId="0" applyFont="0" applyFill="0" applyBorder="0" applyAlignment="0" applyProtection="0"/>
    <xf numFmtId="9" fontId="11" fillId="0" borderId="0" applyFont="0" applyFill="0" applyBorder="0" applyAlignment="0" applyProtection="0"/>
    <xf numFmtId="9" fontId="35"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34" fillId="0" borderId="0" applyFont="0" applyFill="0" applyBorder="0" applyAlignment="0" applyProtection="0"/>
    <xf numFmtId="9" fontId="11" fillId="0" borderId="0" applyFont="0" applyFill="0" applyBorder="0" applyAlignment="0" applyProtection="0"/>
    <xf numFmtId="9" fontId="35" fillId="0" borderId="0" applyFont="0" applyFill="0" applyBorder="0" applyAlignment="0" applyProtection="0"/>
    <xf numFmtId="9" fontId="11" fillId="0" borderId="0" applyFont="0" applyFill="0" applyBorder="0" applyAlignment="0" applyProtection="0"/>
    <xf numFmtId="9" fontId="35"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34" fillId="0" borderId="0" applyFont="0" applyFill="0" applyBorder="0" applyAlignment="0" applyProtection="0"/>
    <xf numFmtId="9" fontId="11" fillId="0" borderId="0" applyFont="0" applyFill="0" applyBorder="0" applyAlignment="0" applyProtection="0"/>
    <xf numFmtId="9" fontId="35" fillId="0" borderId="0" applyFont="0" applyFill="0" applyBorder="0" applyAlignment="0" applyProtection="0"/>
    <xf numFmtId="9" fontId="11" fillId="0" borderId="0" applyFont="0" applyFill="0" applyBorder="0" applyAlignment="0" applyProtection="0"/>
    <xf numFmtId="9" fontId="35"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34" fillId="0" borderId="0" applyFont="0" applyFill="0" applyBorder="0" applyAlignment="0" applyProtection="0"/>
    <xf numFmtId="9" fontId="11" fillId="0" borderId="0" applyFont="0" applyFill="0" applyBorder="0" applyAlignment="0" applyProtection="0"/>
    <xf numFmtId="9" fontId="35" fillId="0" borderId="0" applyFont="0" applyFill="0" applyBorder="0" applyAlignment="0" applyProtection="0"/>
    <xf numFmtId="9" fontId="11" fillId="0" borderId="0" applyFont="0" applyFill="0" applyBorder="0" applyAlignment="0" applyProtection="0"/>
    <xf numFmtId="9" fontId="35"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34" fillId="0" borderId="0" applyFont="0" applyFill="0" applyBorder="0" applyAlignment="0" applyProtection="0"/>
    <xf numFmtId="9" fontId="11" fillId="0" borderId="0" applyFont="0" applyFill="0" applyBorder="0" applyAlignment="0" applyProtection="0"/>
    <xf numFmtId="9" fontId="35" fillId="0" borderId="0" applyFont="0" applyFill="0" applyBorder="0" applyAlignment="0" applyProtection="0"/>
    <xf numFmtId="9" fontId="11" fillId="0" borderId="0" applyFont="0" applyFill="0" applyBorder="0" applyAlignment="0" applyProtection="0"/>
    <xf numFmtId="9" fontId="35"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34" fillId="0" borderId="0" applyFont="0" applyFill="0" applyBorder="0" applyAlignment="0" applyProtection="0"/>
    <xf numFmtId="9" fontId="11" fillId="0" borderId="0" applyFont="0" applyFill="0" applyBorder="0" applyAlignment="0" applyProtection="0"/>
    <xf numFmtId="9" fontId="35" fillId="0" borderId="0" applyFont="0" applyFill="0" applyBorder="0" applyAlignment="0" applyProtection="0"/>
    <xf numFmtId="9" fontId="11" fillId="0" borderId="0" applyFont="0" applyFill="0" applyBorder="0" applyAlignment="0" applyProtection="0"/>
    <xf numFmtId="9" fontId="35"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34" fillId="0" borderId="0" applyFont="0" applyFill="0" applyBorder="0" applyAlignment="0" applyProtection="0"/>
    <xf numFmtId="9" fontId="11" fillId="0" borderId="0" applyFont="0" applyFill="0" applyBorder="0" applyAlignment="0" applyProtection="0"/>
    <xf numFmtId="9" fontId="35" fillId="0" borderId="0" applyFont="0" applyFill="0" applyBorder="0" applyAlignment="0" applyProtection="0"/>
    <xf numFmtId="9" fontId="11" fillId="0" borderId="0" applyFont="0" applyFill="0" applyBorder="0" applyAlignment="0" applyProtection="0"/>
    <xf numFmtId="9" fontId="35"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34" fillId="0" borderId="0" applyFont="0" applyFill="0" applyBorder="0" applyAlignment="0" applyProtection="0"/>
    <xf numFmtId="9" fontId="11" fillId="0" borderId="0" applyFont="0" applyFill="0" applyBorder="0" applyAlignment="0" applyProtection="0"/>
    <xf numFmtId="9" fontId="35" fillId="0" borderId="0" applyFont="0" applyFill="0" applyBorder="0" applyAlignment="0" applyProtection="0"/>
    <xf numFmtId="9" fontId="11" fillId="0" borderId="0" applyFont="0" applyFill="0" applyBorder="0" applyAlignment="0" applyProtection="0"/>
    <xf numFmtId="9" fontId="35"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34" fillId="0" borderId="0" applyFont="0" applyFill="0" applyBorder="0" applyAlignment="0" applyProtection="0"/>
    <xf numFmtId="9" fontId="11" fillId="0" borderId="0" applyFont="0" applyFill="0" applyBorder="0" applyAlignment="0" applyProtection="0"/>
    <xf numFmtId="9" fontId="35" fillId="0" borderId="0" applyFont="0" applyFill="0" applyBorder="0" applyAlignment="0" applyProtection="0"/>
    <xf numFmtId="9" fontId="11" fillId="0" borderId="0" applyFont="0" applyFill="0" applyBorder="0" applyAlignment="0" applyProtection="0"/>
    <xf numFmtId="9" fontId="35"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34" fillId="0" borderId="0" applyFont="0" applyFill="0" applyBorder="0" applyAlignment="0" applyProtection="0"/>
    <xf numFmtId="9" fontId="11" fillId="0" borderId="0" applyFont="0" applyFill="0" applyBorder="0" applyAlignment="0" applyProtection="0"/>
    <xf numFmtId="9" fontId="35" fillId="0" borderId="0" applyFont="0" applyFill="0" applyBorder="0" applyAlignment="0" applyProtection="0"/>
    <xf numFmtId="9" fontId="11" fillId="0" borderId="0" applyFont="0" applyFill="0" applyBorder="0" applyAlignment="0" applyProtection="0"/>
    <xf numFmtId="9" fontId="35"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34" fillId="0" borderId="0" applyFont="0" applyFill="0" applyBorder="0" applyAlignment="0" applyProtection="0"/>
    <xf numFmtId="9" fontId="11" fillId="0" borderId="0" applyFont="0" applyFill="0" applyBorder="0" applyAlignment="0" applyProtection="0"/>
    <xf numFmtId="9" fontId="35" fillId="0" borderId="0" applyFont="0" applyFill="0" applyBorder="0" applyAlignment="0" applyProtection="0"/>
    <xf numFmtId="9" fontId="11" fillId="0" borderId="0" applyFont="0" applyFill="0" applyBorder="0" applyAlignment="0" applyProtection="0"/>
    <xf numFmtId="9" fontId="35"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34" fillId="0" borderId="0" applyFont="0" applyFill="0" applyBorder="0" applyAlignment="0" applyProtection="0"/>
    <xf numFmtId="9" fontId="11" fillId="0" borderId="0" applyFont="0" applyFill="0" applyBorder="0" applyAlignment="0" applyProtection="0"/>
    <xf numFmtId="9" fontId="35" fillId="0" borderId="0" applyFont="0" applyFill="0" applyBorder="0" applyAlignment="0" applyProtection="0"/>
    <xf numFmtId="9" fontId="11" fillId="0" borderId="0" applyFont="0" applyFill="0" applyBorder="0" applyAlignment="0" applyProtection="0"/>
    <xf numFmtId="9" fontId="35"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34" fillId="0" borderId="0" applyFont="0" applyFill="0" applyBorder="0" applyAlignment="0" applyProtection="0"/>
    <xf numFmtId="9" fontId="11" fillId="0" borderId="0" applyFont="0" applyFill="0" applyBorder="0" applyAlignment="0" applyProtection="0"/>
    <xf numFmtId="9" fontId="35" fillId="0" borderId="0" applyFont="0" applyFill="0" applyBorder="0" applyAlignment="0" applyProtection="0"/>
    <xf numFmtId="9" fontId="11" fillId="0" borderId="0" applyFont="0" applyFill="0" applyBorder="0" applyAlignment="0" applyProtection="0"/>
    <xf numFmtId="9" fontId="35"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34" fillId="0" borderId="0" applyFont="0" applyFill="0" applyBorder="0" applyAlignment="0" applyProtection="0"/>
    <xf numFmtId="9" fontId="11" fillId="0" borderId="0" applyFont="0" applyFill="0" applyBorder="0" applyAlignment="0" applyProtection="0"/>
    <xf numFmtId="9" fontId="35" fillId="0" borderId="0" applyFont="0" applyFill="0" applyBorder="0" applyAlignment="0" applyProtection="0"/>
    <xf numFmtId="9" fontId="11" fillId="0" borderId="0" applyFont="0" applyFill="0" applyBorder="0" applyAlignment="0" applyProtection="0"/>
    <xf numFmtId="9" fontId="35"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34" fillId="0" borderId="0" applyFont="0" applyFill="0" applyBorder="0" applyAlignment="0" applyProtection="0"/>
    <xf numFmtId="9" fontId="11" fillId="0" borderId="0" applyFont="0" applyFill="0" applyBorder="0" applyAlignment="0" applyProtection="0"/>
    <xf numFmtId="9" fontId="35" fillId="0" borderId="0" applyFont="0" applyFill="0" applyBorder="0" applyAlignment="0" applyProtection="0"/>
    <xf numFmtId="9" fontId="11" fillId="0" borderId="0" applyFont="0" applyFill="0" applyBorder="0" applyAlignment="0" applyProtection="0"/>
    <xf numFmtId="9" fontId="35"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34" fillId="0" borderId="0" applyFont="0" applyFill="0" applyBorder="0" applyAlignment="0" applyProtection="0"/>
    <xf numFmtId="9" fontId="11" fillId="0" borderId="0" applyFont="0" applyFill="0" applyBorder="0" applyAlignment="0" applyProtection="0"/>
    <xf numFmtId="9" fontId="35" fillId="0" borderId="0" applyFont="0" applyFill="0" applyBorder="0" applyAlignment="0" applyProtection="0"/>
    <xf numFmtId="9" fontId="11" fillId="0" borderId="0" applyFont="0" applyFill="0" applyBorder="0" applyAlignment="0" applyProtection="0"/>
    <xf numFmtId="9" fontId="35"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34" fillId="0" borderId="0" applyFont="0" applyFill="0" applyBorder="0" applyAlignment="0" applyProtection="0"/>
    <xf numFmtId="9" fontId="11" fillId="0" borderId="0" applyFont="0" applyFill="0" applyBorder="0" applyAlignment="0" applyProtection="0"/>
    <xf numFmtId="9" fontId="35" fillId="0" borderId="0" applyFont="0" applyFill="0" applyBorder="0" applyAlignment="0" applyProtection="0"/>
    <xf numFmtId="9" fontId="11" fillId="0" borderId="0" applyFont="0" applyFill="0" applyBorder="0" applyAlignment="0" applyProtection="0"/>
    <xf numFmtId="9" fontId="35"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34" fillId="0" borderId="0" applyFont="0" applyFill="0" applyBorder="0" applyAlignment="0" applyProtection="0"/>
    <xf numFmtId="9" fontId="11" fillId="0" borderId="0" applyFont="0" applyFill="0" applyBorder="0" applyAlignment="0" applyProtection="0"/>
    <xf numFmtId="9" fontId="35" fillId="0" borderId="0" applyFont="0" applyFill="0" applyBorder="0" applyAlignment="0" applyProtection="0"/>
    <xf numFmtId="9" fontId="11" fillId="0" borderId="0" applyFont="0" applyFill="0" applyBorder="0" applyAlignment="0" applyProtection="0"/>
    <xf numFmtId="9" fontId="35"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34" fillId="0" borderId="0" applyFont="0" applyFill="0" applyBorder="0" applyAlignment="0" applyProtection="0"/>
    <xf numFmtId="9" fontId="11" fillId="0" borderId="0" applyFont="0" applyFill="0" applyBorder="0" applyAlignment="0" applyProtection="0"/>
    <xf numFmtId="9" fontId="35" fillId="0" borderId="0" applyFont="0" applyFill="0" applyBorder="0" applyAlignment="0" applyProtection="0"/>
    <xf numFmtId="9" fontId="11" fillId="0" borderId="0" applyFont="0" applyFill="0" applyBorder="0" applyAlignment="0" applyProtection="0"/>
    <xf numFmtId="9" fontId="35"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34" fillId="0" borderId="0" applyFont="0" applyFill="0" applyBorder="0" applyAlignment="0" applyProtection="0"/>
    <xf numFmtId="9" fontId="11" fillId="0" borderId="0" applyFont="0" applyFill="0" applyBorder="0" applyAlignment="0" applyProtection="0"/>
    <xf numFmtId="9" fontId="35" fillId="0" borderId="0" applyFont="0" applyFill="0" applyBorder="0" applyAlignment="0" applyProtection="0"/>
    <xf numFmtId="9" fontId="11" fillId="0" borderId="0" applyFont="0" applyFill="0" applyBorder="0" applyAlignment="0" applyProtection="0"/>
    <xf numFmtId="9" fontId="35"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34" fillId="0" borderId="0" applyFont="0" applyFill="0" applyBorder="0" applyAlignment="0" applyProtection="0"/>
    <xf numFmtId="9" fontId="11" fillId="0" borderId="0" applyFont="0" applyFill="0" applyBorder="0" applyAlignment="0" applyProtection="0"/>
    <xf numFmtId="9" fontId="35" fillId="0" borderId="0" applyFont="0" applyFill="0" applyBorder="0" applyAlignment="0" applyProtection="0"/>
    <xf numFmtId="9" fontId="11" fillId="0" borderId="0" applyFont="0" applyFill="0" applyBorder="0" applyAlignment="0" applyProtection="0"/>
    <xf numFmtId="9" fontId="35"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34" fillId="0" borderId="0" applyFont="0" applyFill="0" applyBorder="0" applyAlignment="0" applyProtection="0"/>
    <xf numFmtId="9" fontId="11" fillId="0" borderId="0" applyFont="0" applyFill="0" applyBorder="0" applyAlignment="0" applyProtection="0"/>
    <xf numFmtId="9" fontId="35" fillId="0" borderId="0" applyFont="0" applyFill="0" applyBorder="0" applyAlignment="0" applyProtection="0"/>
    <xf numFmtId="9" fontId="11" fillId="0" borderId="0" applyFont="0" applyFill="0" applyBorder="0" applyAlignment="0" applyProtection="0"/>
    <xf numFmtId="9" fontId="35"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34" fillId="0" borderId="0" applyFont="0" applyFill="0" applyBorder="0" applyAlignment="0" applyProtection="0"/>
    <xf numFmtId="9" fontId="11" fillId="0" borderId="0" applyFont="0" applyFill="0" applyBorder="0" applyAlignment="0" applyProtection="0"/>
    <xf numFmtId="9" fontId="35" fillId="0" borderId="0" applyFont="0" applyFill="0" applyBorder="0" applyAlignment="0" applyProtection="0"/>
    <xf numFmtId="9" fontId="11" fillId="0" borderId="0" applyFont="0" applyFill="0" applyBorder="0" applyAlignment="0" applyProtection="0"/>
    <xf numFmtId="9" fontId="35"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34" fillId="0" borderId="0" applyFont="0" applyFill="0" applyBorder="0" applyAlignment="0" applyProtection="0"/>
    <xf numFmtId="9" fontId="11" fillId="0" borderId="0" applyFont="0" applyFill="0" applyBorder="0" applyAlignment="0" applyProtection="0"/>
    <xf numFmtId="9" fontId="35" fillId="0" borderId="0" applyFont="0" applyFill="0" applyBorder="0" applyAlignment="0" applyProtection="0"/>
    <xf numFmtId="9" fontId="11" fillId="0" borderId="0" applyFont="0" applyFill="0" applyBorder="0" applyAlignment="0" applyProtection="0"/>
    <xf numFmtId="9" fontId="35"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34" fillId="0" borderId="0" applyFont="0" applyFill="0" applyBorder="0" applyAlignment="0" applyProtection="0"/>
    <xf numFmtId="9" fontId="11" fillId="0" borderId="0" applyFont="0" applyFill="0" applyBorder="0" applyAlignment="0" applyProtection="0"/>
    <xf numFmtId="9" fontId="35" fillId="0" borderId="0" applyFont="0" applyFill="0" applyBorder="0" applyAlignment="0" applyProtection="0"/>
    <xf numFmtId="9" fontId="11" fillId="0" borderId="0" applyFont="0" applyFill="0" applyBorder="0" applyAlignment="0" applyProtection="0"/>
    <xf numFmtId="9" fontId="35"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34" fillId="0" borderId="0" applyFont="0" applyFill="0" applyBorder="0" applyAlignment="0" applyProtection="0"/>
    <xf numFmtId="9" fontId="11" fillId="0" borderId="0" applyFont="0" applyFill="0" applyBorder="0" applyAlignment="0" applyProtection="0"/>
    <xf numFmtId="9" fontId="35" fillId="0" borderId="0" applyFont="0" applyFill="0" applyBorder="0" applyAlignment="0" applyProtection="0"/>
    <xf numFmtId="9" fontId="11" fillId="0" borderId="0" applyFont="0" applyFill="0" applyBorder="0" applyAlignment="0" applyProtection="0"/>
    <xf numFmtId="9" fontId="35"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34" fillId="0" borderId="0" applyFont="0" applyFill="0" applyBorder="0" applyAlignment="0" applyProtection="0"/>
    <xf numFmtId="9" fontId="11" fillId="0" borderId="0" applyFont="0" applyFill="0" applyBorder="0" applyAlignment="0" applyProtection="0"/>
    <xf numFmtId="9" fontId="35" fillId="0" borderId="0" applyFont="0" applyFill="0" applyBorder="0" applyAlignment="0" applyProtection="0"/>
    <xf numFmtId="9" fontId="11" fillId="0" borderId="0" applyFont="0" applyFill="0" applyBorder="0" applyAlignment="0" applyProtection="0"/>
    <xf numFmtId="9" fontId="35"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34" fillId="0" borderId="0" applyFont="0" applyFill="0" applyBorder="0" applyAlignment="0" applyProtection="0"/>
    <xf numFmtId="9" fontId="11" fillId="0" borderId="0" applyFont="0" applyFill="0" applyBorder="0" applyAlignment="0" applyProtection="0"/>
    <xf numFmtId="9" fontId="35" fillId="0" borderId="0" applyFont="0" applyFill="0" applyBorder="0" applyAlignment="0" applyProtection="0"/>
    <xf numFmtId="9" fontId="11" fillId="0" borderId="0" applyFont="0" applyFill="0" applyBorder="0" applyAlignment="0" applyProtection="0"/>
    <xf numFmtId="9" fontId="35"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34" fillId="0" borderId="0" applyFont="0" applyFill="0" applyBorder="0" applyAlignment="0" applyProtection="0"/>
    <xf numFmtId="9" fontId="11" fillId="0" borderId="0" applyFont="0" applyFill="0" applyBorder="0" applyAlignment="0" applyProtection="0"/>
    <xf numFmtId="9" fontId="35" fillId="0" borderId="0" applyFont="0" applyFill="0" applyBorder="0" applyAlignment="0" applyProtection="0"/>
    <xf numFmtId="9" fontId="11" fillId="0" borderId="0" applyFont="0" applyFill="0" applyBorder="0" applyAlignment="0" applyProtection="0"/>
    <xf numFmtId="9" fontId="35" fillId="0" borderId="0" applyFont="0" applyFill="0" applyBorder="0" applyAlignment="0" applyProtection="0"/>
    <xf numFmtId="9" fontId="12" fillId="0" borderId="0" applyFont="0" applyFill="0" applyBorder="0" applyAlignment="0" applyProtection="0"/>
    <xf numFmtId="9" fontId="11" fillId="0" borderId="0" applyFont="0" applyFill="0" applyBorder="0" applyAlignment="0" applyProtection="0"/>
    <xf numFmtId="9" fontId="12" fillId="0" borderId="0" applyFont="0" applyFill="0" applyBorder="0" applyAlignment="0" applyProtection="0"/>
    <xf numFmtId="9" fontId="11" fillId="0" borderId="0" applyFont="0" applyFill="0" applyBorder="0" applyAlignment="0" applyProtection="0"/>
    <xf numFmtId="9" fontId="12" fillId="0" borderId="0" applyFont="0" applyFill="0" applyBorder="0" applyAlignment="0" applyProtection="0"/>
    <xf numFmtId="9" fontId="11" fillId="0" borderId="0" applyFont="0" applyFill="0" applyBorder="0" applyAlignment="0" applyProtection="0"/>
    <xf numFmtId="9" fontId="12" fillId="0" borderId="0" applyFont="0" applyFill="0" applyBorder="0" applyAlignment="0" applyProtection="0"/>
    <xf numFmtId="9" fontId="11" fillId="0" borderId="0" applyFont="0" applyFill="0" applyBorder="0" applyAlignment="0" applyProtection="0"/>
    <xf numFmtId="9" fontId="12" fillId="0" borderId="0" applyFont="0" applyFill="0" applyBorder="0" applyAlignment="0" applyProtection="0"/>
    <xf numFmtId="9" fontId="11" fillId="0" borderId="0" applyFont="0" applyFill="0" applyBorder="0" applyAlignment="0" applyProtection="0"/>
    <xf numFmtId="9" fontId="12"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34" fillId="0" borderId="0" applyFont="0" applyFill="0" applyBorder="0" applyAlignment="0" applyProtection="0"/>
    <xf numFmtId="9" fontId="11" fillId="0" borderId="0" applyFont="0" applyFill="0" applyBorder="0" applyAlignment="0" applyProtection="0"/>
    <xf numFmtId="9" fontId="35" fillId="0" borderId="0" applyFont="0" applyFill="0" applyBorder="0" applyAlignment="0" applyProtection="0"/>
    <xf numFmtId="9" fontId="11" fillId="0" borderId="0" applyFont="0" applyFill="0" applyBorder="0" applyAlignment="0" applyProtection="0"/>
    <xf numFmtId="9" fontId="35"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34" fillId="0" borderId="0" applyFont="0" applyFill="0" applyBorder="0" applyAlignment="0" applyProtection="0"/>
    <xf numFmtId="9" fontId="11" fillId="0" borderId="0" applyFont="0" applyFill="0" applyBorder="0" applyAlignment="0" applyProtection="0"/>
    <xf numFmtId="9" fontId="35" fillId="0" borderId="0" applyFont="0" applyFill="0" applyBorder="0" applyAlignment="0" applyProtection="0"/>
    <xf numFmtId="9" fontId="11" fillId="0" borderId="0" applyFont="0" applyFill="0" applyBorder="0" applyAlignment="0" applyProtection="0"/>
    <xf numFmtId="9" fontId="35"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34" fillId="0" borderId="0" applyFont="0" applyFill="0" applyBorder="0" applyAlignment="0" applyProtection="0"/>
    <xf numFmtId="9" fontId="11" fillId="0" borderId="0" applyFont="0" applyFill="0" applyBorder="0" applyAlignment="0" applyProtection="0"/>
    <xf numFmtId="9" fontId="35" fillId="0" borderId="0" applyFont="0" applyFill="0" applyBorder="0" applyAlignment="0" applyProtection="0"/>
    <xf numFmtId="9" fontId="11" fillId="0" borderId="0" applyFont="0" applyFill="0" applyBorder="0" applyAlignment="0" applyProtection="0"/>
    <xf numFmtId="9" fontId="35"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34" fillId="0" borderId="0" applyFont="0" applyFill="0" applyBorder="0" applyAlignment="0" applyProtection="0"/>
    <xf numFmtId="9" fontId="11" fillId="0" borderId="0" applyFont="0" applyFill="0" applyBorder="0" applyAlignment="0" applyProtection="0"/>
    <xf numFmtId="9" fontId="35" fillId="0" borderId="0" applyFont="0" applyFill="0" applyBorder="0" applyAlignment="0" applyProtection="0"/>
    <xf numFmtId="9" fontId="11" fillId="0" borderId="0" applyFont="0" applyFill="0" applyBorder="0" applyAlignment="0" applyProtection="0"/>
    <xf numFmtId="9" fontId="35"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34" fillId="0" borderId="0" applyFont="0" applyFill="0" applyBorder="0" applyAlignment="0" applyProtection="0"/>
    <xf numFmtId="9" fontId="11" fillId="0" borderId="0" applyFont="0" applyFill="0" applyBorder="0" applyAlignment="0" applyProtection="0"/>
    <xf numFmtId="9" fontId="35" fillId="0" borderId="0" applyFont="0" applyFill="0" applyBorder="0" applyAlignment="0" applyProtection="0"/>
    <xf numFmtId="9" fontId="11" fillId="0" borderId="0" applyFont="0" applyFill="0" applyBorder="0" applyAlignment="0" applyProtection="0"/>
    <xf numFmtId="9" fontId="35" fillId="0" borderId="0" applyFont="0" applyFill="0" applyBorder="0" applyAlignment="0" applyProtection="0"/>
    <xf numFmtId="9" fontId="11" fillId="0" borderId="0" applyFont="0" applyFill="0" applyBorder="0" applyAlignment="0" applyProtection="0"/>
    <xf numFmtId="0" fontId="11" fillId="0" borderId="0"/>
    <xf numFmtId="0" fontId="24"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7" fillId="0" borderId="6" applyNumberFormat="0" applyFill="0" applyAlignment="0" applyProtection="0"/>
    <xf numFmtId="0" fontId="27" fillId="0" borderId="6" applyNumberFormat="0" applyFill="0" applyAlignment="0" applyProtection="0"/>
    <xf numFmtId="0" fontId="28" fillId="0" borderId="7" applyNumberFormat="0" applyFill="0" applyAlignment="0" applyProtection="0"/>
    <xf numFmtId="0" fontId="28" fillId="0" borderId="7" applyNumberFormat="0" applyFill="0" applyAlignment="0" applyProtection="0"/>
    <xf numFmtId="0" fontId="29" fillId="0" borderId="8" applyNumberFormat="0" applyFill="0" applyAlignment="0" applyProtection="0"/>
    <xf numFmtId="0" fontId="29" fillId="0" borderId="8" applyNumberFormat="0" applyFill="0" applyAlignment="0" applyProtection="0"/>
    <xf numFmtId="0" fontId="29" fillId="0" borderId="0" applyNumberFormat="0" applyFill="0" applyBorder="0" applyAlignment="0" applyProtection="0"/>
    <xf numFmtId="0" fontId="30" fillId="0" borderId="11" applyNumberFormat="0" applyFill="0" applyAlignment="0" applyProtection="0"/>
    <xf numFmtId="0" fontId="2" fillId="0" borderId="11" applyNumberFormat="0" applyFill="0" applyAlignment="0" applyProtection="0"/>
    <xf numFmtId="0" fontId="2" fillId="0" borderId="11" applyNumberFormat="0" applyFill="0" applyAlignment="0" applyProtection="0"/>
    <xf numFmtId="0" fontId="31" fillId="3" borderId="0" applyNumberFormat="0" applyBorder="0" applyAlignment="0" applyProtection="0"/>
    <xf numFmtId="0" fontId="32" fillId="4" borderId="0" applyNumberFormat="0" applyBorder="0" applyAlignment="0" applyProtection="0"/>
    <xf numFmtId="4" fontId="37" fillId="0" borderId="0"/>
    <xf numFmtId="0" fontId="40" fillId="43" borderId="0" applyNumberFormat="0" applyBorder="0" applyAlignment="0" applyProtection="0"/>
    <xf numFmtId="0" fontId="40" fillId="43" borderId="0" applyNumberFormat="0" applyBorder="0" applyAlignment="0" applyProtection="0"/>
    <xf numFmtId="0" fontId="40" fillId="47" borderId="0" applyNumberFormat="0" applyBorder="0" applyAlignment="0" applyProtection="0"/>
    <xf numFmtId="0" fontId="40" fillId="47" borderId="0" applyNumberFormat="0" applyBorder="0" applyAlignment="0" applyProtection="0"/>
    <xf numFmtId="0" fontId="40" fillId="51" borderId="0" applyNumberFormat="0" applyBorder="0" applyAlignment="0" applyProtection="0"/>
    <xf numFmtId="0" fontId="40" fillId="51" borderId="0" applyNumberFormat="0" applyBorder="0" applyAlignment="0" applyProtection="0"/>
    <xf numFmtId="0" fontId="40" fillId="55" borderId="0" applyNumberFormat="0" applyBorder="0" applyAlignment="0" applyProtection="0"/>
    <xf numFmtId="0" fontId="40" fillId="55" borderId="0" applyNumberFormat="0" applyBorder="0" applyAlignment="0" applyProtection="0"/>
    <xf numFmtId="0" fontId="40" fillId="59" borderId="0" applyNumberFormat="0" applyBorder="0" applyAlignment="0" applyProtection="0"/>
    <xf numFmtId="0" fontId="40" fillId="59" borderId="0" applyNumberFormat="0" applyBorder="0" applyAlignment="0" applyProtection="0"/>
    <xf numFmtId="0" fontId="40" fillId="63" borderId="0" applyNumberFormat="0" applyBorder="0" applyAlignment="0" applyProtection="0"/>
    <xf numFmtId="0" fontId="40" fillId="63" borderId="0" applyNumberFormat="0" applyBorder="0" applyAlignment="0" applyProtection="0"/>
    <xf numFmtId="0" fontId="40" fillId="44" borderId="0" applyNumberFormat="0" applyBorder="0" applyAlignment="0" applyProtection="0"/>
    <xf numFmtId="0" fontId="40" fillId="44" borderId="0" applyNumberFormat="0" applyBorder="0" applyAlignment="0" applyProtection="0"/>
    <xf numFmtId="0" fontId="40" fillId="48" borderId="0" applyNumberFormat="0" applyBorder="0" applyAlignment="0" applyProtection="0"/>
    <xf numFmtId="0" fontId="40" fillId="48" borderId="0" applyNumberFormat="0" applyBorder="0" applyAlignment="0" applyProtection="0"/>
    <xf numFmtId="0" fontId="40" fillId="52" borderId="0" applyNumberFormat="0" applyBorder="0" applyAlignment="0" applyProtection="0"/>
    <xf numFmtId="0" fontId="40" fillId="52" borderId="0" applyNumberFormat="0" applyBorder="0" applyAlignment="0" applyProtection="0"/>
    <xf numFmtId="0" fontId="40" fillId="56" borderId="0" applyNumberFormat="0" applyBorder="0" applyAlignment="0" applyProtection="0"/>
    <xf numFmtId="0" fontId="40" fillId="56" borderId="0" applyNumberFormat="0" applyBorder="0" applyAlignment="0" applyProtection="0"/>
    <xf numFmtId="0" fontId="40" fillId="60" borderId="0" applyNumberFormat="0" applyBorder="0" applyAlignment="0" applyProtection="0"/>
    <xf numFmtId="0" fontId="40" fillId="60" borderId="0" applyNumberFormat="0" applyBorder="0" applyAlignment="0" applyProtection="0"/>
    <xf numFmtId="0" fontId="40" fillId="64" borderId="0" applyNumberFormat="0" applyBorder="0" applyAlignment="0" applyProtection="0"/>
    <xf numFmtId="0" fontId="40" fillId="64" borderId="0" applyNumberFormat="0" applyBorder="0" applyAlignment="0" applyProtection="0"/>
    <xf numFmtId="0" fontId="60" fillId="45" borderId="0" applyNumberFormat="0" applyBorder="0" applyAlignment="0" applyProtection="0"/>
    <xf numFmtId="0" fontId="60" fillId="49" borderId="0" applyNumberFormat="0" applyBorder="0" applyAlignment="0" applyProtection="0"/>
    <xf numFmtId="0" fontId="60" fillId="53" borderId="0" applyNumberFormat="0" applyBorder="0" applyAlignment="0" applyProtection="0"/>
    <xf numFmtId="0" fontId="60" fillId="57" borderId="0" applyNumberFormat="0" applyBorder="0" applyAlignment="0" applyProtection="0"/>
    <xf numFmtId="0" fontId="60" fillId="61" borderId="0" applyNumberFormat="0" applyBorder="0" applyAlignment="0" applyProtection="0"/>
    <xf numFmtId="0" fontId="60" fillId="65" borderId="0" applyNumberFormat="0" applyBorder="0" applyAlignment="0" applyProtection="0"/>
    <xf numFmtId="0" fontId="17" fillId="21" borderId="2" applyNumberFormat="0" applyAlignment="0" applyProtection="0"/>
    <xf numFmtId="0" fontId="17" fillId="21" borderId="2" applyNumberFormat="0" applyAlignment="0" applyProtection="0"/>
    <xf numFmtId="167" fontId="35"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0"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0" fontId="62" fillId="38" borderId="0" applyNumberFormat="0" applyBorder="0" applyAlignment="0" applyProtection="0"/>
    <xf numFmtId="0" fontId="63" fillId="0" borderId="0" applyNumberFormat="0" applyFill="0" applyBorder="0" applyAlignment="0" applyProtection="0"/>
    <xf numFmtId="0" fontId="20" fillId="7" borderId="2" applyNumberFormat="0" applyAlignment="0" applyProtection="0"/>
    <xf numFmtId="0" fontId="20" fillId="7" borderId="2" applyNumberFormat="0" applyAlignment="0" applyProtection="0"/>
    <xf numFmtId="0" fontId="20" fillId="7" borderId="2" applyNumberFormat="0" applyAlignment="0" applyProtection="0"/>
    <xf numFmtId="166" fontId="39" fillId="0" borderId="0" applyFont="0" applyFill="0" applyBorder="0" applyAlignment="0" applyProtection="0"/>
    <xf numFmtId="0" fontId="59" fillId="40" borderId="50" applyNumberFormat="0" applyAlignment="0" applyProtection="0"/>
    <xf numFmtId="0" fontId="60" fillId="42" borderId="0" applyNumberFormat="0" applyBorder="0" applyAlignment="0" applyProtection="0"/>
    <xf numFmtId="0" fontId="60" fillId="46" borderId="0" applyNumberFormat="0" applyBorder="0" applyAlignment="0" applyProtection="0"/>
    <xf numFmtId="0" fontId="60" fillId="50" borderId="0" applyNumberFormat="0" applyBorder="0" applyAlignment="0" applyProtection="0"/>
    <xf numFmtId="0" fontId="60" fillId="54" borderId="0" applyNumberFormat="0" applyBorder="0" applyAlignment="0" applyProtection="0"/>
    <xf numFmtId="0" fontId="60" fillId="58" borderId="0" applyNumberFormat="0" applyBorder="0" applyAlignment="0" applyProtection="0"/>
    <xf numFmtId="0" fontId="60" fillId="62" borderId="0" applyNumberFormat="0" applyBorder="0" applyAlignment="0" applyProtection="0"/>
    <xf numFmtId="41" fontId="21" fillId="0" borderId="0" applyFont="0" applyFill="0" applyBorder="0" applyAlignment="0" applyProtection="0"/>
    <xf numFmtId="177" fontId="21" fillId="0" borderId="0" applyFont="0" applyFill="0" applyBorder="0" applyAlignment="0" applyProtection="0"/>
    <xf numFmtId="177" fontId="21" fillId="0" borderId="0" applyFont="0" applyFill="0" applyBorder="0" applyAlignment="0" applyProtection="0"/>
    <xf numFmtId="41" fontId="21" fillId="0" borderId="0" applyFont="0" applyFill="0" applyBorder="0" applyAlignment="0" applyProtection="0"/>
    <xf numFmtId="177" fontId="21" fillId="0" borderId="0" applyFont="0" applyFill="0" applyBorder="0" applyAlignment="0" applyProtection="0"/>
    <xf numFmtId="177" fontId="21" fillId="0" borderId="0" applyFont="0" applyFill="0" applyBorder="0" applyAlignment="0" applyProtection="0"/>
    <xf numFmtId="41" fontId="21" fillId="0" borderId="0" applyFont="0" applyFill="0" applyBorder="0" applyAlignment="0" applyProtection="0"/>
    <xf numFmtId="177" fontId="21" fillId="0" borderId="0" applyFont="0" applyFill="0" applyBorder="0" applyAlignment="0" applyProtection="0"/>
    <xf numFmtId="177" fontId="21" fillId="0" borderId="0" applyFont="0" applyFill="0" applyBorder="0" applyAlignment="0" applyProtection="0"/>
    <xf numFmtId="41" fontId="21" fillId="0" borderId="0" applyFont="0" applyFill="0" applyBorder="0" applyAlignment="0" applyProtection="0"/>
    <xf numFmtId="177" fontId="21" fillId="0" borderId="0" applyFont="0" applyFill="0" applyBorder="0" applyAlignment="0" applyProtection="0"/>
    <xf numFmtId="177" fontId="21" fillId="0" borderId="0" applyFont="0" applyFill="0" applyBorder="0" applyAlignment="0" applyProtection="0"/>
    <xf numFmtId="41" fontId="21" fillId="0" borderId="0" applyFont="0" applyFill="0" applyBorder="0" applyAlignment="0" applyProtection="0"/>
    <xf numFmtId="177" fontId="21" fillId="0" borderId="0" applyFont="0" applyFill="0" applyBorder="0" applyAlignment="0" applyProtection="0"/>
    <xf numFmtId="177" fontId="21" fillId="0" borderId="0" applyFont="0" applyFill="0" applyBorder="0" applyAlignment="0" applyProtection="0"/>
    <xf numFmtId="41" fontId="21" fillId="0" borderId="0" applyFont="0" applyFill="0" applyBorder="0" applyAlignment="0" applyProtection="0"/>
    <xf numFmtId="177" fontId="21" fillId="0" borderId="0" applyFont="0" applyFill="0" applyBorder="0" applyAlignment="0" applyProtection="0"/>
    <xf numFmtId="177" fontId="21" fillId="0" borderId="0" applyFont="0" applyFill="0" applyBorder="0" applyAlignment="0" applyProtection="0"/>
    <xf numFmtId="41" fontId="21" fillId="0" borderId="0" applyFont="0" applyFill="0" applyBorder="0" applyAlignment="0" applyProtection="0"/>
    <xf numFmtId="177" fontId="21" fillId="0" borderId="0" applyFont="0" applyFill="0" applyBorder="0" applyAlignment="0" applyProtection="0"/>
    <xf numFmtId="177" fontId="21" fillId="0" borderId="0" applyFont="0" applyFill="0" applyBorder="0" applyAlignment="0" applyProtection="0"/>
    <xf numFmtId="41" fontId="21" fillId="0" borderId="0" applyFont="0" applyFill="0" applyBorder="0" applyAlignment="0" applyProtection="0"/>
    <xf numFmtId="177" fontId="21" fillId="0" borderId="0" applyFont="0" applyFill="0" applyBorder="0" applyAlignment="0" applyProtection="0"/>
    <xf numFmtId="177" fontId="21" fillId="0" borderId="0" applyFont="0" applyFill="0" applyBorder="0" applyAlignment="0" applyProtection="0"/>
    <xf numFmtId="41" fontId="21" fillId="0" borderId="0" applyFont="0" applyFill="0" applyBorder="0" applyAlignment="0" applyProtection="0"/>
    <xf numFmtId="177" fontId="21" fillId="0" borderId="0" applyFont="0" applyFill="0" applyBorder="0" applyAlignment="0" applyProtection="0"/>
    <xf numFmtId="177" fontId="21" fillId="0" borderId="0" applyFont="0" applyFill="0" applyBorder="0" applyAlignment="0" applyProtection="0"/>
    <xf numFmtId="41" fontId="21" fillId="0" borderId="0" applyFont="0" applyFill="0" applyBorder="0" applyAlignment="0" applyProtection="0"/>
    <xf numFmtId="177" fontId="21" fillId="0" borderId="0" applyFont="0" applyFill="0" applyBorder="0" applyAlignment="0" applyProtection="0"/>
    <xf numFmtId="177" fontId="21" fillId="0" borderId="0" applyFont="0" applyFill="0" applyBorder="0" applyAlignment="0" applyProtection="0"/>
    <xf numFmtId="41" fontId="21" fillId="0" borderId="0" applyFont="0" applyFill="0" applyBorder="0" applyAlignment="0" applyProtection="0"/>
    <xf numFmtId="177" fontId="21" fillId="0" borderId="0" applyFont="0" applyFill="0" applyBorder="0" applyAlignment="0" applyProtection="0"/>
    <xf numFmtId="177" fontId="21" fillId="0" borderId="0" applyFont="0" applyFill="0" applyBorder="0" applyAlignment="0" applyProtection="0"/>
    <xf numFmtId="41" fontId="21" fillId="0" borderId="0" applyFont="0" applyFill="0" applyBorder="0" applyAlignment="0" applyProtection="0"/>
    <xf numFmtId="177" fontId="21" fillId="0" borderId="0" applyFont="0" applyFill="0" applyBorder="0" applyAlignment="0" applyProtection="0"/>
    <xf numFmtId="177" fontId="21" fillId="0" borderId="0" applyFont="0" applyFill="0" applyBorder="0" applyAlignment="0" applyProtection="0"/>
    <xf numFmtId="41" fontId="21" fillId="0" borderId="0" applyFont="0" applyFill="0" applyBorder="0" applyAlignment="0" applyProtection="0"/>
    <xf numFmtId="177" fontId="21" fillId="0" borderId="0" applyFont="0" applyFill="0" applyBorder="0" applyAlignment="0" applyProtection="0"/>
    <xf numFmtId="177" fontId="21" fillId="0" borderId="0" applyFont="0" applyFill="0" applyBorder="0" applyAlignment="0" applyProtection="0"/>
    <xf numFmtId="41" fontId="21" fillId="0" borderId="0" applyFont="0" applyFill="0" applyBorder="0" applyAlignment="0" applyProtection="0"/>
    <xf numFmtId="177" fontId="21" fillId="0" borderId="0" applyFont="0" applyFill="0" applyBorder="0" applyAlignment="0" applyProtection="0"/>
    <xf numFmtId="177" fontId="21" fillId="0" borderId="0" applyFont="0" applyFill="0" applyBorder="0" applyAlignment="0" applyProtection="0"/>
    <xf numFmtId="41" fontId="21" fillId="0" borderId="0" applyFont="0" applyFill="0" applyBorder="0" applyAlignment="0" applyProtection="0"/>
    <xf numFmtId="177" fontId="21" fillId="0" borderId="0" applyFont="0" applyFill="0" applyBorder="0" applyAlignment="0" applyProtection="0"/>
    <xf numFmtId="177" fontId="21" fillId="0" borderId="0" applyFont="0" applyFill="0" applyBorder="0" applyAlignment="0" applyProtection="0"/>
    <xf numFmtId="41" fontId="21" fillId="0" borderId="0" applyFont="0" applyFill="0" applyBorder="0" applyAlignment="0" applyProtection="0"/>
    <xf numFmtId="177" fontId="21" fillId="0" borderId="0" applyFont="0" applyFill="0" applyBorder="0" applyAlignment="0" applyProtection="0"/>
    <xf numFmtId="177" fontId="21" fillId="0" borderId="0" applyFont="0" applyFill="0" applyBorder="0" applyAlignment="0" applyProtection="0"/>
    <xf numFmtId="41" fontId="21" fillId="0" borderId="0" applyFont="0" applyFill="0" applyBorder="0" applyAlignment="0" applyProtection="0"/>
    <xf numFmtId="177" fontId="21" fillId="0" borderId="0" applyFont="0" applyFill="0" applyBorder="0" applyAlignment="0" applyProtection="0"/>
    <xf numFmtId="177" fontId="21" fillId="0" borderId="0" applyFont="0" applyFill="0" applyBorder="0" applyAlignment="0" applyProtection="0"/>
    <xf numFmtId="41" fontId="21" fillId="0" borderId="0" applyFont="0" applyFill="0" applyBorder="0" applyAlignment="0" applyProtection="0"/>
    <xf numFmtId="177" fontId="21" fillId="0" borderId="0" applyFont="0" applyFill="0" applyBorder="0" applyAlignment="0" applyProtection="0"/>
    <xf numFmtId="177" fontId="21" fillId="0" borderId="0" applyFont="0" applyFill="0" applyBorder="0" applyAlignment="0" applyProtection="0"/>
    <xf numFmtId="41" fontId="21" fillId="0" borderId="0" applyFont="0" applyFill="0" applyBorder="0" applyAlignment="0" applyProtection="0"/>
    <xf numFmtId="177" fontId="21" fillId="0" borderId="0" applyFont="0" applyFill="0" applyBorder="0" applyAlignment="0" applyProtection="0"/>
    <xf numFmtId="177" fontId="21" fillId="0" borderId="0" applyFont="0" applyFill="0" applyBorder="0" applyAlignment="0" applyProtection="0"/>
    <xf numFmtId="41" fontId="21" fillId="0" borderId="0" applyFont="0" applyFill="0" applyBorder="0" applyAlignment="0" applyProtection="0"/>
    <xf numFmtId="177" fontId="21" fillId="0" borderId="0" applyFont="0" applyFill="0" applyBorder="0" applyAlignment="0" applyProtection="0"/>
    <xf numFmtId="177" fontId="21" fillId="0" borderId="0" applyFont="0" applyFill="0" applyBorder="0" applyAlignment="0" applyProtection="0"/>
    <xf numFmtId="41" fontId="21" fillId="0" borderId="0" applyFont="0" applyFill="0" applyBorder="0" applyAlignment="0" applyProtection="0"/>
    <xf numFmtId="177" fontId="21" fillId="0" borderId="0" applyFont="0" applyFill="0" applyBorder="0" applyAlignment="0" applyProtection="0"/>
    <xf numFmtId="177" fontId="21" fillId="0" borderId="0" applyFont="0" applyFill="0" applyBorder="0" applyAlignment="0" applyProtection="0"/>
    <xf numFmtId="41" fontId="21" fillId="0" borderId="0" applyFont="0" applyFill="0" applyBorder="0" applyAlignment="0" applyProtection="0"/>
    <xf numFmtId="177" fontId="21" fillId="0" borderId="0" applyFont="0" applyFill="0" applyBorder="0" applyAlignment="0" applyProtection="0"/>
    <xf numFmtId="177" fontId="21" fillId="0" borderId="0" applyFont="0" applyFill="0" applyBorder="0" applyAlignment="0" applyProtection="0"/>
    <xf numFmtId="41" fontId="21" fillId="0" borderId="0" applyFont="0" applyFill="0" applyBorder="0" applyAlignment="0" applyProtection="0"/>
    <xf numFmtId="177" fontId="21" fillId="0" borderId="0" applyFont="0" applyFill="0" applyBorder="0" applyAlignment="0" applyProtection="0"/>
    <xf numFmtId="177" fontId="21" fillId="0" borderId="0" applyFont="0" applyFill="0" applyBorder="0" applyAlignment="0" applyProtection="0"/>
    <xf numFmtId="41" fontId="21" fillId="0" borderId="0" applyFont="0" applyFill="0" applyBorder="0" applyAlignment="0" applyProtection="0"/>
    <xf numFmtId="177" fontId="21" fillId="0" borderId="0" applyFont="0" applyFill="0" applyBorder="0" applyAlignment="0" applyProtection="0"/>
    <xf numFmtId="177" fontId="21" fillId="0" borderId="0" applyFont="0" applyFill="0" applyBorder="0" applyAlignment="0" applyProtection="0"/>
    <xf numFmtId="41" fontId="21" fillId="0" borderId="0" applyFont="0" applyFill="0" applyBorder="0" applyAlignment="0" applyProtection="0"/>
    <xf numFmtId="177" fontId="21" fillId="0" borderId="0" applyFont="0" applyFill="0" applyBorder="0" applyAlignment="0" applyProtection="0"/>
    <xf numFmtId="177" fontId="21" fillId="0" borderId="0" applyFont="0" applyFill="0" applyBorder="0" applyAlignment="0" applyProtection="0"/>
    <xf numFmtId="41" fontId="21" fillId="0" borderId="0" applyFont="0" applyFill="0" applyBorder="0" applyAlignment="0" applyProtection="0"/>
    <xf numFmtId="177" fontId="21" fillId="0" borderId="0" applyFont="0" applyFill="0" applyBorder="0" applyAlignment="0" applyProtection="0"/>
    <xf numFmtId="177" fontId="21" fillId="0" borderId="0" applyFont="0" applyFill="0" applyBorder="0" applyAlignment="0" applyProtection="0"/>
    <xf numFmtId="41" fontId="21" fillId="0" borderId="0" applyFont="0" applyFill="0" applyBorder="0" applyAlignment="0" applyProtection="0"/>
    <xf numFmtId="177" fontId="21" fillId="0" borderId="0" applyFont="0" applyFill="0" applyBorder="0" applyAlignment="0" applyProtection="0"/>
    <xf numFmtId="177" fontId="21" fillId="0" borderId="0" applyFont="0" applyFill="0" applyBorder="0" applyAlignment="0" applyProtection="0"/>
    <xf numFmtId="41" fontId="21" fillId="0" borderId="0" applyFont="0" applyFill="0" applyBorder="0" applyAlignment="0" applyProtection="0"/>
    <xf numFmtId="177" fontId="21" fillId="0" borderId="0" applyFont="0" applyFill="0" applyBorder="0" applyAlignment="0" applyProtection="0"/>
    <xf numFmtId="177" fontId="21" fillId="0" borderId="0" applyFont="0" applyFill="0" applyBorder="0" applyAlignment="0" applyProtection="0"/>
    <xf numFmtId="41" fontId="21" fillId="0" borderId="0" applyFont="0" applyFill="0" applyBorder="0" applyAlignment="0" applyProtection="0"/>
    <xf numFmtId="177" fontId="21" fillId="0" borderId="0" applyFont="0" applyFill="0" applyBorder="0" applyAlignment="0" applyProtection="0"/>
    <xf numFmtId="177" fontId="21" fillId="0" borderId="0" applyFont="0" applyFill="0" applyBorder="0" applyAlignment="0" applyProtection="0"/>
    <xf numFmtId="41" fontId="21" fillId="0" borderId="0" applyFont="0" applyFill="0" applyBorder="0" applyAlignment="0" applyProtection="0"/>
    <xf numFmtId="177" fontId="21" fillId="0" borderId="0" applyFont="0" applyFill="0" applyBorder="0" applyAlignment="0" applyProtection="0"/>
    <xf numFmtId="177" fontId="21" fillId="0" borderId="0" applyFont="0" applyFill="0" applyBorder="0" applyAlignment="0" applyProtection="0"/>
    <xf numFmtId="41" fontId="21" fillId="0" borderId="0" applyFont="0" applyFill="0" applyBorder="0" applyAlignment="0" applyProtection="0"/>
    <xf numFmtId="177" fontId="21" fillId="0" borderId="0" applyFont="0" applyFill="0" applyBorder="0" applyAlignment="0" applyProtection="0"/>
    <xf numFmtId="177" fontId="21" fillId="0" borderId="0" applyFont="0" applyFill="0" applyBorder="0" applyAlignment="0" applyProtection="0"/>
    <xf numFmtId="41" fontId="21" fillId="0" borderId="0" applyFont="0" applyFill="0" applyBorder="0" applyAlignment="0" applyProtection="0"/>
    <xf numFmtId="177" fontId="21" fillId="0" borderId="0" applyFont="0" applyFill="0" applyBorder="0" applyAlignment="0" applyProtection="0"/>
    <xf numFmtId="177" fontId="21" fillId="0" borderId="0" applyFont="0" applyFill="0" applyBorder="0" applyAlignment="0" applyProtection="0"/>
    <xf numFmtId="41" fontId="21" fillId="0" borderId="0" applyFont="0" applyFill="0" applyBorder="0" applyAlignment="0" applyProtection="0"/>
    <xf numFmtId="177" fontId="21" fillId="0" borderId="0" applyFont="0" applyFill="0" applyBorder="0" applyAlignment="0" applyProtection="0"/>
    <xf numFmtId="177" fontId="21" fillId="0" borderId="0" applyFont="0" applyFill="0" applyBorder="0" applyAlignment="0" applyProtection="0"/>
    <xf numFmtId="41" fontId="21" fillId="0" borderId="0" applyFont="0" applyFill="0" applyBorder="0" applyAlignment="0" applyProtection="0"/>
    <xf numFmtId="177" fontId="21" fillId="0" borderId="0" applyFont="0" applyFill="0" applyBorder="0" applyAlignment="0" applyProtection="0"/>
    <xf numFmtId="177" fontId="21" fillId="0" borderId="0" applyFont="0" applyFill="0" applyBorder="0" applyAlignment="0" applyProtection="0"/>
    <xf numFmtId="41" fontId="21" fillId="0" borderId="0" applyFont="0" applyFill="0" applyBorder="0" applyAlignment="0" applyProtection="0"/>
    <xf numFmtId="177" fontId="21" fillId="0" borderId="0" applyFont="0" applyFill="0" applyBorder="0" applyAlignment="0" applyProtection="0"/>
    <xf numFmtId="177" fontId="21" fillId="0" borderId="0" applyFont="0" applyFill="0" applyBorder="0" applyAlignment="0" applyProtection="0"/>
    <xf numFmtId="41" fontId="21" fillId="0" borderId="0" applyFont="0" applyFill="0" applyBorder="0" applyAlignment="0" applyProtection="0"/>
    <xf numFmtId="177" fontId="21" fillId="0" borderId="0" applyFont="0" applyFill="0" applyBorder="0" applyAlignment="0" applyProtection="0"/>
    <xf numFmtId="177" fontId="21" fillId="0" borderId="0" applyFont="0" applyFill="0" applyBorder="0" applyAlignment="0" applyProtection="0"/>
    <xf numFmtId="41" fontId="21" fillId="0" borderId="0" applyFont="0" applyFill="0" applyBorder="0" applyAlignment="0" applyProtection="0"/>
    <xf numFmtId="177" fontId="21" fillId="0" borderId="0" applyFont="0" applyFill="0" applyBorder="0" applyAlignment="0" applyProtection="0"/>
    <xf numFmtId="177" fontId="21" fillId="0" borderId="0" applyFont="0" applyFill="0" applyBorder="0" applyAlignment="0" applyProtection="0"/>
    <xf numFmtId="41" fontId="21" fillId="0" borderId="0" applyFont="0" applyFill="0" applyBorder="0" applyAlignment="0" applyProtection="0"/>
    <xf numFmtId="177" fontId="21" fillId="0" borderId="0" applyFont="0" applyFill="0" applyBorder="0" applyAlignment="0" applyProtection="0"/>
    <xf numFmtId="177" fontId="21" fillId="0" borderId="0" applyFont="0" applyFill="0" applyBorder="0" applyAlignment="0" applyProtection="0"/>
    <xf numFmtId="41" fontId="21" fillId="0" borderId="0" applyFont="0" applyFill="0" applyBorder="0" applyAlignment="0" applyProtection="0"/>
    <xf numFmtId="177" fontId="21" fillId="0" borderId="0" applyFont="0" applyFill="0" applyBorder="0" applyAlignment="0" applyProtection="0"/>
    <xf numFmtId="177" fontId="21" fillId="0" borderId="0" applyFont="0" applyFill="0" applyBorder="0" applyAlignment="0" applyProtection="0"/>
    <xf numFmtId="41" fontId="21" fillId="0" borderId="0" applyFont="0" applyFill="0" applyBorder="0" applyAlignment="0" applyProtection="0"/>
    <xf numFmtId="177" fontId="21" fillId="0" borderId="0" applyFont="0" applyFill="0" applyBorder="0" applyAlignment="0" applyProtection="0"/>
    <xf numFmtId="177" fontId="21" fillId="0" borderId="0" applyFont="0" applyFill="0" applyBorder="0" applyAlignment="0" applyProtection="0"/>
    <xf numFmtId="41" fontId="21" fillId="0" borderId="0" applyFont="0" applyFill="0" applyBorder="0" applyAlignment="0" applyProtection="0"/>
    <xf numFmtId="177" fontId="21" fillId="0" borderId="0" applyFont="0" applyFill="0" applyBorder="0" applyAlignment="0" applyProtection="0"/>
    <xf numFmtId="177" fontId="21" fillId="0" borderId="0" applyFont="0" applyFill="0" applyBorder="0" applyAlignment="0" applyProtection="0"/>
    <xf numFmtId="41" fontId="21" fillId="0" borderId="0" applyFont="0" applyFill="0" applyBorder="0" applyAlignment="0" applyProtection="0"/>
    <xf numFmtId="177" fontId="21" fillId="0" borderId="0" applyFont="0" applyFill="0" applyBorder="0" applyAlignment="0" applyProtection="0"/>
    <xf numFmtId="177" fontId="21" fillId="0" borderId="0" applyFont="0" applyFill="0" applyBorder="0" applyAlignment="0" applyProtection="0"/>
    <xf numFmtId="41" fontId="21" fillId="0" borderId="0" applyFont="0" applyFill="0" applyBorder="0" applyAlignment="0" applyProtection="0"/>
    <xf numFmtId="177" fontId="21" fillId="0" borderId="0" applyFont="0" applyFill="0" applyBorder="0" applyAlignment="0" applyProtection="0"/>
    <xf numFmtId="177" fontId="21" fillId="0" borderId="0" applyFont="0" applyFill="0" applyBorder="0" applyAlignment="0" applyProtection="0"/>
    <xf numFmtId="41" fontId="21" fillId="0" borderId="0" applyFont="0" applyFill="0" applyBorder="0" applyAlignment="0" applyProtection="0"/>
    <xf numFmtId="177" fontId="21" fillId="0" borderId="0" applyFont="0" applyFill="0" applyBorder="0" applyAlignment="0" applyProtection="0"/>
    <xf numFmtId="177" fontId="21" fillId="0" borderId="0" applyFont="0" applyFill="0" applyBorder="0" applyAlignment="0" applyProtection="0"/>
    <xf numFmtId="41" fontId="21" fillId="0" borderId="0" applyFont="0" applyFill="0" applyBorder="0" applyAlignment="0" applyProtection="0"/>
    <xf numFmtId="177" fontId="21" fillId="0" borderId="0" applyFont="0" applyFill="0" applyBorder="0" applyAlignment="0" applyProtection="0"/>
    <xf numFmtId="177" fontId="21" fillId="0" borderId="0" applyFont="0" applyFill="0" applyBorder="0" applyAlignment="0" applyProtection="0"/>
    <xf numFmtId="41" fontId="21" fillId="0" borderId="0" applyFont="0" applyFill="0" applyBorder="0" applyAlignment="0" applyProtection="0"/>
    <xf numFmtId="177" fontId="21" fillId="0" borderId="0" applyFont="0" applyFill="0" applyBorder="0" applyAlignment="0" applyProtection="0"/>
    <xf numFmtId="177" fontId="21" fillId="0" borderId="0" applyFont="0" applyFill="0" applyBorder="0" applyAlignment="0" applyProtection="0"/>
    <xf numFmtId="41" fontId="21" fillId="0" borderId="0" applyFont="0" applyFill="0" applyBorder="0" applyAlignment="0" applyProtection="0"/>
    <xf numFmtId="177" fontId="21" fillId="0" borderId="0" applyFont="0" applyFill="0" applyBorder="0" applyAlignment="0" applyProtection="0"/>
    <xf numFmtId="177" fontId="21" fillId="0" borderId="0" applyFont="0" applyFill="0" applyBorder="0" applyAlignment="0" applyProtection="0"/>
    <xf numFmtId="41" fontId="21" fillId="0" borderId="0" applyFont="0" applyFill="0" applyBorder="0" applyAlignment="0" applyProtection="0"/>
    <xf numFmtId="177" fontId="21" fillId="0" borderId="0" applyFont="0" applyFill="0" applyBorder="0" applyAlignment="0" applyProtection="0"/>
    <xf numFmtId="177" fontId="21" fillId="0" borderId="0" applyFont="0" applyFill="0" applyBorder="0" applyAlignment="0" applyProtection="0"/>
    <xf numFmtId="41" fontId="21" fillId="0" borderId="0" applyFont="0" applyFill="0" applyBorder="0" applyAlignment="0" applyProtection="0"/>
    <xf numFmtId="177" fontId="21" fillId="0" borderId="0" applyFont="0" applyFill="0" applyBorder="0" applyAlignment="0" applyProtection="0"/>
    <xf numFmtId="177" fontId="21" fillId="0" borderId="0" applyFont="0" applyFill="0" applyBorder="0" applyAlignment="0" applyProtection="0"/>
    <xf numFmtId="41" fontId="21" fillId="0" borderId="0" applyFont="0" applyFill="0" applyBorder="0" applyAlignment="0" applyProtection="0"/>
    <xf numFmtId="177" fontId="21" fillId="0" borderId="0" applyFont="0" applyFill="0" applyBorder="0" applyAlignment="0" applyProtection="0"/>
    <xf numFmtId="177" fontId="21" fillId="0" borderId="0" applyFont="0" applyFill="0" applyBorder="0" applyAlignment="0" applyProtection="0"/>
    <xf numFmtId="41" fontId="21" fillId="0" borderId="0" applyFont="0" applyFill="0" applyBorder="0" applyAlignment="0" applyProtection="0"/>
    <xf numFmtId="177" fontId="21" fillId="0" borderId="0" applyFont="0" applyFill="0" applyBorder="0" applyAlignment="0" applyProtection="0"/>
    <xf numFmtId="177" fontId="21" fillId="0" borderId="0" applyFont="0" applyFill="0" applyBorder="0" applyAlignment="0" applyProtection="0"/>
    <xf numFmtId="41" fontId="21" fillId="0" borderId="0" applyFont="0" applyFill="0" applyBorder="0" applyAlignment="0" applyProtection="0"/>
    <xf numFmtId="177" fontId="21" fillId="0" borderId="0" applyFont="0" applyFill="0" applyBorder="0" applyAlignment="0" applyProtection="0"/>
    <xf numFmtId="177" fontId="21" fillId="0" borderId="0" applyFont="0" applyFill="0" applyBorder="0" applyAlignment="0" applyProtection="0"/>
    <xf numFmtId="41" fontId="21" fillId="0" borderId="0" applyFont="0" applyFill="0" applyBorder="0" applyAlignment="0" applyProtection="0"/>
    <xf numFmtId="177" fontId="21" fillId="0" borderId="0" applyFont="0" applyFill="0" applyBorder="0" applyAlignment="0" applyProtection="0"/>
    <xf numFmtId="177" fontId="21" fillId="0" borderId="0" applyFont="0" applyFill="0" applyBorder="0" applyAlignment="0" applyProtection="0"/>
    <xf numFmtId="41" fontId="21" fillId="0" borderId="0" applyFont="0" applyFill="0" applyBorder="0" applyAlignment="0" applyProtection="0"/>
    <xf numFmtId="177" fontId="21" fillId="0" borderId="0" applyFont="0" applyFill="0" applyBorder="0" applyAlignment="0" applyProtection="0"/>
    <xf numFmtId="177" fontId="21" fillId="0" borderId="0" applyFont="0" applyFill="0" applyBorder="0" applyAlignment="0" applyProtection="0"/>
    <xf numFmtId="41" fontId="21" fillId="0" borderId="0" applyFont="0" applyFill="0" applyBorder="0" applyAlignment="0" applyProtection="0"/>
    <xf numFmtId="177" fontId="21" fillId="0" borderId="0" applyFont="0" applyFill="0" applyBorder="0" applyAlignment="0" applyProtection="0"/>
    <xf numFmtId="177" fontId="21" fillId="0" borderId="0" applyFont="0" applyFill="0" applyBorder="0" applyAlignment="0" applyProtection="0"/>
    <xf numFmtId="41" fontId="21" fillId="0" borderId="0" applyFont="0" applyFill="0" applyBorder="0" applyAlignment="0" applyProtection="0"/>
    <xf numFmtId="177" fontId="21" fillId="0" borderId="0" applyFont="0" applyFill="0" applyBorder="0" applyAlignment="0" applyProtection="0"/>
    <xf numFmtId="177" fontId="21" fillId="0" borderId="0" applyFont="0" applyFill="0" applyBorder="0" applyAlignment="0" applyProtection="0"/>
    <xf numFmtId="41" fontId="21" fillId="0" borderId="0" applyFont="0" applyFill="0" applyBorder="0" applyAlignment="0" applyProtection="0"/>
    <xf numFmtId="177" fontId="21" fillId="0" borderId="0" applyFont="0" applyFill="0" applyBorder="0" applyAlignment="0" applyProtection="0"/>
    <xf numFmtId="177" fontId="21" fillId="0" borderId="0" applyFont="0" applyFill="0" applyBorder="0" applyAlignment="0" applyProtection="0"/>
    <xf numFmtId="41" fontId="21" fillId="0" borderId="0" applyFont="0" applyFill="0" applyBorder="0" applyAlignment="0" applyProtection="0"/>
    <xf numFmtId="177" fontId="21" fillId="0" borderId="0" applyFont="0" applyFill="0" applyBorder="0" applyAlignment="0" applyProtection="0"/>
    <xf numFmtId="177" fontId="2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0" fontId="64" fillId="39" borderId="0" applyNumberFormat="0" applyBorder="0" applyAlignment="0" applyProtection="0"/>
    <xf numFmtId="0" fontId="40" fillId="0" borderId="0"/>
    <xf numFmtId="0" fontId="11" fillId="0" borderId="0"/>
    <xf numFmtId="0" fontId="11" fillId="0" borderId="0"/>
    <xf numFmtId="0" fontId="11" fillId="0" borderId="0"/>
    <xf numFmtId="0" fontId="40" fillId="0" borderId="0"/>
    <xf numFmtId="0" fontId="11" fillId="0" borderId="0"/>
    <xf numFmtId="0" fontId="40" fillId="0" borderId="0"/>
    <xf numFmtId="0" fontId="11" fillId="0" borderId="0"/>
    <xf numFmtId="0" fontId="11" fillId="0" borderId="0"/>
    <xf numFmtId="0" fontId="11" fillId="0" borderId="0"/>
    <xf numFmtId="0" fontId="11" fillId="0" borderId="0"/>
    <xf numFmtId="0" fontId="40" fillId="0" borderId="0"/>
    <xf numFmtId="0" fontId="11"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11" fillId="0" borderId="0"/>
    <xf numFmtId="0" fontId="39"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40" fillId="0" borderId="0"/>
    <xf numFmtId="0" fontId="40" fillId="0" borderId="0"/>
    <xf numFmtId="0" fontId="11" fillId="0" borderId="0"/>
    <xf numFmtId="0" fontId="11" fillId="0" borderId="0"/>
    <xf numFmtId="0" fontId="11" fillId="0" borderId="0"/>
    <xf numFmtId="0" fontId="11" fillId="0" borderId="0"/>
    <xf numFmtId="0" fontId="11" fillId="0" borderId="0"/>
    <xf numFmtId="0" fontId="11" fillId="0" borderId="0"/>
    <xf numFmtId="0" fontId="40" fillId="0" borderId="0"/>
    <xf numFmtId="0" fontId="11"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11" fillId="0" borderId="0"/>
    <xf numFmtId="0" fontId="40" fillId="0" borderId="0"/>
    <xf numFmtId="0" fontId="40"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44" fillId="0" borderId="0"/>
    <xf numFmtId="0" fontId="44" fillId="0" borderId="0"/>
    <xf numFmtId="0" fontId="44" fillId="0" borderId="0"/>
    <xf numFmtId="0" fontId="44" fillId="0" borderId="0"/>
    <xf numFmtId="0" fontId="11"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11" fillId="25" borderId="9" applyNumberFormat="0" applyFont="0" applyAlignment="0" applyProtection="0"/>
    <xf numFmtId="0" fontId="35" fillId="25" borderId="9" applyNumberFormat="0" applyFont="0" applyAlignment="0" applyProtection="0"/>
    <xf numFmtId="0" fontId="11" fillId="25" borderId="9" applyNumberFormat="0" applyFont="0" applyAlignment="0" applyProtection="0"/>
    <xf numFmtId="0" fontId="11" fillId="25" borderId="9" applyNumberFormat="0" applyFont="0" applyAlignment="0" applyProtection="0"/>
    <xf numFmtId="0" fontId="11" fillId="25" borderId="9" applyNumberFormat="0" applyFont="0" applyAlignment="0" applyProtection="0"/>
    <xf numFmtId="0" fontId="11" fillId="25" borderId="9" applyNumberFormat="0" applyFont="0" applyAlignment="0" applyProtection="0"/>
    <xf numFmtId="0" fontId="11" fillId="25" borderId="9" applyNumberFormat="0" applyFont="0" applyAlignment="0" applyProtection="0"/>
    <xf numFmtId="0" fontId="35" fillId="25" borderId="9" applyNumberFormat="0" applyFont="0" applyAlignment="0" applyProtection="0"/>
    <xf numFmtId="0" fontId="11" fillId="25" borderId="9" applyNumberFormat="0" applyFont="0" applyAlignment="0" applyProtection="0"/>
    <xf numFmtId="0" fontId="40" fillId="41" borderId="51" applyNumberFormat="0" applyFont="0" applyAlignment="0" applyProtection="0"/>
    <xf numFmtId="0" fontId="40" fillId="41" borderId="51" applyNumberFormat="0" applyFont="0" applyAlignment="0" applyProtection="0"/>
    <xf numFmtId="0" fontId="40" fillId="41" borderId="51" applyNumberFormat="0" applyFont="0" applyAlignment="0" applyProtection="0"/>
    <xf numFmtId="0" fontId="40" fillId="41" borderId="51" applyNumberFormat="0" applyFont="0" applyAlignment="0" applyProtection="0"/>
    <xf numFmtId="172" fontId="11" fillId="0" borderId="0" applyFont="0" applyFill="0" applyBorder="0" applyAlignment="0" applyProtection="0"/>
    <xf numFmtId="172" fontId="11" fillId="0" borderId="0" applyFont="0" applyFill="0" applyBorder="0" applyAlignment="0" applyProtection="0"/>
    <xf numFmtId="172" fontId="11" fillId="0" borderId="0" applyFont="0" applyFill="0" applyBorder="0" applyAlignment="0" applyProtection="0"/>
    <xf numFmtId="172" fontId="11" fillId="0" borderId="0" applyFont="0" applyFill="0" applyBorder="0" applyAlignment="0" applyProtection="0"/>
    <xf numFmtId="172" fontId="11" fillId="0" borderId="0" applyFont="0" applyFill="0" applyBorder="0" applyAlignment="0" applyProtection="0"/>
    <xf numFmtId="172" fontId="11" fillId="0" borderId="0" applyFont="0" applyFill="0" applyBorder="0" applyAlignment="0" applyProtection="0"/>
    <xf numFmtId="172" fontId="11" fillId="0" borderId="0" applyFont="0" applyFill="0" applyBorder="0" applyAlignment="0" applyProtection="0"/>
    <xf numFmtId="172" fontId="11" fillId="0" borderId="0" applyFont="0" applyFill="0" applyBorder="0" applyAlignment="0" applyProtection="0"/>
    <xf numFmtId="172" fontId="11" fillId="0" borderId="0" applyFont="0" applyFill="0" applyBorder="0" applyAlignment="0" applyProtection="0"/>
    <xf numFmtId="172" fontId="11" fillId="0" borderId="0" applyFont="0" applyFill="0" applyBorder="0" applyAlignment="0" applyProtection="0"/>
    <xf numFmtId="172" fontId="11" fillId="0" borderId="0" applyFont="0" applyFill="0" applyBorder="0" applyAlignment="0" applyProtection="0"/>
    <xf numFmtId="172" fontId="11" fillId="0" borderId="0" applyFont="0" applyFill="0" applyBorder="0" applyAlignment="0" applyProtection="0"/>
    <xf numFmtId="172" fontId="11" fillId="0" borderId="0" applyFont="0" applyFill="0" applyBorder="0" applyAlignment="0" applyProtection="0"/>
    <xf numFmtId="172" fontId="11" fillId="0" borderId="0" applyFont="0" applyFill="0" applyBorder="0" applyAlignment="0" applyProtection="0"/>
    <xf numFmtId="172" fontId="11" fillId="0" borderId="0" applyFont="0" applyFill="0" applyBorder="0" applyAlignment="0" applyProtection="0"/>
    <xf numFmtId="172" fontId="11" fillId="0" borderId="0" applyFont="0" applyFill="0" applyBorder="0" applyAlignment="0" applyProtection="0"/>
    <xf numFmtId="172" fontId="11" fillId="0" borderId="0" applyFont="0" applyFill="0" applyBorder="0" applyAlignment="0" applyProtection="0"/>
    <xf numFmtId="172" fontId="11" fillId="0" borderId="0" applyFont="0" applyFill="0" applyBorder="0" applyAlignment="0" applyProtection="0"/>
    <xf numFmtId="172" fontId="11" fillId="0" borderId="0" applyFont="0" applyFill="0" applyBorder="0" applyAlignment="0" applyProtection="0"/>
    <xf numFmtId="172" fontId="11" fillId="0" borderId="0" applyFont="0" applyFill="0" applyBorder="0" applyAlignment="0" applyProtection="0"/>
    <xf numFmtId="172" fontId="11" fillId="0" borderId="0" applyFont="0" applyFill="0" applyBorder="0" applyAlignment="0" applyProtection="0"/>
    <xf numFmtId="172" fontId="11" fillId="0" borderId="0" applyFont="0" applyFill="0" applyBorder="0" applyAlignment="0" applyProtection="0"/>
    <xf numFmtId="172" fontId="11" fillId="0" borderId="0" applyFont="0" applyFill="0" applyBorder="0" applyAlignment="0" applyProtection="0"/>
    <xf numFmtId="172" fontId="11" fillId="0" borderId="0" applyFont="0" applyFill="0" applyBorder="0" applyAlignment="0" applyProtection="0"/>
    <xf numFmtId="172" fontId="11" fillId="0" borderId="0" applyFont="0" applyFill="0" applyBorder="0" applyAlignment="0" applyProtection="0"/>
    <xf numFmtId="172" fontId="11" fillId="0" borderId="0" applyFont="0" applyFill="0" applyBorder="0" applyAlignment="0" applyProtection="0"/>
    <xf numFmtId="172" fontId="11" fillId="0" borderId="0" applyFont="0" applyFill="0" applyBorder="0" applyAlignment="0" applyProtection="0"/>
    <xf numFmtId="172" fontId="11" fillId="0" borderId="0" applyFont="0" applyFill="0" applyBorder="0" applyAlignment="0" applyProtection="0"/>
    <xf numFmtId="172" fontId="11" fillId="0" borderId="0" applyFont="0" applyFill="0" applyBorder="0" applyAlignment="0" applyProtection="0"/>
    <xf numFmtId="172" fontId="11" fillId="0" borderId="0" applyFont="0" applyFill="0" applyBorder="0" applyAlignment="0" applyProtection="0"/>
    <xf numFmtId="172" fontId="11" fillId="0" borderId="0" applyFont="0" applyFill="0" applyBorder="0" applyAlignment="0" applyProtection="0"/>
    <xf numFmtId="172" fontId="11" fillId="0" borderId="0" applyFont="0" applyFill="0" applyBorder="0" applyAlignment="0" applyProtection="0"/>
    <xf numFmtId="172" fontId="11" fillId="0" borderId="0" applyFont="0" applyFill="0" applyBorder="0" applyAlignment="0" applyProtection="0"/>
    <xf numFmtId="172" fontId="11" fillId="0" borderId="0" applyFont="0" applyFill="0" applyBorder="0" applyAlignment="0" applyProtection="0"/>
    <xf numFmtId="172" fontId="11" fillId="0" borderId="0" applyFont="0" applyFill="0" applyBorder="0" applyAlignment="0" applyProtection="0"/>
    <xf numFmtId="172" fontId="11" fillId="0" borderId="0" applyFont="0" applyFill="0" applyBorder="0" applyAlignment="0" applyProtection="0"/>
    <xf numFmtId="172" fontId="11" fillId="0" borderId="0" applyFont="0" applyFill="0" applyBorder="0" applyAlignment="0" applyProtection="0"/>
    <xf numFmtId="172" fontId="11" fillId="0" borderId="0" applyFont="0" applyFill="0" applyBorder="0" applyAlignment="0" applyProtection="0"/>
    <xf numFmtId="172" fontId="11" fillId="0" borderId="0" applyFont="0" applyFill="0" applyBorder="0" applyAlignment="0" applyProtection="0"/>
    <xf numFmtId="172" fontId="11" fillId="0" borderId="0" applyFont="0" applyFill="0" applyBorder="0" applyAlignment="0" applyProtection="0"/>
    <xf numFmtId="172" fontId="11" fillId="0" borderId="0" applyFont="0" applyFill="0" applyBorder="0" applyAlignment="0" applyProtection="0"/>
    <xf numFmtId="172" fontId="11" fillId="0" borderId="0" applyFont="0" applyFill="0" applyBorder="0" applyAlignment="0" applyProtection="0"/>
    <xf numFmtId="172" fontId="11" fillId="0" borderId="0" applyFont="0" applyFill="0" applyBorder="0" applyAlignment="0" applyProtection="0"/>
    <xf numFmtId="172" fontId="11" fillId="0" borderId="0" applyFont="0" applyFill="0" applyBorder="0" applyAlignment="0" applyProtection="0"/>
    <xf numFmtId="0" fontId="23" fillId="21" borderId="10" applyNumberFormat="0" applyAlignment="0" applyProtection="0"/>
    <xf numFmtId="0" fontId="23" fillId="21" borderId="10" applyNumberFormat="0" applyAlignment="0" applyProtection="0"/>
    <xf numFmtId="0" fontId="23" fillId="21" borderId="10" applyNumberFormat="0" applyAlignment="0" applyProtection="0"/>
    <xf numFmtId="9" fontId="11" fillId="0" borderId="0" applyFont="0" applyFill="0" applyBorder="0" applyAlignment="0" applyProtection="0"/>
    <xf numFmtId="9" fontId="40" fillId="0" borderId="0" applyFont="0" applyFill="0" applyBorder="0" applyAlignment="0" applyProtection="0"/>
    <xf numFmtId="9" fontId="40" fillId="0" borderId="0" applyFont="0" applyFill="0" applyBorder="0" applyAlignment="0" applyProtection="0"/>
    <xf numFmtId="9" fontId="40" fillId="0" borderId="0" applyFont="0" applyFill="0" applyBorder="0" applyAlignment="0" applyProtection="0"/>
    <xf numFmtId="9" fontId="40" fillId="0" borderId="0" applyFont="0" applyFill="0" applyBorder="0" applyAlignment="0" applyProtection="0"/>
    <xf numFmtId="9" fontId="40"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40" fillId="0" borderId="0" applyFont="0" applyFill="0" applyBorder="0" applyAlignment="0" applyProtection="0"/>
    <xf numFmtId="9" fontId="40" fillId="0" borderId="0" applyFont="0" applyFill="0" applyBorder="0" applyAlignment="0" applyProtection="0"/>
    <xf numFmtId="9" fontId="40" fillId="0" borderId="0" applyFont="0" applyFill="0" applyBorder="0" applyAlignment="0" applyProtection="0"/>
    <xf numFmtId="9" fontId="40" fillId="0" borderId="0" applyFont="0" applyFill="0" applyBorder="0" applyAlignment="0" applyProtection="0"/>
    <xf numFmtId="0" fontId="65" fillId="67" borderId="1" applyNumberFormat="0" applyProtection="0">
      <alignment horizontal="right"/>
    </xf>
    <xf numFmtId="0" fontId="66" fillId="67" borderId="0" applyNumberFormat="0" applyBorder="0" applyProtection="0">
      <alignment horizontal="left"/>
    </xf>
    <xf numFmtId="0" fontId="65" fillId="67" borderId="1" applyNumberFormat="0" applyProtection="0">
      <alignment horizontal="left"/>
    </xf>
    <xf numFmtId="49" fontId="11" fillId="0" borderId="1" applyFill="0" applyProtection="0">
      <alignment horizontal="right"/>
    </xf>
    <xf numFmtId="0" fontId="67" fillId="68" borderId="0" applyNumberFormat="0" applyBorder="0" applyProtection="0">
      <alignment horizontal="left"/>
    </xf>
    <xf numFmtId="1" fontId="11" fillId="0" borderId="1" applyFill="0" applyProtection="0">
      <alignment horizontal="right" vertical="top" wrapText="1"/>
    </xf>
    <xf numFmtId="2" fontId="11" fillId="0" borderId="1" applyFill="0" applyProtection="0">
      <alignment horizontal="right" vertical="top" wrapText="1"/>
    </xf>
    <xf numFmtId="0" fontId="11" fillId="0" borderId="1" applyFill="0" applyProtection="0">
      <alignment horizontal="right" vertical="top" wrapText="1"/>
    </xf>
    <xf numFmtId="0" fontId="65" fillId="67" borderId="1" applyNumberFormat="0" applyProtection="0">
      <alignment horizontal="right"/>
    </xf>
    <xf numFmtId="0" fontId="66" fillId="67" borderId="0" applyNumberFormat="0" applyBorder="0" applyProtection="0">
      <alignment horizontal="left"/>
    </xf>
    <xf numFmtId="0" fontId="65" fillId="67" borderId="1" applyNumberFormat="0" applyProtection="0">
      <alignment horizontal="left"/>
    </xf>
    <xf numFmtId="49" fontId="11" fillId="0" borderId="1" applyFill="0" applyProtection="0">
      <alignment horizontal="right"/>
    </xf>
    <xf numFmtId="0" fontId="67" fillId="68" borderId="0" applyNumberFormat="0" applyBorder="0" applyProtection="0">
      <alignment horizontal="left"/>
    </xf>
    <xf numFmtId="1" fontId="11" fillId="0" borderId="1" applyFill="0" applyProtection="0">
      <alignment horizontal="right" vertical="top" wrapText="1"/>
    </xf>
    <xf numFmtId="2" fontId="11" fillId="0" borderId="1" applyFill="0" applyProtection="0">
      <alignment horizontal="right" vertical="top" wrapText="1"/>
    </xf>
    <xf numFmtId="0" fontId="11" fillId="0" borderId="1" applyFill="0" applyProtection="0">
      <alignment horizontal="right" vertical="top" wrapText="1"/>
    </xf>
    <xf numFmtId="0" fontId="65" fillId="67" borderId="1" applyNumberFormat="0" applyProtection="0">
      <alignment horizontal="right"/>
    </xf>
    <xf numFmtId="0" fontId="66" fillId="67" borderId="0" applyNumberFormat="0" applyBorder="0" applyProtection="0">
      <alignment horizontal="left"/>
    </xf>
    <xf numFmtId="0" fontId="65" fillId="67" borderId="1" applyNumberFormat="0" applyProtection="0">
      <alignment horizontal="left"/>
    </xf>
    <xf numFmtId="49" fontId="11" fillId="0" borderId="1" applyFill="0" applyProtection="0">
      <alignment horizontal="right"/>
    </xf>
    <xf numFmtId="0" fontId="67" fillId="68" borderId="0" applyNumberFormat="0" applyBorder="0" applyProtection="0">
      <alignment horizontal="left"/>
    </xf>
    <xf numFmtId="1" fontId="11" fillId="0" borderId="1" applyFill="0" applyProtection="0">
      <alignment horizontal="right" vertical="top" wrapText="1"/>
    </xf>
    <xf numFmtId="2" fontId="11" fillId="0" borderId="1" applyFill="0" applyProtection="0">
      <alignment horizontal="right" vertical="top" wrapText="1"/>
    </xf>
    <xf numFmtId="0" fontId="11" fillId="0" borderId="1" applyFill="0" applyProtection="0">
      <alignment horizontal="right" vertical="top" wrapText="1"/>
    </xf>
    <xf numFmtId="0" fontId="65" fillId="67" borderId="1" applyNumberFormat="0" applyProtection="0">
      <alignment horizontal="right"/>
    </xf>
    <xf numFmtId="1" fontId="11" fillId="0" borderId="1" applyFill="0" applyProtection="0">
      <alignment horizontal="right" vertical="top" wrapText="1"/>
    </xf>
    <xf numFmtId="2" fontId="11" fillId="0" borderId="1" applyFill="0" applyProtection="0">
      <alignment horizontal="right" vertical="top" wrapText="1"/>
    </xf>
    <xf numFmtId="0" fontId="11" fillId="0" borderId="1" applyFill="0" applyProtection="0">
      <alignment horizontal="right" vertical="top" wrapText="1"/>
    </xf>
    <xf numFmtId="0" fontId="65" fillId="67" borderId="1" applyNumberFormat="0" applyProtection="0">
      <alignment horizontal="right"/>
    </xf>
    <xf numFmtId="0" fontId="66" fillId="67" borderId="0" applyNumberFormat="0" applyBorder="0" applyProtection="0">
      <alignment horizontal="left"/>
    </xf>
    <xf numFmtId="0" fontId="65" fillId="67" borderId="1" applyNumberFormat="0" applyProtection="0">
      <alignment horizontal="left"/>
    </xf>
    <xf numFmtId="49" fontId="11" fillId="0" borderId="1" applyFill="0" applyProtection="0">
      <alignment horizontal="right"/>
    </xf>
    <xf numFmtId="0" fontId="67" fillId="68" borderId="0" applyNumberFormat="0" applyBorder="0" applyProtection="0">
      <alignment horizontal="left"/>
    </xf>
    <xf numFmtId="1" fontId="11" fillId="0" borderId="1" applyFill="0" applyProtection="0">
      <alignment horizontal="right" vertical="top" wrapText="1"/>
    </xf>
    <xf numFmtId="2" fontId="11" fillId="0" borderId="1" applyFill="0" applyProtection="0">
      <alignment horizontal="right" vertical="top" wrapText="1"/>
    </xf>
    <xf numFmtId="0" fontId="11" fillId="0" borderId="1" applyFill="0" applyProtection="0">
      <alignment horizontal="right" vertical="top" wrapText="1"/>
    </xf>
    <xf numFmtId="0" fontId="65" fillId="67" borderId="1" applyNumberFormat="0" applyProtection="0">
      <alignment horizontal="right"/>
    </xf>
    <xf numFmtId="0" fontId="66" fillId="67" borderId="0" applyNumberFormat="0" applyBorder="0" applyProtection="0">
      <alignment horizontal="left"/>
    </xf>
    <xf numFmtId="0" fontId="65" fillId="67" borderId="1" applyNumberFormat="0" applyProtection="0">
      <alignment horizontal="left"/>
    </xf>
    <xf numFmtId="49" fontId="11" fillId="0" borderId="1" applyFill="0" applyProtection="0">
      <alignment horizontal="right"/>
    </xf>
    <xf numFmtId="0" fontId="67" fillId="68" borderId="0" applyNumberFormat="0" applyBorder="0" applyProtection="0">
      <alignment horizontal="left"/>
    </xf>
    <xf numFmtId="1" fontId="11" fillId="0" borderId="1" applyFill="0" applyProtection="0">
      <alignment horizontal="right" vertical="top" wrapText="1"/>
    </xf>
    <xf numFmtId="2" fontId="11" fillId="0" borderId="1" applyFill="0" applyProtection="0">
      <alignment horizontal="right" vertical="top" wrapText="1"/>
    </xf>
    <xf numFmtId="0" fontId="11" fillId="0" borderId="1" applyFill="0" applyProtection="0">
      <alignment horizontal="right" vertical="top" wrapText="1"/>
    </xf>
    <xf numFmtId="0" fontId="65" fillId="67" borderId="1" applyNumberFormat="0" applyProtection="0">
      <alignment horizontal="right"/>
    </xf>
    <xf numFmtId="0" fontId="66" fillId="67" borderId="0" applyNumberFormat="0" applyBorder="0" applyProtection="0">
      <alignment horizontal="left"/>
    </xf>
    <xf numFmtId="0" fontId="65" fillId="67" borderId="1" applyNumberFormat="0" applyProtection="0">
      <alignment horizontal="left"/>
    </xf>
    <xf numFmtId="49" fontId="11" fillId="0" borderId="1" applyFill="0" applyProtection="0">
      <alignment horizontal="right"/>
    </xf>
    <xf numFmtId="0" fontId="67" fillId="68" borderId="0" applyNumberFormat="0" applyBorder="0" applyProtection="0">
      <alignment horizontal="left"/>
    </xf>
    <xf numFmtId="1" fontId="11" fillId="0" borderId="1" applyFill="0" applyProtection="0">
      <alignment horizontal="right" vertical="top" wrapText="1"/>
    </xf>
    <xf numFmtId="2" fontId="11" fillId="0" borderId="1" applyFill="0" applyProtection="0">
      <alignment horizontal="right" vertical="top" wrapText="1"/>
    </xf>
    <xf numFmtId="0" fontId="11" fillId="0" borderId="1" applyFill="0" applyProtection="0">
      <alignment horizontal="right" vertical="top" wrapText="1"/>
    </xf>
    <xf numFmtId="0" fontId="2" fillId="0" borderId="11" applyNumberFormat="0" applyFill="0" applyAlignment="0" applyProtection="0"/>
    <xf numFmtId="0" fontId="2" fillId="0" borderId="11" applyNumberFormat="0" applyFill="0" applyAlignment="0" applyProtection="0"/>
    <xf numFmtId="0" fontId="2" fillId="0" borderId="11" applyNumberFormat="0" applyFill="0" applyAlignment="0" applyProtection="0"/>
    <xf numFmtId="0" fontId="2" fillId="0" borderId="11" applyNumberFormat="0" applyFill="0" applyAlignment="0" applyProtection="0"/>
    <xf numFmtId="0" fontId="2" fillId="0" borderId="11" applyNumberFormat="0" applyFill="0" applyAlignment="0" applyProtection="0"/>
    <xf numFmtId="0" fontId="74" fillId="0" borderId="0" applyNumberFormat="0" applyFill="0" applyBorder="0" applyAlignment="0" applyProtection="0"/>
    <xf numFmtId="0" fontId="43" fillId="0" borderId="0" applyNumberFormat="0" applyFill="0" applyBorder="0" applyAlignment="0" applyProtection="0">
      <alignment vertical="top"/>
      <protection locked="0"/>
    </xf>
    <xf numFmtId="9" fontId="40" fillId="0" borderId="0" applyFont="0" applyFill="0" applyBorder="0" applyAlignment="0" applyProtection="0"/>
    <xf numFmtId="165" fontId="11" fillId="0" borderId="0" applyFont="0" applyFill="0" applyBorder="0" applyAlignment="0" applyProtection="0"/>
    <xf numFmtId="165" fontId="35" fillId="0" borderId="0" applyFont="0" applyFill="0" applyBorder="0" applyAlignment="0" applyProtection="0"/>
    <xf numFmtId="165" fontId="11" fillId="0" borderId="0" applyFont="0" applyFill="0" applyBorder="0" applyAlignment="0" applyProtection="0"/>
    <xf numFmtId="165" fontId="35" fillId="0" borderId="0" applyFont="0" applyFill="0" applyBorder="0" applyAlignment="0" applyProtection="0"/>
    <xf numFmtId="165" fontId="35" fillId="0" borderId="0" applyFont="0" applyFill="0" applyBorder="0" applyAlignment="0" applyProtection="0"/>
    <xf numFmtId="165" fontId="35"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6" fontId="11" fillId="0" borderId="0" applyFont="0" applyFill="0" applyBorder="0" applyAlignment="0" applyProtection="0"/>
    <xf numFmtId="43" fontId="11" fillId="0" borderId="0" applyFont="0" applyFill="0" applyBorder="0" applyAlignment="0" applyProtection="0"/>
  </cellStyleXfs>
  <cellXfs count="1283">
    <xf numFmtId="0" fontId="0" fillId="0" borderId="0" xfId="0"/>
    <xf numFmtId="0" fontId="48" fillId="0" borderId="12" xfId="0" applyFont="1" applyBorder="1" applyAlignment="1">
      <alignment wrapText="1"/>
    </xf>
    <xf numFmtId="0" fontId="49" fillId="0" borderId="13" xfId="0" applyFont="1" applyBorder="1" applyAlignment="1">
      <alignment horizontal="center" wrapText="1"/>
    </xf>
    <xf numFmtId="0" fontId="50" fillId="0" borderId="14" xfId="0" applyFont="1" applyBorder="1" applyAlignment="1">
      <alignment wrapText="1"/>
    </xf>
    <xf numFmtId="0" fontId="51" fillId="0" borderId="15" xfId="0" applyFont="1" applyBorder="1" applyAlignment="1">
      <alignment horizontal="center" wrapText="1"/>
    </xf>
    <xf numFmtId="0" fontId="51" fillId="0" borderId="13" xfId="0" applyFont="1" applyBorder="1" applyAlignment="1">
      <alignment horizontal="center" wrapText="1"/>
    </xf>
    <xf numFmtId="0" fontId="48" fillId="0" borderId="16" xfId="0" applyFont="1" applyBorder="1" applyAlignment="1">
      <alignment wrapText="1"/>
    </xf>
    <xf numFmtId="0" fontId="49" fillId="0" borderId="17" xfId="0" applyFont="1" applyBorder="1" applyAlignment="1">
      <alignment horizontal="center" wrapText="1"/>
    </xf>
    <xf numFmtId="0" fontId="46" fillId="0" borderId="0" xfId="0" applyFont="1"/>
    <xf numFmtId="0" fontId="48" fillId="0" borderId="13" xfId="0" applyFont="1" applyBorder="1" applyAlignment="1">
      <alignment horizontal="center" wrapText="1"/>
    </xf>
    <xf numFmtId="17" fontId="49" fillId="0" borderId="13" xfId="0" applyNumberFormat="1" applyFont="1" applyBorder="1" applyAlignment="1">
      <alignment horizontal="center" wrapText="1"/>
    </xf>
    <xf numFmtId="0" fontId="49" fillId="0" borderId="15" xfId="0" applyFont="1" applyBorder="1" applyAlignment="1">
      <alignment horizontal="center" wrapText="1"/>
    </xf>
    <xf numFmtId="16" fontId="49" fillId="0" borderId="13" xfId="0" applyNumberFormat="1" applyFont="1" applyBorder="1" applyAlignment="1">
      <alignment horizontal="center" wrapText="1"/>
    </xf>
    <xf numFmtId="0" fontId="49" fillId="0" borderId="15" xfId="0" applyFont="1" applyBorder="1" applyAlignment="1">
      <alignment horizontal="center" vertical="top" wrapText="1"/>
    </xf>
    <xf numFmtId="0" fontId="49" fillId="0" borderId="13" xfId="0" applyFont="1" applyBorder="1" applyAlignment="1">
      <alignment horizontal="center" vertical="top" wrapText="1"/>
    </xf>
    <xf numFmtId="0" fontId="48" fillId="0" borderId="12" xfId="0" applyFont="1" applyBorder="1" applyAlignment="1"/>
    <xf numFmtId="0" fontId="43" fillId="0" borderId="0" xfId="374" applyAlignment="1" applyProtection="1"/>
    <xf numFmtId="0" fontId="50" fillId="0" borderId="18" xfId="0" applyFont="1" applyBorder="1" applyAlignment="1">
      <alignment wrapText="1"/>
    </xf>
    <xf numFmtId="17" fontId="48" fillId="0" borderId="13" xfId="0" quotePrefix="1" applyNumberFormat="1" applyFont="1" applyBorder="1" applyAlignment="1">
      <alignment horizontal="center" wrapText="1"/>
    </xf>
    <xf numFmtId="17" fontId="49" fillId="0" borderId="17" xfId="0" quotePrefix="1" applyNumberFormat="1" applyFont="1" applyBorder="1" applyAlignment="1">
      <alignment horizontal="center" wrapText="1"/>
    </xf>
    <xf numFmtId="17" fontId="49" fillId="0" borderId="13" xfId="0" quotePrefix="1" applyNumberFormat="1" applyFont="1" applyBorder="1" applyAlignment="1">
      <alignment horizontal="center" wrapText="1"/>
    </xf>
    <xf numFmtId="16" fontId="49" fillId="0" borderId="17" xfId="0" quotePrefix="1" applyNumberFormat="1" applyFont="1" applyBorder="1" applyAlignment="1">
      <alignment horizontal="center" wrapText="1"/>
    </xf>
    <xf numFmtId="16" fontId="48" fillId="0" borderId="13" xfId="0" quotePrefix="1" applyNumberFormat="1" applyFont="1" applyBorder="1" applyAlignment="1">
      <alignment horizontal="center" wrapText="1"/>
    </xf>
    <xf numFmtId="16" fontId="49" fillId="0" borderId="13" xfId="0" quotePrefix="1" applyNumberFormat="1" applyFont="1" applyBorder="1" applyAlignment="1">
      <alignment horizontal="center" wrapText="1"/>
    </xf>
    <xf numFmtId="0" fontId="49" fillId="32" borderId="13" xfId="0" applyFont="1" applyFill="1" applyBorder="1" applyAlignment="1">
      <alignment horizontal="center" wrapText="1"/>
    </xf>
    <xf numFmtId="0" fontId="0" fillId="32" borderId="0" xfId="0" applyFill="1"/>
    <xf numFmtId="2" fontId="0" fillId="0" borderId="0" xfId="0" applyNumberFormat="1"/>
    <xf numFmtId="0" fontId="7" fillId="26" borderId="19" xfId="0" applyFont="1" applyFill="1" applyBorder="1" applyAlignment="1">
      <alignment horizontal="left" vertical="center" wrapText="1"/>
    </xf>
    <xf numFmtId="0" fontId="7" fillId="26" borderId="19" xfId="0" applyFont="1" applyFill="1" applyBorder="1" applyAlignment="1">
      <alignment horizontal="center" vertical="center" wrapText="1"/>
    </xf>
    <xf numFmtId="0" fontId="7" fillId="26" borderId="19" xfId="0" applyFont="1" applyFill="1" applyBorder="1" applyAlignment="1">
      <alignment horizontal="center" vertical="center"/>
    </xf>
    <xf numFmtId="0" fontId="7" fillId="26" borderId="19" xfId="0" applyFont="1" applyFill="1" applyBorder="1" applyAlignment="1">
      <alignment horizontal="right" vertical="center" wrapText="1"/>
    </xf>
    <xf numFmtId="0" fontId="8" fillId="33" borderId="20" xfId="0" applyFont="1" applyFill="1" applyBorder="1" applyAlignment="1">
      <alignment horizontal="right" vertical="center" wrapText="1"/>
    </xf>
    <xf numFmtId="0" fontId="8" fillId="33" borderId="20" xfId="0" applyFont="1" applyFill="1" applyBorder="1" applyAlignment="1">
      <alignment horizontal="center" vertical="center" wrapText="1"/>
    </xf>
    <xf numFmtId="0" fontId="8" fillId="33" borderId="20" xfId="0" applyFont="1" applyFill="1" applyBorder="1" applyAlignment="1">
      <alignment horizontal="center" vertical="center"/>
    </xf>
    <xf numFmtId="0" fontId="52" fillId="32" borderId="0" xfId="0" applyFont="1" applyFill="1"/>
    <xf numFmtId="0" fontId="49" fillId="0" borderId="0" xfId="0" applyFont="1" applyBorder="1" applyAlignment="1">
      <alignment horizontal="center" wrapText="1"/>
    </xf>
    <xf numFmtId="0" fontId="0" fillId="0" borderId="0" xfId="0" applyBorder="1"/>
    <xf numFmtId="0" fontId="8" fillId="27" borderId="19" xfId="0" applyFont="1" applyFill="1" applyBorder="1" applyAlignment="1">
      <alignment horizontal="right"/>
    </xf>
    <xf numFmtId="0" fontId="8" fillId="27" borderId="19" xfId="0" applyFont="1" applyFill="1" applyBorder="1" applyAlignment="1">
      <alignment horizontal="center"/>
    </xf>
    <xf numFmtId="0" fontId="53" fillId="0" borderId="1" xfId="0" applyFont="1" applyBorder="1"/>
    <xf numFmtId="169" fontId="53" fillId="0" borderId="1" xfId="0" applyNumberFormat="1" applyFont="1" applyBorder="1"/>
    <xf numFmtId="0" fontId="0" fillId="0" borderId="1" xfId="0" applyBorder="1"/>
    <xf numFmtId="0" fontId="0" fillId="0" borderId="0" xfId="0" applyFill="1"/>
    <xf numFmtId="0" fontId="47" fillId="0" borderId="0" xfId="0" applyFont="1"/>
    <xf numFmtId="0" fontId="0" fillId="0" borderId="0" xfId="0" applyAlignment="1">
      <alignment wrapText="1"/>
    </xf>
    <xf numFmtId="0" fontId="53" fillId="0" borderId="0" xfId="0" applyFont="1"/>
    <xf numFmtId="0" fontId="53" fillId="0" borderId="1" xfId="0" applyFont="1" applyFill="1" applyBorder="1" applyAlignment="1">
      <alignment horizontal="center"/>
    </xf>
    <xf numFmtId="2" fontId="0" fillId="0" borderId="1" xfId="0" applyNumberFormat="1" applyBorder="1" applyAlignment="1">
      <alignment horizontal="center"/>
    </xf>
    <xf numFmtId="0" fontId="53" fillId="0" borderId="1" xfId="0" applyFont="1" applyBorder="1" applyAlignment="1">
      <alignment horizontal="center"/>
    </xf>
    <xf numFmtId="0" fontId="0" fillId="0" borderId="1" xfId="0" applyBorder="1" applyAlignment="1">
      <alignment horizontal="center"/>
    </xf>
    <xf numFmtId="169" fontId="53" fillId="0" borderId="1" xfId="47" applyNumberFormat="1" applyFont="1" applyFill="1" applyBorder="1" applyAlignment="1">
      <alignment horizontal="center"/>
    </xf>
    <xf numFmtId="0" fontId="55" fillId="0" borderId="0" xfId="0" applyFont="1"/>
    <xf numFmtId="0" fontId="0" fillId="0" borderId="0" xfId="0" applyAlignment="1">
      <alignment horizontal="center"/>
    </xf>
    <xf numFmtId="0" fontId="0" fillId="0" borderId="0" xfId="0"/>
    <xf numFmtId="0" fontId="48" fillId="0" borderId="12" xfId="0" applyFont="1" applyBorder="1" applyAlignment="1">
      <alignment wrapText="1"/>
    </xf>
    <xf numFmtId="0" fontId="49" fillId="0" borderId="13" xfId="0" applyFont="1" applyBorder="1" applyAlignment="1">
      <alignment horizontal="center" wrapText="1"/>
    </xf>
    <xf numFmtId="0" fontId="50" fillId="0" borderId="14" xfId="0" applyFont="1" applyBorder="1" applyAlignment="1">
      <alignment wrapText="1"/>
    </xf>
    <xf numFmtId="0" fontId="51" fillId="0" borderId="15" xfId="0" applyFont="1" applyBorder="1" applyAlignment="1">
      <alignment horizontal="center" wrapText="1"/>
    </xf>
    <xf numFmtId="0" fontId="51" fillId="0" borderId="13" xfId="0" applyFont="1" applyBorder="1" applyAlignment="1">
      <alignment horizontal="center" wrapText="1"/>
    </xf>
    <xf numFmtId="0" fontId="48" fillId="0" borderId="16" xfId="0" applyFont="1" applyBorder="1" applyAlignment="1">
      <alignment wrapText="1"/>
    </xf>
    <xf numFmtId="0" fontId="49" fillId="0" borderId="17" xfId="0" applyFont="1" applyBorder="1" applyAlignment="1">
      <alignment horizontal="center" wrapText="1"/>
    </xf>
    <xf numFmtId="0" fontId="48" fillId="0" borderId="13" xfId="0" applyFont="1" applyBorder="1" applyAlignment="1">
      <alignment horizontal="center" wrapText="1"/>
    </xf>
    <xf numFmtId="17" fontId="49" fillId="0" borderId="17" xfId="0" quotePrefix="1" applyNumberFormat="1" applyFont="1" applyBorder="1" applyAlignment="1">
      <alignment horizontal="center" wrapText="1"/>
    </xf>
    <xf numFmtId="0" fontId="53" fillId="34" borderId="1" xfId="0" applyFont="1" applyFill="1" applyBorder="1" applyAlignment="1">
      <alignment horizontal="center"/>
    </xf>
    <xf numFmtId="0" fontId="7" fillId="26" borderId="26" xfId="0" applyFont="1" applyFill="1" applyBorder="1" applyAlignment="1">
      <alignment horizontal="left" vertical="center" wrapText="1"/>
    </xf>
    <xf numFmtId="0" fontId="8" fillId="33" borderId="20" xfId="0" applyFont="1" applyFill="1" applyBorder="1" applyAlignment="1">
      <alignment horizontal="left" vertical="center" wrapText="1"/>
    </xf>
    <xf numFmtId="0" fontId="8" fillId="33" borderId="27" xfId="0" applyFont="1" applyFill="1" applyBorder="1" applyAlignment="1">
      <alignment horizontal="right" vertical="center" wrapText="1"/>
    </xf>
    <xf numFmtId="0" fontId="11" fillId="0" borderId="0" xfId="866"/>
    <xf numFmtId="0" fontId="11" fillId="0" borderId="0" xfId="866" applyFill="1"/>
    <xf numFmtId="0" fontId="11" fillId="0" borderId="0" xfId="866" applyFont="1" applyFill="1"/>
    <xf numFmtId="0" fontId="11" fillId="0" borderId="0" xfId="866" applyFont="1"/>
    <xf numFmtId="0" fontId="11" fillId="28" borderId="0" xfId="866" applyFill="1"/>
    <xf numFmtId="0" fontId="0" fillId="0" borderId="0" xfId="0" applyAlignment="1">
      <alignment horizontal="left"/>
    </xf>
    <xf numFmtId="0" fontId="0" fillId="0" borderId="0" xfId="0" applyBorder="1" applyAlignment="1">
      <alignment horizontal="left"/>
    </xf>
    <xf numFmtId="0" fontId="49" fillId="0" borderId="13" xfId="0" applyFont="1" applyBorder="1" applyAlignment="1">
      <alignment horizontal="center" wrapText="1"/>
    </xf>
    <xf numFmtId="0" fontId="53" fillId="32" borderId="1" xfId="0" applyFont="1" applyFill="1" applyBorder="1" applyAlignment="1">
      <alignment horizontal="center"/>
    </xf>
    <xf numFmtId="0" fontId="53" fillId="35" borderId="1" xfId="0" applyFont="1" applyFill="1" applyBorder="1" applyAlignment="1">
      <alignment horizontal="center"/>
    </xf>
    <xf numFmtId="0" fontId="53" fillId="0" borderId="1" xfId="47" applyNumberFormat="1" applyFont="1" applyFill="1" applyBorder="1" applyAlignment="1">
      <alignment horizontal="center"/>
    </xf>
    <xf numFmtId="0" fontId="57" fillId="35" borderId="1" xfId="0" applyFont="1" applyFill="1" applyBorder="1" applyAlignment="1">
      <alignment horizontal="center"/>
    </xf>
    <xf numFmtId="2" fontId="57" fillId="35" borderId="1" xfId="0" applyNumberFormat="1" applyFont="1" applyFill="1" applyBorder="1" applyAlignment="1">
      <alignment horizontal="center"/>
    </xf>
    <xf numFmtId="0" fontId="53" fillId="0" borderId="1" xfId="0" applyNumberFormat="1" applyFont="1" applyBorder="1"/>
    <xf numFmtId="2" fontId="0" fillId="35" borderId="1" xfId="0" applyNumberFormat="1" applyFill="1" applyBorder="1" applyAlignment="1">
      <alignment horizontal="center"/>
    </xf>
    <xf numFmtId="0" fontId="53" fillId="0" borderId="0" xfId="0" applyFont="1" applyBorder="1" applyAlignment="1">
      <alignment horizontal="center"/>
    </xf>
    <xf numFmtId="169" fontId="53" fillId="0" borderId="0" xfId="47" applyNumberFormat="1" applyFont="1" applyFill="1" applyBorder="1" applyAlignment="1">
      <alignment horizontal="center"/>
    </xf>
    <xf numFmtId="2" fontId="0" fillId="0" borderId="0" xfId="0" applyNumberFormat="1" applyBorder="1" applyAlignment="1">
      <alignment horizontal="center"/>
    </xf>
    <xf numFmtId="0" fontId="53" fillId="0" borderId="0" xfId="47" applyNumberFormat="1" applyFont="1" applyFill="1" applyBorder="1" applyAlignment="1">
      <alignment horizontal="center"/>
    </xf>
    <xf numFmtId="2" fontId="53" fillId="0" borderId="1" xfId="0" applyNumberFormat="1" applyFont="1" applyFill="1" applyBorder="1" applyAlignment="1">
      <alignment horizontal="center"/>
    </xf>
    <xf numFmtId="2" fontId="53" fillId="0" borderId="1" xfId="0" applyNumberFormat="1" applyFont="1" applyBorder="1" applyAlignment="1">
      <alignment horizontal="center"/>
    </xf>
    <xf numFmtId="0" fontId="34" fillId="0" borderId="0" xfId="879" applyFill="1"/>
    <xf numFmtId="0" fontId="53" fillId="0" borderId="0" xfId="0" applyFont="1" applyFill="1" applyBorder="1" applyAlignment="1">
      <alignment horizontal="center"/>
    </xf>
    <xf numFmtId="2" fontId="0" fillId="0" borderId="0" xfId="0" applyNumberFormat="1" applyFill="1"/>
    <xf numFmtId="2" fontId="0" fillId="0" borderId="1" xfId="0" applyNumberFormat="1" applyFill="1" applyBorder="1" applyAlignment="1">
      <alignment horizontal="center"/>
    </xf>
    <xf numFmtId="2" fontId="57" fillId="0" borderId="1" xfId="0" applyNumberFormat="1" applyFont="1" applyFill="1" applyBorder="1" applyAlignment="1">
      <alignment horizontal="center"/>
    </xf>
    <xf numFmtId="2" fontId="0" fillId="0" borderId="0" xfId="0" applyNumberFormat="1" applyFill="1" applyBorder="1" applyAlignment="1">
      <alignment horizontal="center"/>
    </xf>
    <xf numFmtId="0" fontId="0" fillId="0" borderId="31" xfId="0" applyBorder="1"/>
    <xf numFmtId="2" fontId="0" fillId="0" borderId="31" xfId="0" applyNumberFormat="1" applyBorder="1"/>
    <xf numFmtId="0" fontId="53" fillId="35" borderId="0" xfId="0" applyFont="1" applyFill="1" applyBorder="1" applyAlignment="1">
      <alignment horizontal="center"/>
    </xf>
    <xf numFmtId="0" fontId="57" fillId="0" borderId="0" xfId="0" applyFont="1" applyFill="1" applyBorder="1" applyAlignment="1">
      <alignment horizontal="center"/>
    </xf>
    <xf numFmtId="174" fontId="11" fillId="28" borderId="0" xfId="866" applyNumberFormat="1" applyFill="1"/>
    <xf numFmtId="174" fontId="11" fillId="0" borderId="0" xfId="866" applyNumberFormat="1" applyFont="1"/>
    <xf numFmtId="174" fontId="7" fillId="26" borderId="19" xfId="866" applyNumberFormat="1" applyFont="1" applyFill="1" applyBorder="1" applyAlignment="1">
      <alignment horizontal="left" vertical="center" wrapText="1"/>
    </xf>
    <xf numFmtId="174" fontId="14" fillId="29" borderId="15" xfId="866" quotePrefix="1" applyNumberFormat="1" applyFont="1" applyFill="1" applyBorder="1" applyAlignment="1">
      <alignment horizontal="left" vertical="top" wrapText="1"/>
    </xf>
    <xf numFmtId="174" fontId="11" fillId="0" borderId="0" xfId="866" applyNumberFormat="1" applyFill="1"/>
    <xf numFmtId="174" fontId="11" fillId="0" borderId="0" xfId="866" applyNumberFormat="1" applyFont="1" applyFill="1"/>
    <xf numFmtId="174" fontId="11" fillId="0" borderId="0" xfId="866" applyNumberFormat="1" applyFill="1" applyBorder="1"/>
    <xf numFmtId="174" fontId="13" fillId="0" borderId="0" xfId="866" applyNumberFormat="1" applyFont="1"/>
    <xf numFmtId="174" fontId="11" fillId="0" borderId="0" xfId="866" applyNumberFormat="1"/>
    <xf numFmtId="174" fontId="14" fillId="29" borderId="20" xfId="866" applyNumberFormat="1" applyFont="1" applyFill="1" applyBorder="1" applyAlignment="1">
      <alignment horizontal="left" vertical="top" wrapText="1"/>
    </xf>
    <xf numFmtId="174" fontId="14" fillId="29" borderId="20" xfId="866" quotePrefix="1" applyNumberFormat="1" applyFont="1" applyFill="1" applyBorder="1" applyAlignment="1">
      <alignment horizontal="left" vertical="top" wrapText="1"/>
    </xf>
    <xf numFmtId="174" fontId="12" fillId="0" borderId="0" xfId="866" applyNumberFormat="1" applyFont="1" applyFill="1" applyBorder="1" applyAlignment="1">
      <alignment horizontal="left"/>
    </xf>
    <xf numFmtId="174" fontId="13" fillId="0" borderId="0" xfId="866" applyNumberFormat="1" applyFont="1" applyFill="1" applyBorder="1" applyAlignment="1">
      <alignment horizontal="left" wrapText="1"/>
    </xf>
    <xf numFmtId="174" fontId="40" fillId="0" borderId="0" xfId="48" applyNumberFormat="1" applyFont="1"/>
    <xf numFmtId="174" fontId="12" fillId="0" borderId="0" xfId="866" applyNumberFormat="1" applyFont="1" applyFill="1" applyBorder="1"/>
    <xf numFmtId="0" fontId="15" fillId="3" borderId="0" xfId="3"/>
    <xf numFmtId="0" fontId="15" fillId="3" borderId="19" xfId="3" applyBorder="1" applyAlignment="1">
      <alignment horizontal="center" vertical="center" wrapText="1"/>
    </xf>
    <xf numFmtId="0" fontId="15" fillId="3" borderId="20" xfId="3" applyBorder="1" applyAlignment="1">
      <alignment horizontal="center" vertical="center" wrapText="1"/>
    </xf>
    <xf numFmtId="0" fontId="15" fillId="3" borderId="19" xfId="3" applyBorder="1" applyAlignment="1">
      <alignment horizontal="center"/>
    </xf>
    <xf numFmtId="2" fontId="15" fillId="3" borderId="1" xfId="3" applyNumberFormat="1" applyBorder="1" applyAlignment="1">
      <alignment horizontal="center"/>
    </xf>
    <xf numFmtId="0" fontId="15" fillId="3" borderId="1" xfId="3" applyBorder="1" applyAlignment="1">
      <alignment horizontal="center"/>
    </xf>
    <xf numFmtId="0" fontId="0" fillId="0" borderId="0" xfId="0"/>
    <xf numFmtId="0" fontId="57" fillId="0" borderId="0" xfId="0" applyFont="1" applyFill="1" applyBorder="1" applyAlignment="1">
      <alignment horizontal="left"/>
    </xf>
    <xf numFmtId="0" fontId="0" fillId="0" borderId="0" xfId="0" applyFill="1" applyBorder="1"/>
    <xf numFmtId="2" fontId="0" fillId="0" borderId="0" xfId="0" applyNumberFormat="1" applyFill="1" applyBorder="1"/>
    <xf numFmtId="2" fontId="57" fillId="0" borderId="0" xfId="0" applyNumberFormat="1" applyFont="1" applyFill="1" applyBorder="1" applyAlignment="1">
      <alignment horizontal="center"/>
    </xf>
    <xf numFmtId="174" fontId="57" fillId="0" borderId="0" xfId="0" applyNumberFormat="1" applyFont="1" applyFill="1" applyBorder="1" applyAlignment="1">
      <alignment horizontal="left"/>
    </xf>
    <xf numFmtId="0" fontId="0" fillId="0" borderId="0" xfId="0" applyFont="1" applyAlignment="1">
      <alignment horizontal="left"/>
    </xf>
    <xf numFmtId="14" fontId="0" fillId="0" borderId="0" xfId="0" applyNumberFormat="1" applyFont="1" applyAlignment="1">
      <alignment horizontal="left"/>
    </xf>
    <xf numFmtId="14" fontId="0" fillId="0" borderId="0" xfId="0" applyNumberFormat="1" applyAlignment="1">
      <alignment horizontal="left"/>
    </xf>
    <xf numFmtId="174" fontId="57" fillId="32" borderId="0" xfId="866" applyNumberFormat="1" applyFont="1" applyFill="1"/>
    <xf numFmtId="174" fontId="0" fillId="0" borderId="31" xfId="0" applyNumberFormat="1" applyFont="1" applyBorder="1"/>
    <xf numFmtId="174" fontId="0" fillId="32" borderId="0" xfId="0" applyNumberFormat="1" applyFont="1" applyFill="1"/>
    <xf numFmtId="174" fontId="0" fillId="0" borderId="0" xfId="0" applyNumberFormat="1" applyFont="1"/>
    <xf numFmtId="174" fontId="57" fillId="0" borderId="31" xfId="866" applyNumberFormat="1" applyFont="1" applyBorder="1"/>
    <xf numFmtId="174" fontId="57" fillId="0" borderId="31" xfId="866" applyNumberFormat="1" applyFont="1" applyFill="1" applyBorder="1"/>
    <xf numFmtId="174" fontId="57" fillId="0" borderId="0" xfId="866" applyNumberFormat="1" applyFont="1"/>
    <xf numFmtId="174" fontId="57" fillId="0" borderId="0" xfId="866" applyNumberFormat="1" applyFont="1" applyFill="1"/>
    <xf numFmtId="0" fontId="0" fillId="0" borderId="32" xfId="0" applyFill="1" applyBorder="1"/>
    <xf numFmtId="0" fontId="0" fillId="0" borderId="31" xfId="0" applyFill="1" applyBorder="1"/>
    <xf numFmtId="0" fontId="57" fillId="0" borderId="32" xfId="0" applyFont="1" applyFill="1" applyBorder="1" applyAlignment="1">
      <alignment horizontal="center"/>
    </xf>
    <xf numFmtId="0" fontId="57" fillId="0" borderId="31" xfId="0" applyFont="1" applyFill="1" applyBorder="1" applyAlignment="1">
      <alignment horizontal="center"/>
    </xf>
    <xf numFmtId="0" fontId="57" fillId="0" borderId="31" xfId="0" applyFont="1" applyFill="1" applyBorder="1" applyAlignment="1">
      <alignment horizontal="left"/>
    </xf>
    <xf numFmtId="0" fontId="11" fillId="0" borderId="0" xfId="863" applyFill="1"/>
    <xf numFmtId="0" fontId="0" fillId="0" borderId="0" xfId="0" applyFont="1" applyAlignment="1">
      <alignment horizontal="left" wrapText="1"/>
    </xf>
    <xf numFmtId="175" fontId="0" fillId="0" borderId="0" xfId="0" applyNumberFormat="1" applyAlignment="1"/>
    <xf numFmtId="0" fontId="7" fillId="26" borderId="34" xfId="0" applyFont="1" applyFill="1" applyBorder="1" applyAlignment="1">
      <alignment horizontal="left" vertical="center" wrapText="1"/>
    </xf>
    <xf numFmtId="0" fontId="7" fillId="26" borderId="35" xfId="0" applyFont="1" applyFill="1" applyBorder="1" applyAlignment="1">
      <alignment horizontal="left" vertical="center" wrapText="1"/>
    </xf>
    <xf numFmtId="0" fontId="7" fillId="26" borderId="35" xfId="0" applyFont="1" applyFill="1" applyBorder="1" applyAlignment="1">
      <alignment horizontal="center" vertical="center" wrapText="1"/>
    </xf>
    <xf numFmtId="0" fontId="7" fillId="26" borderId="35" xfId="0" applyFont="1" applyFill="1" applyBorder="1" applyAlignment="1">
      <alignment horizontal="center" vertical="center"/>
    </xf>
    <xf numFmtId="0" fontId="7" fillId="26" borderId="35" xfId="0" applyFont="1" applyFill="1" applyBorder="1" applyAlignment="1">
      <alignment horizontal="right" vertical="center" wrapText="1"/>
    </xf>
    <xf numFmtId="0" fontId="7" fillId="26" borderId="36" xfId="0" applyFont="1" applyFill="1" applyBorder="1" applyAlignment="1">
      <alignment horizontal="right" vertical="center" wrapText="1"/>
    </xf>
    <xf numFmtId="0" fontId="8" fillId="33" borderId="37" xfId="0" applyFont="1" applyFill="1" applyBorder="1" applyAlignment="1">
      <alignment horizontal="right" vertical="center" wrapText="1"/>
    </xf>
    <xf numFmtId="0" fontId="8" fillId="33" borderId="38" xfId="0" applyFont="1" applyFill="1" applyBorder="1" applyAlignment="1">
      <alignment horizontal="right" vertical="center" wrapText="1"/>
    </xf>
    <xf numFmtId="0" fontId="8" fillId="27" borderId="39" xfId="0" applyFont="1" applyFill="1" applyBorder="1" applyAlignment="1">
      <alignment horizontal="right"/>
    </xf>
    <xf numFmtId="0" fontId="8" fillId="27" borderId="40" xfId="0" applyFont="1" applyFill="1" applyBorder="1" applyAlignment="1">
      <alignment horizontal="right"/>
    </xf>
    <xf numFmtId="0" fontId="53" fillId="0" borderId="41" xfId="0" applyFont="1" applyBorder="1"/>
    <xf numFmtId="0" fontId="53" fillId="0" borderId="42" xfId="0" applyFont="1" applyBorder="1"/>
    <xf numFmtId="0" fontId="53" fillId="0" borderId="43" xfId="0" applyFont="1" applyBorder="1"/>
    <xf numFmtId="0" fontId="55" fillId="0" borderId="0" xfId="0" applyFont="1" applyAlignment="1"/>
    <xf numFmtId="0" fontId="52" fillId="0" borderId="0" xfId="0" applyFont="1" applyFill="1"/>
    <xf numFmtId="0" fontId="7" fillId="0" borderId="0" xfId="0" applyFont="1" applyFill="1" applyBorder="1" applyAlignment="1">
      <alignment horizontal="right" vertical="center" wrapText="1"/>
    </xf>
    <xf numFmtId="0" fontId="8" fillId="0" borderId="0" xfId="0" applyFont="1" applyFill="1" applyBorder="1" applyAlignment="1">
      <alignment horizontal="right" vertical="center" wrapText="1"/>
    </xf>
    <xf numFmtId="0" fontId="8" fillId="0" borderId="0" xfId="0" applyFont="1" applyFill="1" applyBorder="1" applyAlignment="1">
      <alignment horizontal="right"/>
    </xf>
    <xf numFmtId="0" fontId="8" fillId="0" borderId="0" xfId="0" applyFont="1" applyFill="1" applyBorder="1" applyAlignment="1">
      <alignment horizontal="center"/>
    </xf>
    <xf numFmtId="0" fontId="53" fillId="0" borderId="0" xfId="0" applyFont="1" applyFill="1" applyBorder="1"/>
    <xf numFmtId="0" fontId="0" fillId="0" borderId="0" xfId="0" quotePrefix="1"/>
    <xf numFmtId="0" fontId="0" fillId="0" borderId="45" xfId="0" applyBorder="1"/>
    <xf numFmtId="0" fontId="0" fillId="0" borderId="46" xfId="0" applyBorder="1"/>
    <xf numFmtId="0" fontId="0" fillId="0" borderId="47" xfId="0" applyBorder="1"/>
    <xf numFmtId="0" fontId="0" fillId="0" borderId="48" xfId="0" applyBorder="1"/>
    <xf numFmtId="0" fontId="0" fillId="0" borderId="49" xfId="0" applyBorder="1"/>
    <xf numFmtId="0" fontId="49" fillId="0" borderId="0" xfId="0" applyFont="1" applyFill="1" applyBorder="1" applyAlignment="1">
      <alignment horizontal="center" wrapText="1"/>
    </xf>
    <xf numFmtId="0" fontId="0" fillId="0" borderId="30" xfId="0" applyFill="1" applyBorder="1"/>
    <xf numFmtId="0" fontId="0" fillId="0" borderId="15" xfId="0" applyBorder="1"/>
    <xf numFmtId="0" fontId="0" fillId="36" borderId="0" xfId="0" applyFill="1" applyBorder="1"/>
    <xf numFmtId="0" fontId="0" fillId="37" borderId="0" xfId="0" applyFill="1" applyBorder="1"/>
    <xf numFmtId="0" fontId="0" fillId="0" borderId="0" xfId="0" applyFill="1" applyAlignment="1">
      <alignment horizontal="left"/>
    </xf>
    <xf numFmtId="0" fontId="0" fillId="0" borderId="0" xfId="0" applyFill="1" applyBorder="1" applyAlignment="1">
      <alignment horizontal="left"/>
    </xf>
    <xf numFmtId="0" fontId="61" fillId="0" borderId="0" xfId="864" applyFont="1"/>
    <xf numFmtId="0" fontId="44" fillId="0" borderId="0" xfId="864"/>
    <xf numFmtId="0" fontId="46" fillId="0" borderId="0" xfId="864" applyFont="1"/>
    <xf numFmtId="0" fontId="46" fillId="0" borderId="31" xfId="864" applyFont="1" applyBorder="1"/>
    <xf numFmtId="0" fontId="0" fillId="0" borderId="0" xfId="864" applyFont="1"/>
    <xf numFmtId="0" fontId="40" fillId="66" borderId="0" xfId="864" applyFont="1" applyFill="1"/>
    <xf numFmtId="0" fontId="68" fillId="69" borderId="0" xfId="864" applyFont="1" applyFill="1"/>
    <xf numFmtId="0" fontId="40" fillId="70" borderId="0" xfId="864" applyFont="1" applyFill="1"/>
    <xf numFmtId="0" fontId="0" fillId="0" borderId="0" xfId="0" applyFont="1"/>
    <xf numFmtId="169" fontId="69" fillId="0" borderId="18" xfId="47" quotePrefix="1" applyNumberFormat="1" applyFont="1" applyBorder="1" applyAlignment="1">
      <alignment wrapText="1"/>
    </xf>
    <xf numFmtId="2" fontId="47" fillId="0" borderId="1" xfId="0" applyNumberFormat="1" applyFont="1" applyFill="1" applyBorder="1" applyAlignment="1">
      <alignment horizontal="center"/>
    </xf>
    <xf numFmtId="174" fontId="0" fillId="0" borderId="0" xfId="0" applyNumberFormat="1"/>
    <xf numFmtId="0" fontId="0" fillId="71" borderId="0" xfId="0" applyFill="1"/>
    <xf numFmtId="178" fontId="0" fillId="0" borderId="0" xfId="0" applyNumberFormat="1"/>
    <xf numFmtId="178" fontId="0" fillId="0" borderId="31" xfId="0" applyNumberFormat="1" applyBorder="1"/>
    <xf numFmtId="0" fontId="70" fillId="0" borderId="14" xfId="0" applyFont="1" applyBorder="1" applyAlignment="1">
      <alignment vertical="center" wrapText="1"/>
    </xf>
    <xf numFmtId="0" fontId="72" fillId="0" borderId="15" xfId="0" applyFont="1" applyBorder="1" applyAlignment="1">
      <alignment horizontal="center" vertical="center" wrapText="1"/>
    </xf>
    <xf numFmtId="0" fontId="72" fillId="0" borderId="13" xfId="0" applyFont="1" applyBorder="1" applyAlignment="1">
      <alignment horizontal="center" vertical="center" wrapText="1"/>
    </xf>
    <xf numFmtId="0" fontId="76" fillId="0" borderId="15" xfId="0" applyFont="1" applyBorder="1" applyAlignment="1">
      <alignment horizontal="center" vertical="center" wrapText="1"/>
    </xf>
    <xf numFmtId="178" fontId="75" fillId="0" borderId="24" xfId="0" applyNumberFormat="1" applyFont="1" applyBorder="1" applyAlignment="1">
      <alignment horizontal="center" vertical="center" wrapText="1"/>
    </xf>
    <xf numFmtId="0" fontId="75" fillId="0" borderId="24" xfId="0" applyFont="1" applyBorder="1" applyAlignment="1">
      <alignment horizontal="center" vertical="center" wrapText="1"/>
    </xf>
    <xf numFmtId="0" fontId="0" fillId="0" borderId="0" xfId="0"/>
    <xf numFmtId="0" fontId="75" fillId="0" borderId="17" xfId="0" applyFont="1" applyBorder="1" applyAlignment="1">
      <alignment horizontal="center" vertical="center" wrapText="1"/>
    </xf>
    <xf numFmtId="0" fontId="75" fillId="0" borderId="16" xfId="0" applyFont="1" applyBorder="1" applyAlignment="1">
      <alignment horizontal="center" vertical="center" wrapText="1"/>
    </xf>
    <xf numFmtId="1" fontId="75" fillId="0" borderId="24" xfId="0" applyNumberFormat="1" applyFont="1" applyBorder="1" applyAlignment="1">
      <alignment horizontal="center" vertical="center" wrapText="1"/>
    </xf>
    <xf numFmtId="0" fontId="0" fillId="0" borderId="0" xfId="0"/>
    <xf numFmtId="0" fontId="56" fillId="0" borderId="12" xfId="0" applyFont="1" applyBorder="1" applyAlignment="1">
      <alignment vertical="center" wrapText="1"/>
    </xf>
    <xf numFmtId="0" fontId="71" fillId="0" borderId="13" xfId="0" applyFont="1" applyBorder="1" applyAlignment="1">
      <alignment horizontal="center" vertical="center" wrapText="1"/>
    </xf>
    <xf numFmtId="0" fontId="71" fillId="0" borderId="17" xfId="0" applyFont="1" applyBorder="1" applyAlignment="1">
      <alignment horizontal="center" vertical="center" wrapText="1"/>
    </xf>
    <xf numFmtId="0" fontId="0" fillId="0" borderId="0" xfId="0" applyFont="1"/>
    <xf numFmtId="0" fontId="75" fillId="0" borderId="13" xfId="0" applyFont="1" applyBorder="1" applyAlignment="1">
      <alignment horizontal="center" vertical="center" wrapText="1"/>
    </xf>
    <xf numFmtId="0" fontId="75" fillId="0" borderId="15" xfId="0" applyFont="1" applyBorder="1" applyAlignment="1">
      <alignment horizontal="center" vertical="center" wrapText="1"/>
    </xf>
    <xf numFmtId="0" fontId="75" fillId="0" borderId="12" xfId="0" applyFont="1" applyBorder="1" applyAlignment="1">
      <alignment horizontal="center" vertical="center" wrapText="1"/>
    </xf>
    <xf numFmtId="1" fontId="75" fillId="0" borderId="15" xfId="0" applyNumberFormat="1" applyFont="1" applyBorder="1" applyAlignment="1">
      <alignment horizontal="center" vertical="center" wrapText="1"/>
    </xf>
    <xf numFmtId="1" fontId="75" fillId="0" borderId="12" xfId="0" applyNumberFormat="1" applyFont="1" applyBorder="1" applyAlignment="1">
      <alignment horizontal="center" vertical="center" wrapText="1"/>
    </xf>
    <xf numFmtId="0" fontId="56" fillId="0" borderId="12" xfId="0" applyFont="1" applyBorder="1" applyAlignment="1">
      <alignment vertical="center" wrapText="1"/>
    </xf>
    <xf numFmtId="0" fontId="76" fillId="0" borderId="18" xfId="0" applyFont="1" applyBorder="1" applyAlignment="1">
      <alignment vertical="center" wrapText="1"/>
    </xf>
    <xf numFmtId="0" fontId="57" fillId="0" borderId="0" xfId="0" applyFont="1"/>
    <xf numFmtId="0" fontId="76" fillId="0" borderId="14" xfId="0" applyFont="1" applyBorder="1" applyAlignment="1">
      <alignment vertical="center" wrapText="1"/>
    </xf>
    <xf numFmtId="0" fontId="76" fillId="0" borderId="13" xfId="0" applyFont="1" applyBorder="1" applyAlignment="1">
      <alignment horizontal="center" vertical="center" wrapText="1"/>
    </xf>
    <xf numFmtId="0" fontId="75" fillId="0" borderId="12" xfId="0" applyFont="1" applyBorder="1" applyAlignment="1">
      <alignment vertical="center" wrapText="1"/>
    </xf>
    <xf numFmtId="0" fontId="75" fillId="0" borderId="16" xfId="0" applyFont="1" applyBorder="1" applyAlignment="1">
      <alignment vertical="center" wrapText="1"/>
    </xf>
    <xf numFmtId="178" fontId="75" fillId="0" borderId="17" xfId="0" applyNumberFormat="1" applyFont="1" applyBorder="1" applyAlignment="1">
      <alignment horizontal="center" vertical="center" wrapText="1"/>
    </xf>
    <xf numFmtId="0" fontId="75" fillId="0" borderId="17" xfId="0" applyFont="1" applyFill="1" applyBorder="1" applyAlignment="1">
      <alignment horizontal="center" vertical="center" wrapText="1"/>
    </xf>
    <xf numFmtId="0" fontId="75" fillId="0" borderId="16" xfId="0" applyFont="1" applyFill="1" applyBorder="1" applyAlignment="1">
      <alignment vertical="center" wrapText="1"/>
    </xf>
    <xf numFmtId="178" fontId="75" fillId="0" borderId="17" xfId="0" applyNumberFormat="1" applyFont="1" applyFill="1" applyBorder="1" applyAlignment="1">
      <alignment horizontal="center" vertical="center" wrapText="1"/>
    </xf>
    <xf numFmtId="0" fontId="75" fillId="0" borderId="13" xfId="0" applyFont="1" applyFill="1" applyBorder="1" applyAlignment="1">
      <alignment horizontal="center" vertical="center" wrapText="1"/>
    </xf>
    <xf numFmtId="0" fontId="75" fillId="0" borderId="12" xfId="0" applyFont="1" applyFill="1" applyBorder="1" applyAlignment="1">
      <alignment vertical="center" wrapText="1"/>
    </xf>
    <xf numFmtId="178" fontId="75" fillId="0" borderId="13" xfId="0" applyNumberFormat="1" applyFont="1" applyBorder="1" applyAlignment="1">
      <alignment horizontal="center" vertical="center" wrapText="1"/>
    </xf>
    <xf numFmtId="178" fontId="75" fillId="0" borderId="18" xfId="0" applyNumberFormat="1" applyFont="1" applyBorder="1" applyAlignment="1">
      <alignment horizontal="center" vertical="center" wrapText="1"/>
    </xf>
    <xf numFmtId="178" fontId="75" fillId="0" borderId="23" xfId="0" applyNumberFormat="1" applyFont="1" applyBorder="1" applyAlignment="1">
      <alignment horizontal="center" vertical="center" wrapText="1"/>
    </xf>
    <xf numFmtId="0" fontId="75" fillId="0" borderId="25" xfId="0" applyFont="1" applyBorder="1" applyAlignment="1">
      <alignment vertical="center" wrapText="1"/>
    </xf>
    <xf numFmtId="1" fontId="75" fillId="0" borderId="28" xfId="0" applyNumberFormat="1" applyFont="1" applyBorder="1" applyAlignment="1">
      <alignment horizontal="center" vertical="center" wrapText="1"/>
    </xf>
    <xf numFmtId="49" fontId="75" fillId="0" borderId="16" xfId="0" applyNumberFormat="1" applyFont="1" applyBorder="1" applyAlignment="1">
      <alignment vertical="center" wrapText="1"/>
    </xf>
    <xf numFmtId="1" fontId="75" fillId="0" borderId="0" xfId="0" applyNumberFormat="1" applyFont="1" applyBorder="1" applyAlignment="1">
      <alignment horizontal="center" vertical="center" wrapText="1"/>
    </xf>
    <xf numFmtId="1" fontId="75" fillId="0" borderId="16" xfId="0" applyNumberFormat="1" applyFont="1" applyBorder="1" applyAlignment="1">
      <alignment horizontal="center" vertical="center" wrapText="1"/>
    </xf>
    <xf numFmtId="49" fontId="75" fillId="0" borderId="12" xfId="0" applyNumberFormat="1" applyFont="1" applyBorder="1" applyAlignment="1">
      <alignment vertical="center" wrapText="1"/>
    </xf>
    <xf numFmtId="1" fontId="75" fillId="0" borderId="13" xfId="0" applyNumberFormat="1" applyFont="1" applyBorder="1" applyAlignment="1">
      <alignment horizontal="center" vertical="center" wrapText="1"/>
    </xf>
    <xf numFmtId="2" fontId="76" fillId="0" borderId="15" xfId="0" applyNumberFormat="1" applyFont="1" applyBorder="1" applyAlignment="1">
      <alignment horizontal="center" vertical="center" wrapText="1"/>
    </xf>
    <xf numFmtId="0" fontId="57" fillId="0" borderId="0" xfId="0" applyFont="1" applyAlignment="1">
      <alignment wrapText="1"/>
    </xf>
    <xf numFmtId="0" fontId="57" fillId="0" borderId="0" xfId="0" applyFont="1" applyFill="1" applyAlignment="1">
      <alignment wrapText="1"/>
    </xf>
    <xf numFmtId="0" fontId="57" fillId="0" borderId="25" xfId="0" applyFont="1" applyBorder="1" applyAlignment="1">
      <alignment wrapText="1"/>
    </xf>
    <xf numFmtId="0" fontId="50" fillId="0" borderId="14" xfId="0" applyFont="1" applyBorder="1" applyAlignment="1">
      <alignment horizontal="center" wrapText="1"/>
    </xf>
    <xf numFmtId="0" fontId="50" fillId="0" borderId="15" xfId="0" applyFont="1" applyBorder="1" applyAlignment="1">
      <alignment horizontal="center" wrapText="1"/>
    </xf>
    <xf numFmtId="0" fontId="50" fillId="0" borderId="13" xfId="0" applyFont="1" applyBorder="1" applyAlignment="1">
      <alignment horizontal="center" wrapText="1"/>
    </xf>
    <xf numFmtId="2" fontId="53" fillId="0" borderId="1" xfId="0" applyNumberFormat="1" applyFont="1" applyBorder="1"/>
    <xf numFmtId="0" fontId="48" fillId="0" borderId="0" xfId="0" applyFont="1" applyFill="1" applyBorder="1" applyAlignment="1">
      <alignment wrapText="1"/>
    </xf>
    <xf numFmtId="2" fontId="53" fillId="0" borderId="52" xfId="0" applyNumberFormat="1" applyFont="1" applyBorder="1"/>
    <xf numFmtId="2" fontId="53" fillId="0" borderId="0" xfId="0" applyNumberFormat="1" applyFont="1" applyFill="1" applyBorder="1"/>
    <xf numFmtId="0" fontId="0" fillId="0" borderId="0" xfId="0" applyAlignment="1"/>
    <xf numFmtId="0" fontId="50" fillId="0" borderId="14" xfId="0" applyFont="1" applyBorder="1" applyAlignment="1">
      <alignment horizontal="left"/>
    </xf>
    <xf numFmtId="0" fontId="0" fillId="0" borderId="0" xfId="0"/>
    <xf numFmtId="0" fontId="70" fillId="0" borderId="18" xfId="0" applyFont="1" applyBorder="1" applyAlignment="1">
      <alignment vertical="center" wrapText="1"/>
    </xf>
    <xf numFmtId="0" fontId="70" fillId="0" borderId="14" xfId="0" applyFont="1" applyBorder="1" applyAlignment="1">
      <alignment vertical="center" wrapText="1"/>
    </xf>
    <xf numFmtId="0" fontId="72" fillId="0" borderId="15" xfId="0" applyFont="1" applyBorder="1" applyAlignment="1">
      <alignment horizontal="center" vertical="center" wrapText="1"/>
    </xf>
    <xf numFmtId="0" fontId="56" fillId="0" borderId="15" xfId="0" applyFont="1" applyBorder="1" applyAlignment="1">
      <alignment horizontal="center" vertical="center" wrapText="1"/>
    </xf>
    <xf numFmtId="0" fontId="72" fillId="0" borderId="13" xfId="0" applyFont="1" applyBorder="1" applyAlignment="1">
      <alignment horizontal="center" vertical="center" wrapText="1"/>
    </xf>
    <xf numFmtId="0" fontId="56" fillId="0" borderId="12" xfId="0" applyFont="1" applyBorder="1" applyAlignment="1">
      <alignment vertical="center" wrapText="1"/>
    </xf>
    <xf numFmtId="0" fontId="71" fillId="0" borderId="13" xfId="0" applyFont="1" applyBorder="1" applyAlignment="1">
      <alignment horizontal="center" vertical="center" wrapText="1"/>
    </xf>
    <xf numFmtId="0" fontId="0" fillId="0" borderId="0" xfId="0" applyAlignment="1">
      <alignment wrapText="1"/>
    </xf>
    <xf numFmtId="0" fontId="75" fillId="0" borderId="17" xfId="0" applyFont="1" applyBorder="1" applyAlignment="1">
      <alignment horizontal="center" vertical="center" wrapText="1"/>
    </xf>
    <xf numFmtId="0" fontId="75" fillId="0" borderId="16" xfId="0" applyFont="1" applyFill="1" applyBorder="1" applyAlignment="1">
      <alignment horizontal="center" vertical="center" wrapText="1"/>
    </xf>
    <xf numFmtId="0" fontId="75" fillId="0" borderId="13" xfId="0" applyFont="1" applyBorder="1" applyAlignment="1">
      <alignment horizontal="center" vertical="center" wrapText="1"/>
    </xf>
    <xf numFmtId="0" fontId="75" fillId="0" borderId="15" xfId="0" applyFont="1" applyBorder="1" applyAlignment="1">
      <alignment horizontal="center" vertical="center" wrapText="1"/>
    </xf>
    <xf numFmtId="0" fontId="76" fillId="0" borderId="15" xfId="0" applyFont="1" applyBorder="1" applyAlignment="1">
      <alignment horizontal="center" vertical="center" wrapText="1"/>
    </xf>
    <xf numFmtId="0" fontId="75" fillId="0" borderId="25" xfId="0" applyFont="1" applyBorder="1" applyAlignment="1">
      <alignment horizontal="center" vertical="center" wrapText="1"/>
    </xf>
    <xf numFmtId="178" fontId="75" fillId="0" borderId="24" xfId="0" applyNumberFormat="1" applyFont="1" applyBorder="1" applyAlignment="1">
      <alignment horizontal="center" vertical="center" wrapText="1"/>
    </xf>
    <xf numFmtId="0" fontId="75" fillId="0" borderId="24" xfId="0" applyFont="1" applyBorder="1" applyAlignment="1">
      <alignment horizontal="center" vertical="center" wrapText="1"/>
    </xf>
    <xf numFmtId="0" fontId="75" fillId="0" borderId="16" xfId="0" applyFont="1" applyBorder="1" applyAlignment="1">
      <alignment horizontal="center" vertical="center" wrapText="1"/>
    </xf>
    <xf numFmtId="0" fontId="75" fillId="0" borderId="12" xfId="0" applyFont="1" applyBorder="1" applyAlignment="1">
      <alignment horizontal="center" vertical="center" wrapText="1"/>
    </xf>
    <xf numFmtId="1" fontId="75" fillId="0" borderId="24" xfId="0" applyNumberFormat="1" applyFont="1" applyBorder="1" applyAlignment="1">
      <alignment horizontal="center" vertical="center" wrapText="1"/>
    </xf>
    <xf numFmtId="1" fontId="75" fillId="0" borderId="25" xfId="0" applyNumberFormat="1" applyFont="1" applyBorder="1" applyAlignment="1">
      <alignment horizontal="center" vertical="center" wrapText="1"/>
    </xf>
    <xf numFmtId="1" fontId="75" fillId="0" borderId="17" xfId="0" applyNumberFormat="1" applyFont="1" applyBorder="1" applyAlignment="1">
      <alignment horizontal="center" vertical="center" wrapText="1"/>
    </xf>
    <xf numFmtId="1" fontId="75" fillId="0" borderId="15" xfId="0" applyNumberFormat="1" applyFont="1" applyBorder="1" applyAlignment="1">
      <alignment horizontal="center" vertical="center" wrapText="1"/>
    </xf>
    <xf numFmtId="1" fontId="75" fillId="0" borderId="12" xfId="0" applyNumberFormat="1" applyFont="1" applyBorder="1" applyAlignment="1">
      <alignment horizontal="center" vertical="center" wrapText="1"/>
    </xf>
    <xf numFmtId="0" fontId="57" fillId="0" borderId="0" xfId="0" applyFont="1"/>
    <xf numFmtId="0" fontId="75" fillId="0" borderId="12" xfId="0" applyFont="1" applyBorder="1" applyAlignment="1">
      <alignment vertical="center" wrapText="1"/>
    </xf>
    <xf numFmtId="0" fontId="76" fillId="0" borderId="14" xfId="0" applyFont="1" applyBorder="1" applyAlignment="1">
      <alignment vertical="center" wrapText="1"/>
    </xf>
    <xf numFmtId="0" fontId="76" fillId="0" borderId="13" xfId="0" applyFont="1" applyBorder="1" applyAlignment="1">
      <alignment horizontal="center" vertical="center" wrapText="1"/>
    </xf>
    <xf numFmtId="0" fontId="76" fillId="0" borderId="0" xfId="0" applyFont="1" applyBorder="1" applyAlignment="1">
      <alignment horizontal="center" vertical="center" wrapText="1"/>
    </xf>
    <xf numFmtId="0" fontId="75" fillId="0" borderId="16" xfId="0" applyFont="1" applyBorder="1" applyAlignment="1">
      <alignment vertical="center" wrapText="1"/>
    </xf>
    <xf numFmtId="1" fontId="75" fillId="0" borderId="28" xfId="0" applyNumberFormat="1" applyFont="1" applyBorder="1" applyAlignment="1">
      <alignment horizontal="center" vertical="center" wrapText="1"/>
    </xf>
    <xf numFmtId="1" fontId="75" fillId="0" borderId="29" xfId="0" applyNumberFormat="1" applyFont="1" applyBorder="1" applyAlignment="1">
      <alignment horizontal="center" vertical="center" wrapText="1"/>
    </xf>
    <xf numFmtId="1" fontId="75" fillId="0" borderId="0" xfId="0" applyNumberFormat="1" applyFont="1" applyBorder="1" applyAlignment="1">
      <alignment horizontal="center" vertical="center" wrapText="1"/>
    </xf>
    <xf numFmtId="0" fontId="75" fillId="0" borderId="25" xfId="0" applyFont="1" applyBorder="1" applyAlignment="1">
      <alignment vertical="center" wrapText="1"/>
    </xf>
    <xf numFmtId="1" fontId="75" fillId="0" borderId="30" xfId="0" applyNumberFormat="1" applyFont="1" applyBorder="1" applyAlignment="1">
      <alignment horizontal="center" vertical="center" wrapText="1"/>
    </xf>
    <xf numFmtId="1" fontId="75" fillId="0" borderId="16" xfId="0" applyNumberFormat="1" applyFont="1" applyBorder="1" applyAlignment="1">
      <alignment horizontal="center" vertical="center" wrapText="1"/>
    </xf>
    <xf numFmtId="1" fontId="75" fillId="0" borderId="13" xfId="0" applyNumberFormat="1" applyFont="1" applyBorder="1" applyAlignment="1">
      <alignment horizontal="center" vertical="center" wrapText="1"/>
    </xf>
    <xf numFmtId="1" fontId="75" fillId="0" borderId="18" xfId="0" applyNumberFormat="1" applyFont="1" applyBorder="1" applyAlignment="1">
      <alignment horizontal="center" vertical="center" wrapText="1"/>
    </xf>
    <xf numFmtId="178" fontId="75" fillId="0" borderId="17" xfId="0" applyNumberFormat="1" applyFont="1" applyBorder="1" applyAlignment="1">
      <alignment horizontal="center" vertical="center" wrapText="1"/>
    </xf>
    <xf numFmtId="0" fontId="75" fillId="0" borderId="17" xfId="0" applyFont="1" applyFill="1" applyBorder="1" applyAlignment="1">
      <alignment horizontal="center" vertical="center" wrapText="1"/>
    </xf>
    <xf numFmtId="0" fontId="57" fillId="0" borderId="0" xfId="0" applyFont="1" applyFill="1"/>
    <xf numFmtId="0" fontId="75" fillId="0" borderId="13" xfId="0" applyFont="1" applyFill="1" applyBorder="1" applyAlignment="1">
      <alignment horizontal="center" vertical="center" wrapText="1"/>
    </xf>
    <xf numFmtId="0" fontId="75" fillId="0" borderId="12" xfId="0" applyFont="1" applyFill="1" applyBorder="1" applyAlignment="1">
      <alignment vertical="center" wrapText="1"/>
    </xf>
    <xf numFmtId="178" fontId="75" fillId="0" borderId="13" xfId="0" applyNumberFormat="1" applyFont="1" applyBorder="1" applyAlignment="1">
      <alignment horizontal="center" vertical="center" wrapText="1"/>
    </xf>
    <xf numFmtId="178" fontId="75" fillId="0" borderId="18" xfId="0" applyNumberFormat="1" applyFont="1" applyBorder="1" applyAlignment="1">
      <alignment horizontal="center" vertical="center" wrapText="1"/>
    </xf>
    <xf numFmtId="0" fontId="75" fillId="0" borderId="14" xfId="0" applyFont="1" applyFill="1" applyBorder="1" applyAlignment="1">
      <alignment horizontal="center" vertical="center" wrapText="1"/>
    </xf>
    <xf numFmtId="0" fontId="75" fillId="0" borderId="15" xfId="0" applyFont="1" applyFill="1" applyBorder="1" applyAlignment="1">
      <alignment horizontal="center" vertical="center" wrapText="1"/>
    </xf>
    <xf numFmtId="49" fontId="75" fillId="0" borderId="30" xfId="0" applyNumberFormat="1" applyFont="1" applyBorder="1" applyAlignment="1">
      <alignment vertical="center" wrapText="1"/>
    </xf>
    <xf numFmtId="0" fontId="75" fillId="0" borderId="28" xfId="0" applyFont="1" applyBorder="1" applyAlignment="1">
      <alignment vertical="center" wrapText="1"/>
    </xf>
    <xf numFmtId="0" fontId="75" fillId="0" borderId="13" xfId="0" quotePrefix="1" applyFont="1" applyBorder="1" applyAlignment="1">
      <alignment horizontal="center" vertical="center" wrapText="1"/>
    </xf>
    <xf numFmtId="1" fontId="75" fillId="0" borderId="13" xfId="0" applyNumberFormat="1" applyFont="1" applyFill="1" applyBorder="1" applyAlignment="1">
      <alignment horizontal="center" vertical="center" wrapText="1"/>
    </xf>
    <xf numFmtId="1" fontId="75" fillId="0" borderId="18" xfId="0" applyNumberFormat="1" applyFont="1" applyFill="1" applyBorder="1" applyAlignment="1">
      <alignment horizontal="center" vertical="center" wrapText="1"/>
    </xf>
    <xf numFmtId="1" fontId="75" fillId="0" borderId="23" xfId="0" applyNumberFormat="1" applyFont="1" applyFill="1" applyBorder="1" applyAlignment="1">
      <alignment horizontal="center" vertical="center" wrapText="1"/>
    </xf>
    <xf numFmtId="0" fontId="75" fillId="0" borderId="30" xfId="0" applyFont="1" applyBorder="1" applyAlignment="1">
      <alignment vertical="center" wrapText="1"/>
    </xf>
    <xf numFmtId="1" fontId="75" fillId="0" borderId="17" xfId="0" quotePrefix="1" applyNumberFormat="1" applyFont="1" applyBorder="1" applyAlignment="1">
      <alignment horizontal="center" vertical="center" wrapText="1"/>
    </xf>
    <xf numFmtId="0" fontId="75" fillId="0" borderId="14" xfId="0" applyFont="1" applyBorder="1" applyAlignment="1">
      <alignment vertical="center" wrapText="1"/>
    </xf>
    <xf numFmtId="0" fontId="75" fillId="0" borderId="12" xfId="0" applyFont="1" applyFill="1" applyBorder="1" applyAlignment="1">
      <alignment horizontal="center" vertical="center" wrapText="1"/>
    </xf>
    <xf numFmtId="1" fontId="75" fillId="0" borderId="14" xfId="0" applyNumberFormat="1" applyFont="1" applyBorder="1" applyAlignment="1">
      <alignment horizontal="center" vertical="center" wrapText="1"/>
    </xf>
    <xf numFmtId="2" fontId="76" fillId="0" borderId="15" xfId="0" applyNumberFormat="1" applyFont="1" applyBorder="1" applyAlignment="1">
      <alignment horizontal="center" vertical="center" wrapText="1"/>
    </xf>
    <xf numFmtId="0" fontId="0" fillId="0" borderId="0" xfId="0"/>
    <xf numFmtId="0" fontId="70" fillId="0" borderId="14" xfId="0" applyFont="1" applyBorder="1" applyAlignment="1">
      <alignment vertical="center" wrapText="1"/>
    </xf>
    <xf numFmtId="0" fontId="72" fillId="0" borderId="15" xfId="0" applyFont="1" applyBorder="1" applyAlignment="1">
      <alignment horizontal="center" vertical="center" wrapText="1"/>
    </xf>
    <xf numFmtId="0" fontId="72" fillId="0" borderId="13" xfId="0" applyFont="1" applyBorder="1" applyAlignment="1">
      <alignment horizontal="center" vertical="center" wrapText="1"/>
    </xf>
    <xf numFmtId="0" fontId="56" fillId="0" borderId="12" xfId="0" applyFont="1" applyBorder="1" applyAlignment="1">
      <alignment vertical="center" wrapText="1"/>
    </xf>
    <xf numFmtId="0" fontId="71" fillId="0" borderId="13" xfId="0" applyFont="1" applyBorder="1" applyAlignment="1">
      <alignment horizontal="center" vertical="center" wrapText="1"/>
    </xf>
    <xf numFmtId="0" fontId="71" fillId="0" borderId="17" xfId="0" applyFont="1" applyBorder="1" applyAlignment="1">
      <alignment horizontal="center" vertical="center" wrapText="1"/>
    </xf>
    <xf numFmtId="0" fontId="0" fillId="0" borderId="0" xfId="0" applyAlignment="1">
      <alignment wrapText="1"/>
    </xf>
    <xf numFmtId="0" fontId="71" fillId="0" borderId="23" xfId="0" applyFont="1" applyBorder="1" applyAlignment="1">
      <alignment horizontal="center" vertical="center" wrapText="1"/>
    </xf>
    <xf numFmtId="0" fontId="71" fillId="0" borderId="16" xfId="0" applyFont="1" applyBorder="1" applyAlignment="1">
      <alignment horizontal="center" vertical="center" wrapText="1"/>
    </xf>
    <xf numFmtId="0" fontId="75" fillId="0" borderId="17" xfId="0" applyFont="1" applyBorder="1" applyAlignment="1">
      <alignment horizontal="center" vertical="center" wrapText="1"/>
    </xf>
    <xf numFmtId="0" fontId="71" fillId="0" borderId="24" xfId="0" applyFont="1" applyBorder="1" applyAlignment="1">
      <alignment horizontal="center" vertical="center" wrapText="1"/>
    </xf>
    <xf numFmtId="0" fontId="53" fillId="0" borderId="0" xfId="0" applyFont="1"/>
    <xf numFmtId="0" fontId="71" fillId="0" borderId="12" xfId="0" applyFont="1" applyBorder="1" applyAlignment="1">
      <alignment horizontal="center" vertical="center" wrapText="1"/>
    </xf>
    <xf numFmtId="0" fontId="0" fillId="0" borderId="25" xfId="0" applyBorder="1"/>
    <xf numFmtId="0" fontId="71" fillId="0" borderId="16" xfId="0" applyFont="1" applyBorder="1" applyAlignment="1">
      <alignment horizontal="center" vertical="center"/>
    </xf>
    <xf numFmtId="0" fontId="75" fillId="0" borderId="13" xfId="0" applyFont="1" applyBorder="1" applyAlignment="1">
      <alignment horizontal="center" vertical="center" wrapText="1"/>
    </xf>
    <xf numFmtId="0" fontId="75" fillId="0" borderId="15" xfId="0" applyFont="1" applyBorder="1" applyAlignment="1">
      <alignment horizontal="center" vertical="center" wrapText="1"/>
    </xf>
    <xf numFmtId="0" fontId="76" fillId="0" borderId="15" xfId="0" applyFont="1" applyBorder="1" applyAlignment="1">
      <alignment horizontal="center" vertical="center" wrapText="1"/>
    </xf>
    <xf numFmtId="0" fontId="75" fillId="0" borderId="25" xfId="0" applyFont="1" applyBorder="1" applyAlignment="1">
      <alignment horizontal="center" vertical="center" wrapText="1"/>
    </xf>
    <xf numFmtId="0" fontId="75" fillId="0" borderId="24" xfId="0" applyFont="1" applyBorder="1" applyAlignment="1">
      <alignment horizontal="center" vertical="center" wrapText="1"/>
    </xf>
    <xf numFmtId="0" fontId="75" fillId="0" borderId="16" xfId="0" applyFont="1" applyBorder="1" applyAlignment="1">
      <alignment horizontal="center" vertical="center" wrapText="1"/>
    </xf>
    <xf numFmtId="0" fontId="75" fillId="0" borderId="12" xfId="0" applyFont="1" applyBorder="1" applyAlignment="1">
      <alignment horizontal="center" vertical="center" wrapText="1"/>
    </xf>
    <xf numFmtId="1" fontId="75" fillId="0" borderId="24" xfId="0" applyNumberFormat="1" applyFont="1" applyBorder="1" applyAlignment="1">
      <alignment horizontal="center" vertical="center" wrapText="1"/>
    </xf>
    <xf numFmtId="1" fontId="75" fillId="0" borderId="25" xfId="0" applyNumberFormat="1" applyFont="1" applyBorder="1" applyAlignment="1">
      <alignment horizontal="center" vertical="center" wrapText="1"/>
    </xf>
    <xf numFmtId="1" fontId="75" fillId="0" borderId="17" xfId="0" applyNumberFormat="1" applyFont="1" applyBorder="1" applyAlignment="1">
      <alignment horizontal="center" vertical="center" wrapText="1"/>
    </xf>
    <xf numFmtId="1" fontId="75" fillId="0" borderId="15" xfId="0" applyNumberFormat="1" applyFont="1" applyBorder="1" applyAlignment="1">
      <alignment horizontal="center" vertical="center" wrapText="1"/>
    </xf>
    <xf numFmtId="1" fontId="75" fillId="0" borderId="12" xfId="0" applyNumberFormat="1" applyFont="1" applyBorder="1" applyAlignment="1">
      <alignment horizontal="center" vertical="center" wrapText="1"/>
    </xf>
    <xf numFmtId="0" fontId="57" fillId="0" borderId="0" xfId="0" applyFont="1"/>
    <xf numFmtId="0" fontId="75" fillId="0" borderId="12" xfId="0" applyFont="1" applyBorder="1" applyAlignment="1">
      <alignment vertical="center" wrapText="1"/>
    </xf>
    <xf numFmtId="0" fontId="75" fillId="0" borderId="18" xfId="0" applyFont="1" applyBorder="1" applyAlignment="1">
      <alignment horizontal="center" vertical="center" wrapText="1"/>
    </xf>
    <xf numFmtId="0" fontId="75" fillId="0" borderId="23" xfId="0" applyFont="1" applyBorder="1" applyAlignment="1">
      <alignment horizontal="center" vertical="center" wrapText="1"/>
    </xf>
    <xf numFmtId="0" fontId="76" fillId="0" borderId="14" xfId="0" applyFont="1" applyBorder="1" applyAlignment="1">
      <alignment vertical="center" wrapText="1"/>
    </xf>
    <xf numFmtId="0" fontId="76" fillId="0" borderId="13" xfId="0" applyFont="1" applyBorder="1" applyAlignment="1">
      <alignment horizontal="center" vertical="center" wrapText="1"/>
    </xf>
    <xf numFmtId="0" fontId="75" fillId="0" borderId="13" xfId="0" applyNumberFormat="1" applyFont="1" applyBorder="1" applyAlignment="1">
      <alignment horizontal="center" vertical="center" wrapText="1"/>
    </xf>
    <xf numFmtId="0" fontId="76" fillId="0" borderId="0" xfId="0" applyFont="1" applyBorder="1" applyAlignment="1">
      <alignment horizontal="center" vertical="center" wrapText="1"/>
    </xf>
    <xf numFmtId="0" fontId="75" fillId="0" borderId="16" xfId="0" applyFont="1" applyBorder="1" applyAlignment="1">
      <alignment vertical="center" wrapText="1"/>
    </xf>
    <xf numFmtId="0" fontId="75" fillId="0" borderId="28" xfId="0" applyFont="1" applyBorder="1" applyAlignment="1">
      <alignment horizontal="center" vertical="center" wrapText="1"/>
    </xf>
    <xf numFmtId="1" fontId="75" fillId="0" borderId="28" xfId="0" applyNumberFormat="1" applyFont="1" applyBorder="1" applyAlignment="1">
      <alignment horizontal="center" vertical="center" wrapText="1"/>
    </xf>
    <xf numFmtId="1" fontId="75" fillId="0" borderId="29" xfId="0" applyNumberFormat="1" applyFont="1" applyBorder="1" applyAlignment="1">
      <alignment horizontal="center" vertical="center" wrapText="1"/>
    </xf>
    <xf numFmtId="1" fontId="75" fillId="0" borderId="0" xfId="0" applyNumberFormat="1" applyFont="1" applyBorder="1" applyAlignment="1">
      <alignment horizontal="center" vertical="center" wrapText="1"/>
    </xf>
    <xf numFmtId="0" fontId="75" fillId="0" borderId="30" xfId="0" applyFont="1" applyBorder="1" applyAlignment="1">
      <alignment horizontal="center" vertical="center" wrapText="1"/>
    </xf>
    <xf numFmtId="0" fontId="75" fillId="0" borderId="0" xfId="0" applyFont="1" applyBorder="1" applyAlignment="1">
      <alignment horizontal="center" vertical="center" wrapText="1"/>
    </xf>
    <xf numFmtId="0" fontId="75" fillId="0" borderId="14" xfId="0" applyFont="1" applyBorder="1" applyAlignment="1">
      <alignment horizontal="center" vertical="center" wrapText="1"/>
    </xf>
    <xf numFmtId="0" fontId="57" fillId="0" borderId="25" xfId="0" applyFont="1" applyBorder="1"/>
    <xf numFmtId="0" fontId="75" fillId="0" borderId="25" xfId="0" applyFont="1" applyBorder="1" applyAlignment="1">
      <alignment vertical="center" wrapText="1"/>
    </xf>
    <xf numFmtId="0" fontId="57" fillId="0" borderId="24" xfId="0" applyFont="1" applyBorder="1"/>
    <xf numFmtId="49" fontId="75" fillId="0" borderId="16" xfId="0" applyNumberFormat="1" applyFont="1" applyBorder="1" applyAlignment="1">
      <alignment vertical="center" wrapText="1"/>
    </xf>
    <xf numFmtId="1" fontId="75" fillId="0" borderId="30" xfId="0" applyNumberFormat="1" applyFont="1" applyBorder="1" applyAlignment="1">
      <alignment horizontal="center" vertical="center" wrapText="1"/>
    </xf>
    <xf numFmtId="1" fontId="75" fillId="0" borderId="16" xfId="0" applyNumberFormat="1" applyFont="1" applyBorder="1" applyAlignment="1">
      <alignment horizontal="center" vertical="center" wrapText="1"/>
    </xf>
    <xf numFmtId="49" fontId="75" fillId="0" borderId="12" xfId="0" applyNumberFormat="1" applyFont="1" applyBorder="1" applyAlignment="1">
      <alignment vertical="center" wrapText="1"/>
    </xf>
    <xf numFmtId="1" fontId="75" fillId="0" borderId="13" xfId="0" applyNumberFormat="1" applyFont="1" applyBorder="1" applyAlignment="1">
      <alignment horizontal="center" vertical="center" wrapText="1"/>
    </xf>
    <xf numFmtId="1" fontId="75" fillId="0" borderId="18" xfId="0" applyNumberFormat="1" applyFont="1" applyBorder="1" applyAlignment="1">
      <alignment horizontal="center" vertical="center" wrapText="1"/>
    </xf>
    <xf numFmtId="0" fontId="75" fillId="0" borderId="13" xfId="0" applyFont="1" applyBorder="1" applyAlignment="1">
      <alignment horizontal="center" vertical="center"/>
    </xf>
    <xf numFmtId="0" fontId="75" fillId="0" borderId="12" xfId="0" applyFont="1" applyBorder="1" applyAlignment="1">
      <alignment horizontal="center" vertical="center"/>
    </xf>
    <xf numFmtId="0" fontId="75" fillId="0" borderId="13" xfId="0" applyFont="1" applyFill="1" applyBorder="1" applyAlignment="1">
      <alignment horizontal="center" vertical="center" wrapText="1"/>
    </xf>
    <xf numFmtId="0" fontId="75" fillId="0" borderId="15" xfId="0" applyFont="1" applyFill="1" applyBorder="1" applyAlignment="1">
      <alignment horizontal="center" vertical="center" wrapText="1"/>
    </xf>
    <xf numFmtId="2" fontId="76" fillId="0" borderId="15" xfId="0" applyNumberFormat="1" applyFont="1" applyBorder="1" applyAlignment="1">
      <alignment horizontal="center" vertical="center" wrapText="1"/>
    </xf>
    <xf numFmtId="1" fontId="75" fillId="0" borderId="14" xfId="0" applyNumberFormat="1" applyFont="1" applyFill="1" applyBorder="1" applyAlignment="1">
      <alignment horizontal="center" vertical="center" wrapText="1"/>
    </xf>
    <xf numFmtId="178" fontId="53" fillId="0" borderId="0" xfId="0" applyNumberFormat="1" applyFont="1"/>
    <xf numFmtId="0" fontId="50" fillId="0" borderId="0" xfId="0" applyFont="1" applyBorder="1" applyAlignment="1">
      <alignment horizontal="center" wrapText="1"/>
    </xf>
    <xf numFmtId="0" fontId="0" fillId="0" borderId="0" xfId="0"/>
    <xf numFmtId="0" fontId="70" fillId="0" borderId="18" xfId="0" applyFont="1" applyBorder="1" applyAlignment="1">
      <alignment vertical="center" wrapText="1"/>
    </xf>
    <xf numFmtId="0" fontId="70" fillId="0" borderId="14" xfId="0" applyFont="1" applyBorder="1" applyAlignment="1">
      <alignment vertical="center" wrapText="1"/>
    </xf>
    <xf numFmtId="0" fontId="72" fillId="0" borderId="15" xfId="0" applyFont="1" applyBorder="1" applyAlignment="1">
      <alignment horizontal="center" vertical="center" wrapText="1"/>
    </xf>
    <xf numFmtId="0" fontId="72" fillId="0" borderId="13" xfId="0" applyFont="1" applyBorder="1" applyAlignment="1">
      <alignment horizontal="center" vertical="center" wrapText="1"/>
    </xf>
    <xf numFmtId="0" fontId="56" fillId="0" borderId="12" xfId="0" applyFont="1" applyBorder="1" applyAlignment="1">
      <alignment vertical="center" wrapText="1"/>
    </xf>
    <xf numFmtId="0" fontId="71" fillId="0" borderId="13" xfId="0" applyFont="1" applyBorder="1" applyAlignment="1">
      <alignment horizontal="center" vertical="center" wrapText="1"/>
    </xf>
    <xf numFmtId="0" fontId="71" fillId="0" borderId="17" xfId="0" applyFont="1" applyBorder="1" applyAlignment="1">
      <alignment horizontal="center" vertical="center" wrapText="1"/>
    </xf>
    <xf numFmtId="0" fontId="0" fillId="0" borderId="0" xfId="0" applyAlignment="1">
      <alignment wrapText="1"/>
    </xf>
    <xf numFmtId="0" fontId="75" fillId="0" borderId="17" xfId="0" applyFont="1" applyBorder="1" applyAlignment="1">
      <alignment horizontal="center" vertical="center" wrapText="1"/>
    </xf>
    <xf numFmtId="0" fontId="0" fillId="0" borderId="0" xfId="0" applyAlignment="1"/>
    <xf numFmtId="0" fontId="53" fillId="0" borderId="0" xfId="0" applyFont="1"/>
    <xf numFmtId="0" fontId="75" fillId="0" borderId="13" xfId="0" applyFont="1" applyBorder="1" applyAlignment="1">
      <alignment horizontal="center" vertical="center" wrapText="1"/>
    </xf>
    <xf numFmtId="0" fontId="75" fillId="0" borderId="15" xfId="0" applyFont="1" applyBorder="1" applyAlignment="1">
      <alignment horizontal="center" vertical="center" wrapText="1"/>
    </xf>
    <xf numFmtId="0" fontId="76" fillId="0" borderId="15" xfId="0" applyFont="1" applyBorder="1" applyAlignment="1">
      <alignment horizontal="center" vertical="center" wrapText="1"/>
    </xf>
    <xf numFmtId="178" fontId="75" fillId="0" borderId="24" xfId="0" applyNumberFormat="1" applyFont="1" applyBorder="1" applyAlignment="1">
      <alignment horizontal="center" vertical="center" wrapText="1"/>
    </xf>
    <xf numFmtId="0" fontId="75" fillId="0" borderId="24" xfId="0" applyFont="1" applyBorder="1" applyAlignment="1">
      <alignment horizontal="center" vertical="center" wrapText="1"/>
    </xf>
    <xf numFmtId="0" fontId="75" fillId="0" borderId="16" xfId="0" applyFont="1" applyBorder="1" applyAlignment="1">
      <alignment horizontal="center" vertical="center" wrapText="1"/>
    </xf>
    <xf numFmtId="1" fontId="75" fillId="0" borderId="25" xfId="0" applyNumberFormat="1" applyFont="1" applyBorder="1" applyAlignment="1">
      <alignment horizontal="center" vertical="center" wrapText="1"/>
    </xf>
    <xf numFmtId="1" fontId="75" fillId="0" borderId="15" xfId="0" applyNumberFormat="1" applyFont="1" applyBorder="1" applyAlignment="1">
      <alignment horizontal="center" vertical="center" wrapText="1"/>
    </xf>
    <xf numFmtId="1" fontId="75" fillId="0" borderId="12" xfId="0" applyNumberFormat="1" applyFont="1" applyBorder="1" applyAlignment="1">
      <alignment horizontal="center" vertical="center" wrapText="1"/>
    </xf>
    <xf numFmtId="0" fontId="57" fillId="0" borderId="0" xfId="0" applyFont="1"/>
    <xf numFmtId="0" fontId="75" fillId="0" borderId="12" xfId="0" applyFont="1" applyBorder="1" applyAlignment="1">
      <alignment vertical="center" wrapText="1"/>
    </xf>
    <xf numFmtId="0" fontId="76" fillId="0" borderId="14" xfId="0" applyFont="1" applyBorder="1" applyAlignment="1">
      <alignment vertical="center" wrapText="1"/>
    </xf>
    <xf numFmtId="0" fontId="76" fillId="0" borderId="13" xfId="0" applyFont="1" applyBorder="1" applyAlignment="1">
      <alignment horizontal="center" vertical="center" wrapText="1"/>
    </xf>
    <xf numFmtId="0" fontId="75" fillId="0" borderId="16" xfId="0" applyFont="1" applyBorder="1" applyAlignment="1">
      <alignment vertical="center" wrapText="1"/>
    </xf>
    <xf numFmtId="1" fontId="75" fillId="0" borderId="28" xfId="0" applyNumberFormat="1" applyFont="1" applyBorder="1" applyAlignment="1">
      <alignment horizontal="center" vertical="center" wrapText="1"/>
    </xf>
    <xf numFmtId="1" fontId="75" fillId="0" borderId="0" xfId="0" applyNumberFormat="1" applyFont="1" applyBorder="1" applyAlignment="1">
      <alignment horizontal="center" vertical="center" wrapText="1"/>
    </xf>
    <xf numFmtId="0" fontId="57" fillId="0" borderId="25" xfId="0" applyFont="1" applyBorder="1"/>
    <xf numFmtId="0" fontId="75" fillId="0" borderId="25" xfId="0" applyFont="1" applyBorder="1" applyAlignment="1">
      <alignment vertical="center" wrapText="1"/>
    </xf>
    <xf numFmtId="49" fontId="75" fillId="0" borderId="16" xfId="0" applyNumberFormat="1" applyFont="1" applyBorder="1" applyAlignment="1">
      <alignment vertical="center" wrapText="1"/>
    </xf>
    <xf numFmtId="1" fontId="75" fillId="0" borderId="16" xfId="0" applyNumberFormat="1" applyFont="1" applyBorder="1" applyAlignment="1">
      <alignment horizontal="center" vertical="center" wrapText="1"/>
    </xf>
    <xf numFmtId="49" fontId="75" fillId="0" borderId="12" xfId="0" applyNumberFormat="1" applyFont="1" applyBorder="1" applyAlignment="1">
      <alignment vertical="center" wrapText="1"/>
    </xf>
    <xf numFmtId="1" fontId="75" fillId="0" borderId="13" xfId="0" applyNumberFormat="1" applyFont="1" applyBorder="1" applyAlignment="1">
      <alignment horizontal="center" vertical="center" wrapText="1"/>
    </xf>
    <xf numFmtId="1" fontId="75" fillId="0" borderId="18" xfId="0" applyNumberFormat="1" applyFont="1" applyBorder="1" applyAlignment="1">
      <alignment horizontal="center" vertical="center" wrapText="1"/>
    </xf>
    <xf numFmtId="0" fontId="76" fillId="0" borderId="18" xfId="0" applyFont="1" applyBorder="1" applyAlignment="1">
      <alignment vertical="center" wrapText="1"/>
    </xf>
    <xf numFmtId="0" fontId="75" fillId="0" borderId="17" xfId="0" applyFont="1" applyFill="1" applyBorder="1" applyAlignment="1">
      <alignment horizontal="center" vertical="center" wrapText="1"/>
    </xf>
    <xf numFmtId="0" fontId="57" fillId="0" borderId="0" xfId="0" applyFont="1" applyFill="1"/>
    <xf numFmtId="0" fontId="75" fillId="0" borderId="16" xfId="0" applyFont="1" applyFill="1" applyBorder="1" applyAlignment="1">
      <alignment vertical="center" wrapText="1"/>
    </xf>
    <xf numFmtId="0" fontId="76" fillId="0" borderId="12" xfId="0" applyFont="1" applyBorder="1" applyAlignment="1">
      <alignment vertical="center" wrapText="1"/>
    </xf>
    <xf numFmtId="1" fontId="75" fillId="0" borderId="23" xfId="0" applyNumberFormat="1" applyFont="1" applyBorder="1" applyAlignment="1">
      <alignment horizontal="center" vertical="center" wrapText="1"/>
    </xf>
    <xf numFmtId="2" fontId="76" fillId="0" borderId="15" xfId="0" applyNumberFormat="1" applyFont="1" applyBorder="1" applyAlignment="1">
      <alignment horizontal="center" vertical="center" wrapText="1"/>
    </xf>
    <xf numFmtId="0" fontId="0" fillId="0" borderId="0" xfId="0"/>
    <xf numFmtId="0" fontId="70" fillId="0" borderId="18" xfId="0" applyFont="1" applyBorder="1" applyAlignment="1">
      <alignment vertical="center" wrapText="1"/>
    </xf>
    <xf numFmtId="0" fontId="70" fillId="0" borderId="14" xfId="0" applyFont="1" applyBorder="1" applyAlignment="1">
      <alignment vertical="center" wrapText="1"/>
    </xf>
    <xf numFmtId="0" fontId="72" fillId="0" borderId="15" xfId="0" applyFont="1" applyBorder="1" applyAlignment="1">
      <alignment horizontal="center" vertical="center" wrapText="1"/>
    </xf>
    <xf numFmtId="0" fontId="56" fillId="0" borderId="15" xfId="0" applyFont="1" applyBorder="1" applyAlignment="1">
      <alignment horizontal="center" vertical="center" wrapText="1"/>
    </xf>
    <xf numFmtId="0" fontId="72" fillId="0" borderId="13" xfId="0" applyFont="1" applyBorder="1" applyAlignment="1">
      <alignment horizontal="center" vertical="center" wrapText="1"/>
    </xf>
    <xf numFmtId="0" fontId="56" fillId="0" borderId="12" xfId="0" applyFont="1" applyBorder="1" applyAlignment="1">
      <alignment vertical="center" wrapText="1"/>
    </xf>
    <xf numFmtId="0" fontId="71" fillId="0" borderId="13" xfId="0" applyFont="1" applyBorder="1" applyAlignment="1">
      <alignment horizontal="center" vertical="center" wrapText="1"/>
    </xf>
    <xf numFmtId="0" fontId="71" fillId="0" borderId="15" xfId="0" applyFont="1" applyBorder="1" applyAlignment="1">
      <alignment horizontal="center" vertical="center" wrapText="1"/>
    </xf>
    <xf numFmtId="0" fontId="56" fillId="0" borderId="13" xfId="0" applyFont="1" applyBorder="1" applyAlignment="1">
      <alignment horizontal="center" vertical="center" wrapText="1"/>
    </xf>
    <xf numFmtId="0" fontId="71" fillId="0" borderId="17" xfId="0" applyFont="1" applyBorder="1" applyAlignment="1">
      <alignment horizontal="center" vertical="center" wrapText="1"/>
    </xf>
    <xf numFmtId="0" fontId="75" fillId="0" borderId="17" xfId="0" applyFont="1" applyBorder="1" applyAlignment="1">
      <alignment horizontal="center" vertical="center" wrapText="1"/>
    </xf>
    <xf numFmtId="0" fontId="75" fillId="0" borderId="13" xfId="0" applyFont="1" applyBorder="1" applyAlignment="1">
      <alignment horizontal="center" vertical="center" wrapText="1"/>
    </xf>
    <xf numFmtId="0" fontId="75" fillId="0" borderId="15" xfId="0" applyFont="1" applyBorder="1" applyAlignment="1">
      <alignment horizontal="center" vertical="center" wrapText="1"/>
    </xf>
    <xf numFmtId="0" fontId="76" fillId="0" borderId="15" xfId="0" applyFont="1" applyBorder="1" applyAlignment="1">
      <alignment horizontal="center" vertical="center" wrapText="1"/>
    </xf>
    <xf numFmtId="0" fontId="75" fillId="0" borderId="16" xfId="0" applyFont="1" applyBorder="1" applyAlignment="1">
      <alignment horizontal="center" vertical="center" wrapText="1"/>
    </xf>
    <xf numFmtId="0" fontId="75" fillId="0" borderId="12" xfId="0" applyFont="1" applyBorder="1" applyAlignment="1">
      <alignment horizontal="center" vertical="center" wrapText="1"/>
    </xf>
    <xf numFmtId="1" fontId="75" fillId="0" borderId="25" xfId="0" applyNumberFormat="1" applyFont="1" applyBorder="1" applyAlignment="1">
      <alignment horizontal="center" vertical="center" wrapText="1"/>
    </xf>
    <xf numFmtId="1" fontId="75" fillId="0" borderId="17" xfId="0" applyNumberFormat="1" applyFont="1" applyBorder="1" applyAlignment="1">
      <alignment horizontal="center" vertical="center" wrapText="1"/>
    </xf>
    <xf numFmtId="0" fontId="57" fillId="0" borderId="0" xfId="0" applyFont="1"/>
    <xf numFmtId="0" fontId="75" fillId="0" borderId="12" xfId="0" applyFont="1" applyBorder="1" applyAlignment="1">
      <alignment vertical="center" wrapText="1"/>
    </xf>
    <xf numFmtId="0" fontId="76" fillId="0" borderId="14" xfId="0" applyFont="1" applyBorder="1" applyAlignment="1">
      <alignment vertical="center" wrapText="1"/>
    </xf>
    <xf numFmtId="0" fontId="75" fillId="0" borderId="16" xfId="0" applyFont="1" applyBorder="1" applyAlignment="1">
      <alignment vertical="center" wrapText="1"/>
    </xf>
    <xf numFmtId="1" fontId="75" fillId="0" borderId="28" xfId="0" applyNumberFormat="1" applyFont="1" applyBorder="1" applyAlignment="1">
      <alignment horizontal="center" vertical="center" wrapText="1"/>
    </xf>
    <xf numFmtId="0" fontId="75" fillId="0" borderId="25" xfId="0" applyFont="1" applyBorder="1" applyAlignment="1">
      <alignment vertical="center" wrapText="1"/>
    </xf>
    <xf numFmtId="1" fontId="75" fillId="0" borderId="18" xfId="0" applyNumberFormat="1" applyFont="1" applyBorder="1" applyAlignment="1">
      <alignment horizontal="center" vertical="center" wrapText="1"/>
    </xf>
    <xf numFmtId="0" fontId="75" fillId="0" borderId="17" xfId="0" applyFont="1" applyFill="1" applyBorder="1" applyAlignment="1">
      <alignment horizontal="center" vertical="center" wrapText="1"/>
    </xf>
    <xf numFmtId="0" fontId="75" fillId="0" borderId="13" xfId="0" applyFont="1" applyFill="1" applyBorder="1" applyAlignment="1">
      <alignment horizontal="center" vertical="center" wrapText="1"/>
    </xf>
    <xf numFmtId="1" fontId="75" fillId="0" borderId="13" xfId="0" applyNumberFormat="1" applyFont="1" applyFill="1" applyBorder="1" applyAlignment="1">
      <alignment horizontal="center" vertical="center" wrapText="1"/>
    </xf>
    <xf numFmtId="0" fontId="75" fillId="0" borderId="12" xfId="0" applyFont="1" applyFill="1" applyBorder="1" applyAlignment="1">
      <alignment horizontal="center" vertical="center" wrapText="1"/>
    </xf>
    <xf numFmtId="1" fontId="75" fillId="0" borderId="21" xfId="0" applyNumberFormat="1" applyFont="1" applyBorder="1" applyAlignment="1">
      <alignment horizontal="center" vertical="center" wrapText="1"/>
    </xf>
    <xf numFmtId="1" fontId="75" fillId="0" borderId="12" xfId="0" applyNumberFormat="1" applyFont="1" applyFill="1" applyBorder="1" applyAlignment="1">
      <alignment horizontal="center" vertical="center" wrapText="1"/>
    </xf>
    <xf numFmtId="2" fontId="76" fillId="0" borderId="15" xfId="0" applyNumberFormat="1" applyFont="1" applyBorder="1" applyAlignment="1">
      <alignment horizontal="center" vertical="center" wrapText="1"/>
    </xf>
    <xf numFmtId="0" fontId="0" fillId="0" borderId="0" xfId="0"/>
    <xf numFmtId="0" fontId="70" fillId="0" borderId="18" xfId="0" applyFont="1" applyBorder="1" applyAlignment="1">
      <alignment vertical="center" wrapText="1"/>
    </xf>
    <xf numFmtId="0" fontId="70" fillId="0" borderId="14" xfId="0" applyFont="1" applyBorder="1" applyAlignment="1">
      <alignment vertical="center" wrapText="1"/>
    </xf>
    <xf numFmtId="0" fontId="72" fillId="0" borderId="15" xfId="0" applyFont="1" applyBorder="1" applyAlignment="1">
      <alignment horizontal="center" vertical="center" wrapText="1"/>
    </xf>
    <xf numFmtId="0" fontId="56" fillId="0" borderId="15" xfId="0" applyFont="1" applyBorder="1" applyAlignment="1">
      <alignment horizontal="center" vertical="center" wrapText="1"/>
    </xf>
    <xf numFmtId="0" fontId="72" fillId="0" borderId="13" xfId="0" applyFont="1" applyBorder="1" applyAlignment="1">
      <alignment horizontal="center" vertical="center" wrapText="1"/>
    </xf>
    <xf numFmtId="0" fontId="56" fillId="0" borderId="12" xfId="0" applyFont="1" applyBorder="1" applyAlignment="1">
      <alignment vertical="center" wrapText="1"/>
    </xf>
    <xf numFmtId="0" fontId="71" fillId="0" borderId="13" xfId="0" applyFont="1" applyBorder="1" applyAlignment="1">
      <alignment horizontal="center" vertical="center" wrapText="1"/>
    </xf>
    <xf numFmtId="0" fontId="56" fillId="0" borderId="16" xfId="0" applyFont="1" applyBorder="1" applyAlignment="1">
      <alignment vertical="center" wrapText="1"/>
    </xf>
    <xf numFmtId="0" fontId="71" fillId="0" borderId="17" xfId="0" applyFont="1" applyBorder="1" applyAlignment="1">
      <alignment horizontal="center" vertical="center" wrapText="1"/>
    </xf>
    <xf numFmtId="0" fontId="72" fillId="0" borderId="15" xfId="0" applyFont="1" applyFill="1" applyBorder="1" applyAlignment="1">
      <alignment horizontal="center" vertical="center" wrapText="1"/>
    </xf>
    <xf numFmtId="0" fontId="75" fillId="0" borderId="17" xfId="0" applyFont="1" applyBorder="1" applyAlignment="1">
      <alignment horizontal="center" vertical="center" wrapText="1"/>
    </xf>
    <xf numFmtId="0" fontId="0" fillId="0" borderId="0" xfId="0" applyAlignment="1"/>
    <xf numFmtId="0" fontId="0" fillId="0" borderId="0" xfId="0" applyFont="1"/>
    <xf numFmtId="0" fontId="53" fillId="0" borderId="0" xfId="0" applyFont="1"/>
    <xf numFmtId="0" fontId="75" fillId="0" borderId="16" xfId="0" applyFont="1" applyFill="1" applyBorder="1" applyAlignment="1">
      <alignment horizontal="center" vertical="center" wrapText="1"/>
    </xf>
    <xf numFmtId="0" fontId="75" fillId="0" borderId="13" xfId="0" applyFont="1" applyBorder="1" applyAlignment="1">
      <alignment horizontal="center" vertical="center" wrapText="1"/>
    </xf>
    <xf numFmtId="0" fontId="75" fillId="0" borderId="15" xfId="0" applyFont="1" applyBorder="1" applyAlignment="1">
      <alignment horizontal="center" vertical="center" wrapText="1"/>
    </xf>
    <xf numFmtId="0" fontId="76" fillId="0" borderId="15" xfId="0" applyFont="1" applyBorder="1" applyAlignment="1">
      <alignment horizontal="center" vertical="center" wrapText="1"/>
    </xf>
    <xf numFmtId="178" fontId="75" fillId="0" borderId="24" xfId="0" applyNumberFormat="1" applyFont="1" applyBorder="1" applyAlignment="1">
      <alignment horizontal="center" vertical="center" wrapText="1"/>
    </xf>
    <xf numFmtId="1" fontId="75" fillId="0" borderId="15" xfId="0" applyNumberFormat="1" applyFont="1" applyBorder="1" applyAlignment="1">
      <alignment horizontal="center" vertical="center" wrapText="1"/>
    </xf>
    <xf numFmtId="1" fontId="75" fillId="0" borderId="12" xfId="0" applyNumberFormat="1" applyFont="1" applyBorder="1" applyAlignment="1">
      <alignment horizontal="center" vertical="center" wrapText="1"/>
    </xf>
    <xf numFmtId="0" fontId="57" fillId="0" borderId="0" xfId="0" applyFont="1"/>
    <xf numFmtId="0" fontId="75" fillId="0" borderId="12" xfId="0" applyFont="1" applyBorder="1" applyAlignment="1">
      <alignment vertical="center" wrapText="1"/>
    </xf>
    <xf numFmtId="0" fontId="76" fillId="0" borderId="13" xfId="0" applyFont="1" applyBorder="1" applyAlignment="1">
      <alignment horizontal="center" vertical="center" wrapText="1"/>
    </xf>
    <xf numFmtId="0" fontId="75" fillId="0" borderId="16" xfId="0" applyFont="1" applyBorder="1" applyAlignment="1">
      <alignment vertical="center" wrapText="1"/>
    </xf>
    <xf numFmtId="0" fontId="75" fillId="0" borderId="25" xfId="0" applyFont="1" applyBorder="1" applyAlignment="1">
      <alignment vertical="center" wrapText="1"/>
    </xf>
    <xf numFmtId="1" fontId="75" fillId="0" borderId="13" xfId="0" applyNumberFormat="1" applyFont="1" applyBorder="1" applyAlignment="1">
      <alignment horizontal="center" vertical="center" wrapText="1"/>
    </xf>
    <xf numFmtId="1" fontId="75" fillId="0" borderId="18" xfId="0" applyNumberFormat="1" applyFont="1" applyBorder="1" applyAlignment="1">
      <alignment horizontal="center" vertical="center" wrapText="1"/>
    </xf>
    <xf numFmtId="178" fontId="75" fillId="0" borderId="17" xfId="0" applyNumberFormat="1" applyFont="1" applyBorder="1" applyAlignment="1">
      <alignment horizontal="center" vertical="center" wrapText="1"/>
    </xf>
    <xf numFmtId="0" fontId="75" fillId="0" borderId="17" xfId="0" applyFont="1" applyFill="1" applyBorder="1" applyAlignment="1">
      <alignment horizontal="center" vertical="center" wrapText="1"/>
    </xf>
    <xf numFmtId="0" fontId="75" fillId="0" borderId="13" xfId="0" applyFont="1" applyFill="1" applyBorder="1" applyAlignment="1">
      <alignment horizontal="center" vertical="center" wrapText="1"/>
    </xf>
    <xf numFmtId="0" fontId="75" fillId="0" borderId="14" xfId="0" applyFont="1" applyFill="1" applyBorder="1" applyAlignment="1">
      <alignment horizontal="center" vertical="center" wrapText="1"/>
    </xf>
    <xf numFmtId="0" fontId="75" fillId="0" borderId="15" xfId="0" applyFont="1" applyFill="1" applyBorder="1" applyAlignment="1">
      <alignment horizontal="center" vertical="center" wrapText="1"/>
    </xf>
    <xf numFmtId="1" fontId="75" fillId="0" borderId="23" xfId="0" applyNumberFormat="1" applyFont="1" applyBorder="1" applyAlignment="1">
      <alignment horizontal="center" vertical="center" wrapText="1"/>
    </xf>
    <xf numFmtId="1" fontId="75" fillId="0" borderId="13" xfId="0" applyNumberFormat="1" applyFont="1" applyFill="1" applyBorder="1" applyAlignment="1">
      <alignment horizontal="center" vertical="center" wrapText="1"/>
    </xf>
    <xf numFmtId="0" fontId="75" fillId="0" borderId="12" xfId="0" applyFont="1" applyFill="1" applyBorder="1" applyAlignment="1">
      <alignment horizontal="center" vertical="center" wrapText="1"/>
    </xf>
    <xf numFmtId="0" fontId="75" fillId="0" borderId="0" xfId="0" applyFont="1" applyFill="1" applyBorder="1" applyAlignment="1">
      <alignment horizontal="center" vertical="center" wrapText="1"/>
    </xf>
    <xf numFmtId="0" fontId="75" fillId="0" borderId="30" xfId="0" applyFont="1" applyFill="1" applyBorder="1" applyAlignment="1">
      <alignment horizontal="center" vertical="center" wrapText="1"/>
    </xf>
    <xf numFmtId="0" fontId="76" fillId="0" borderId="15" xfId="0" applyFont="1" applyFill="1" applyBorder="1" applyAlignment="1">
      <alignment horizontal="center" vertical="center" wrapText="1"/>
    </xf>
    <xf numFmtId="178" fontId="75" fillId="0" borderId="0" xfId="0" applyNumberFormat="1" applyFont="1" applyFill="1" applyBorder="1" applyAlignment="1">
      <alignment horizontal="center" vertical="center" wrapText="1"/>
    </xf>
    <xf numFmtId="178" fontId="75" fillId="0" borderId="28" xfId="0" applyNumberFormat="1" applyFont="1" applyBorder="1" applyAlignment="1">
      <alignment horizontal="center" vertical="center" wrapText="1"/>
    </xf>
    <xf numFmtId="178" fontId="75" fillId="0" borderId="25" xfId="0" applyNumberFormat="1" applyFont="1" applyBorder="1" applyAlignment="1">
      <alignment horizontal="center" vertical="center" wrapText="1"/>
    </xf>
    <xf numFmtId="1" fontId="75" fillId="0" borderId="21" xfId="0" applyNumberFormat="1" applyFont="1" applyBorder="1" applyAlignment="1">
      <alignment horizontal="center" vertical="center" wrapText="1"/>
    </xf>
    <xf numFmtId="2" fontId="76" fillId="0" borderId="15" xfId="0" applyNumberFormat="1" applyFont="1" applyBorder="1" applyAlignment="1">
      <alignment horizontal="center" vertical="center" wrapText="1"/>
    </xf>
    <xf numFmtId="0" fontId="44" fillId="0" borderId="0" xfId="864" applyAlignment="1">
      <alignment wrapText="1"/>
    </xf>
    <xf numFmtId="0" fontId="50" fillId="0" borderId="25" xfId="0" applyFont="1" applyBorder="1" applyAlignment="1"/>
    <xf numFmtId="0" fontId="50" fillId="0" borderId="28" xfId="0" applyFont="1" applyBorder="1" applyAlignment="1">
      <alignment horizontal="center"/>
    </xf>
    <xf numFmtId="0" fontId="50" fillId="0" borderId="29" xfId="0" applyFont="1" applyBorder="1" applyAlignment="1">
      <alignment horizontal="center"/>
    </xf>
    <xf numFmtId="0" fontId="50" fillId="0" borderId="24" xfId="0" applyFont="1" applyBorder="1" applyAlignment="1">
      <alignment horizontal="center"/>
    </xf>
    <xf numFmtId="2" fontId="47" fillId="32" borderId="1" xfId="0" applyNumberFormat="1" applyFont="1" applyFill="1" applyBorder="1" applyAlignment="1">
      <alignment horizontal="center"/>
    </xf>
    <xf numFmtId="178" fontId="53" fillId="0" borderId="1" xfId="0" applyNumberFormat="1" applyFont="1" applyFill="1" applyBorder="1" applyAlignment="1">
      <alignment horizontal="center"/>
    </xf>
    <xf numFmtId="0" fontId="78" fillId="32" borderId="13" xfId="0" applyFont="1" applyFill="1" applyBorder="1" applyAlignment="1">
      <alignment horizontal="center" vertical="center" wrapText="1"/>
    </xf>
    <xf numFmtId="178" fontId="53" fillId="0" borderId="1" xfId="0" applyNumberFormat="1" applyFont="1" applyBorder="1" applyAlignment="1">
      <alignment horizontal="center"/>
    </xf>
    <xf numFmtId="1" fontId="78" fillId="32" borderId="28" xfId="0" applyNumberFormat="1" applyFont="1" applyFill="1" applyBorder="1" applyAlignment="1">
      <alignment horizontal="center" vertical="center" wrapText="1"/>
    </xf>
    <xf numFmtId="1" fontId="78" fillId="32" borderId="14" xfId="0" applyNumberFormat="1" applyFont="1" applyFill="1" applyBorder="1" applyAlignment="1">
      <alignment horizontal="center" vertical="center" wrapText="1"/>
    </xf>
    <xf numFmtId="0" fontId="0" fillId="0" borderId="0" xfId="0"/>
    <xf numFmtId="0" fontId="56" fillId="0" borderId="12" xfId="0" applyFont="1" applyBorder="1" applyAlignment="1">
      <alignment vertical="center" wrapText="1"/>
    </xf>
    <xf numFmtId="0" fontId="56" fillId="0" borderId="16" xfId="0" applyFont="1" applyFill="1" applyBorder="1" applyAlignment="1">
      <alignment vertical="center" wrapText="1"/>
    </xf>
    <xf numFmtId="0" fontId="71" fillId="0" borderId="13" xfId="0" applyFont="1" applyFill="1" applyBorder="1" applyAlignment="1">
      <alignment horizontal="center" vertical="center" wrapText="1"/>
    </xf>
    <xf numFmtId="0" fontId="56" fillId="0" borderId="12" xfId="0" applyFont="1" applyFill="1" applyBorder="1" applyAlignment="1">
      <alignment vertical="center" wrapText="1"/>
    </xf>
    <xf numFmtId="0" fontId="70" fillId="0" borderId="18" xfId="0" applyFont="1" applyFill="1" applyBorder="1" applyAlignment="1">
      <alignment vertical="center" wrapText="1"/>
    </xf>
    <xf numFmtId="0" fontId="70" fillId="0" borderId="14" xfId="0" applyFont="1" applyFill="1" applyBorder="1" applyAlignment="1">
      <alignment vertical="center" wrapText="1"/>
    </xf>
    <xf numFmtId="0" fontId="72" fillId="0" borderId="15" xfId="0" applyFont="1" applyFill="1" applyBorder="1" applyAlignment="1">
      <alignment horizontal="center" vertical="center" wrapText="1"/>
    </xf>
    <xf numFmtId="0" fontId="56" fillId="0" borderId="15" xfId="0" applyFont="1" applyFill="1" applyBorder="1" applyAlignment="1">
      <alignment horizontal="center" vertical="center" wrapText="1"/>
    </xf>
    <xf numFmtId="0" fontId="72" fillId="0" borderId="13" xfId="0" applyFont="1" applyFill="1" applyBorder="1" applyAlignment="1">
      <alignment horizontal="center" vertical="center" wrapText="1"/>
    </xf>
    <xf numFmtId="0" fontId="75" fillId="0" borderId="13" xfId="0" applyFont="1" applyBorder="1" applyAlignment="1">
      <alignment horizontal="center" vertical="center" wrapText="1"/>
    </xf>
    <xf numFmtId="1" fontId="75" fillId="0" borderId="18" xfId="0" applyNumberFormat="1" applyFont="1" applyBorder="1" applyAlignment="1">
      <alignment horizontal="center" vertical="center" wrapText="1"/>
    </xf>
    <xf numFmtId="0" fontId="75" fillId="0" borderId="17" xfId="0" applyFont="1" applyFill="1" applyBorder="1" applyAlignment="1">
      <alignment horizontal="center" vertical="center" wrapText="1"/>
    </xf>
    <xf numFmtId="178" fontId="75" fillId="0" borderId="17" xfId="0" applyNumberFormat="1" applyFont="1" applyFill="1" applyBorder="1" applyAlignment="1">
      <alignment horizontal="center" vertical="center" wrapText="1"/>
    </xf>
    <xf numFmtId="0" fontId="75" fillId="0" borderId="13" xfId="0" applyFont="1" applyFill="1" applyBorder="1" applyAlignment="1">
      <alignment horizontal="center" vertical="center" wrapText="1"/>
    </xf>
    <xf numFmtId="0" fontId="75" fillId="0" borderId="15" xfId="0" applyFont="1" applyFill="1" applyBorder="1" applyAlignment="1">
      <alignment horizontal="center" vertical="center" wrapText="1"/>
    </xf>
    <xf numFmtId="1" fontId="75" fillId="0" borderId="23" xfId="0" applyNumberFormat="1" applyFont="1" applyBorder="1" applyAlignment="1">
      <alignment horizontal="center" vertical="center" wrapText="1"/>
    </xf>
    <xf numFmtId="1" fontId="75" fillId="0" borderId="13" xfId="0" applyNumberFormat="1" applyFont="1" applyFill="1" applyBorder="1" applyAlignment="1">
      <alignment horizontal="center" vertical="center" wrapText="1"/>
    </xf>
    <xf numFmtId="0" fontId="76" fillId="0" borderId="15" xfId="0" applyFont="1" applyFill="1" applyBorder="1" applyAlignment="1">
      <alignment horizontal="center" vertical="center" wrapText="1"/>
    </xf>
    <xf numFmtId="0" fontId="76" fillId="0" borderId="13" xfId="0" applyFont="1" applyFill="1" applyBorder="1" applyAlignment="1">
      <alignment horizontal="center" vertical="center" wrapText="1"/>
    </xf>
    <xf numFmtId="178" fontId="75" fillId="0" borderId="13" xfId="0" applyNumberFormat="1" applyFont="1" applyFill="1" applyBorder="1" applyAlignment="1">
      <alignment horizontal="center" vertical="center" wrapText="1"/>
    </xf>
    <xf numFmtId="1" fontId="71" fillId="0" borderId="13" xfId="0" applyNumberFormat="1" applyFont="1" applyFill="1" applyBorder="1" applyAlignment="1">
      <alignment horizontal="center" vertical="center" wrapText="1"/>
    </xf>
    <xf numFmtId="2" fontId="71" fillId="0" borderId="13" xfId="0" applyNumberFormat="1" applyFont="1" applyFill="1" applyBorder="1" applyAlignment="1">
      <alignment horizontal="center" vertical="center" wrapText="1"/>
    </xf>
    <xf numFmtId="168" fontId="47" fillId="32" borderId="1" xfId="0" applyNumberFormat="1" applyFont="1" applyFill="1" applyBorder="1" applyAlignment="1">
      <alignment horizontal="center"/>
    </xf>
    <xf numFmtId="178" fontId="47" fillId="32" borderId="1" xfId="0" applyNumberFormat="1" applyFont="1" applyFill="1" applyBorder="1" applyAlignment="1">
      <alignment horizontal="center"/>
    </xf>
    <xf numFmtId="0" fontId="78" fillId="32" borderId="17" xfId="0" applyFont="1" applyFill="1" applyBorder="1" applyAlignment="1">
      <alignment horizontal="center" vertical="center" wrapText="1"/>
    </xf>
    <xf numFmtId="2" fontId="79" fillId="32" borderId="15" xfId="0" applyNumberFormat="1" applyFont="1" applyFill="1" applyBorder="1" applyAlignment="1">
      <alignment horizontal="center" vertical="center" wrapText="1"/>
    </xf>
    <xf numFmtId="168" fontId="53" fillId="0" borderId="1" xfId="0" applyNumberFormat="1" applyFont="1" applyFill="1" applyBorder="1" applyAlignment="1">
      <alignment horizontal="center"/>
    </xf>
    <xf numFmtId="0" fontId="0" fillId="0" borderId="0" xfId="0"/>
    <xf numFmtId="0" fontId="56" fillId="0" borderId="12" xfId="0" applyFont="1" applyBorder="1" applyAlignment="1">
      <alignment vertical="center" wrapText="1"/>
    </xf>
    <xf numFmtId="0" fontId="71" fillId="0" borderId="13" xfId="0" applyFont="1" applyBorder="1" applyAlignment="1">
      <alignment horizontal="center" vertical="center" wrapText="1"/>
    </xf>
    <xf numFmtId="0" fontId="71" fillId="0" borderId="17" xfId="0" applyFont="1" applyBorder="1" applyAlignment="1">
      <alignment horizontal="center" vertical="center" wrapText="1"/>
    </xf>
    <xf numFmtId="0" fontId="71" fillId="0" borderId="13" xfId="0" applyFont="1" applyFill="1" applyBorder="1" applyAlignment="1">
      <alignment horizontal="center" vertical="center" wrapText="1"/>
    </xf>
    <xf numFmtId="0" fontId="56" fillId="0" borderId="12" xfId="0" applyFont="1" applyFill="1" applyBorder="1" applyAlignment="1">
      <alignment vertical="center" wrapText="1"/>
    </xf>
    <xf numFmtId="0" fontId="70" fillId="0" borderId="18" xfId="0" applyFont="1" applyFill="1" applyBorder="1" applyAlignment="1">
      <alignment vertical="center" wrapText="1"/>
    </xf>
    <xf numFmtId="0" fontId="70" fillId="0" borderId="14" xfId="0" applyFont="1" applyFill="1" applyBorder="1" applyAlignment="1">
      <alignment vertical="center" wrapText="1"/>
    </xf>
    <xf numFmtId="0" fontId="72" fillId="0" borderId="15" xfId="0" applyFont="1" applyFill="1" applyBorder="1" applyAlignment="1">
      <alignment horizontal="center" vertical="center" wrapText="1"/>
    </xf>
    <xf numFmtId="0" fontId="56" fillId="0" borderId="15" xfId="0" applyFont="1" applyFill="1" applyBorder="1" applyAlignment="1">
      <alignment horizontal="center" vertical="center" wrapText="1"/>
    </xf>
    <xf numFmtId="0" fontId="72" fillId="0" borderId="13" xfId="0" applyFont="1" applyFill="1" applyBorder="1" applyAlignment="1">
      <alignment horizontal="center" vertical="center" wrapText="1"/>
    </xf>
    <xf numFmtId="0" fontId="0" fillId="0" borderId="0" xfId="0" applyFont="1"/>
    <xf numFmtId="0" fontId="53" fillId="0" borderId="0" xfId="0" applyFont="1"/>
    <xf numFmtId="0" fontId="75" fillId="0" borderId="13" xfId="0" applyFont="1" applyBorder="1" applyAlignment="1">
      <alignment horizontal="center" vertical="center" wrapText="1"/>
    </xf>
    <xf numFmtId="0" fontId="75" fillId="0" borderId="12" xfId="0" applyFont="1" applyBorder="1" applyAlignment="1">
      <alignment vertical="center" wrapText="1"/>
    </xf>
    <xf numFmtId="0" fontId="75" fillId="0" borderId="16" xfId="0" applyFont="1" applyBorder="1" applyAlignment="1">
      <alignment vertical="center" wrapText="1"/>
    </xf>
    <xf numFmtId="0" fontId="75" fillId="0" borderId="25" xfId="0" applyFont="1" applyBorder="1" applyAlignment="1">
      <alignment vertical="center" wrapText="1"/>
    </xf>
    <xf numFmtId="1" fontId="75" fillId="0" borderId="18" xfId="0" applyNumberFormat="1" applyFont="1" applyBorder="1" applyAlignment="1">
      <alignment horizontal="center" vertical="center" wrapText="1"/>
    </xf>
    <xf numFmtId="0" fontId="75" fillId="0" borderId="17" xfId="0" applyFont="1" applyFill="1" applyBorder="1" applyAlignment="1">
      <alignment horizontal="center" vertical="center" wrapText="1"/>
    </xf>
    <xf numFmtId="0" fontId="75" fillId="0" borderId="16" xfId="0" applyFont="1" applyFill="1" applyBorder="1" applyAlignment="1">
      <alignment vertical="center" wrapText="1"/>
    </xf>
    <xf numFmtId="0" fontId="75" fillId="0" borderId="13" xfId="0" applyFont="1" applyFill="1" applyBorder="1" applyAlignment="1">
      <alignment horizontal="center" vertical="center" wrapText="1"/>
    </xf>
    <xf numFmtId="0" fontId="75" fillId="0" borderId="12" xfId="0" applyFont="1" applyFill="1" applyBorder="1" applyAlignment="1">
      <alignment vertical="center" wrapText="1"/>
    </xf>
    <xf numFmtId="0" fontId="75" fillId="0" borderId="15" xfId="0" applyFont="1" applyFill="1" applyBorder="1" applyAlignment="1">
      <alignment horizontal="center" vertical="center" wrapText="1"/>
    </xf>
    <xf numFmtId="1" fontId="75" fillId="0" borderId="13" xfId="0" applyNumberFormat="1" applyFont="1" applyFill="1" applyBorder="1" applyAlignment="1">
      <alignment horizontal="center" vertical="center" wrapText="1"/>
    </xf>
    <xf numFmtId="0" fontId="76" fillId="0" borderId="14" xfId="0" applyFont="1" applyFill="1" applyBorder="1" applyAlignment="1">
      <alignment vertical="center" wrapText="1"/>
    </xf>
    <xf numFmtId="0" fontId="76" fillId="0" borderId="15" xfId="0" applyFont="1" applyFill="1" applyBorder="1" applyAlignment="1">
      <alignment horizontal="center" vertical="center" wrapText="1"/>
    </xf>
    <xf numFmtId="0" fontId="76" fillId="0" borderId="13" xfId="0" applyFont="1" applyFill="1" applyBorder="1" applyAlignment="1">
      <alignment horizontal="center" vertical="center" wrapText="1"/>
    </xf>
    <xf numFmtId="1" fontId="75" fillId="0" borderId="17" xfId="0" applyNumberFormat="1" applyFont="1" applyFill="1" applyBorder="1" applyAlignment="1">
      <alignment horizontal="center" vertical="center" wrapText="1"/>
    </xf>
    <xf numFmtId="178" fontId="75" fillId="0" borderId="13" xfId="0" applyNumberFormat="1" applyFont="1" applyFill="1" applyBorder="1" applyAlignment="1">
      <alignment horizontal="center" vertical="center" wrapText="1"/>
    </xf>
    <xf numFmtId="2" fontId="76" fillId="0" borderId="15" xfId="0" applyNumberFormat="1" applyFont="1" applyBorder="1" applyAlignment="1">
      <alignment horizontal="center" vertical="center" wrapText="1"/>
    </xf>
    <xf numFmtId="1" fontId="71" fillId="0" borderId="13" xfId="0" applyNumberFormat="1" applyFont="1" applyFill="1" applyBorder="1" applyAlignment="1">
      <alignment horizontal="center" vertical="center" wrapText="1"/>
    </xf>
    <xf numFmtId="2" fontId="71" fillId="0" borderId="13" xfId="0" applyNumberFormat="1" applyFont="1" applyFill="1" applyBorder="1" applyAlignment="1">
      <alignment horizontal="center" vertical="center" wrapText="1"/>
    </xf>
    <xf numFmtId="0" fontId="0" fillId="0" borderId="0" xfId="0" applyFont="1" applyFill="1" applyBorder="1" applyAlignment="1">
      <alignment vertical="center"/>
    </xf>
    <xf numFmtId="0" fontId="81" fillId="0" borderId="0" xfId="0" applyFont="1" applyFill="1" applyBorder="1" applyAlignment="1">
      <alignment vertical="center"/>
    </xf>
    <xf numFmtId="0" fontId="0" fillId="0" borderId="0" xfId="0" applyFill="1" applyBorder="1" applyAlignment="1"/>
    <xf numFmtId="0" fontId="46" fillId="0" borderId="0" xfId="0" applyFont="1" applyFill="1" applyBorder="1" applyAlignment="1"/>
    <xf numFmtId="0" fontId="0" fillId="0" borderId="0" xfId="0" applyFont="1" applyFill="1" applyBorder="1" applyAlignment="1">
      <alignment horizontal="right" vertical="center"/>
    </xf>
    <xf numFmtId="0" fontId="80" fillId="0" borderId="0" xfId="0" applyFont="1" applyFill="1" applyBorder="1" applyAlignment="1">
      <alignment vertical="center"/>
    </xf>
    <xf numFmtId="43" fontId="40" fillId="0" borderId="0" xfId="47" applyNumberFormat="1" applyFont="1" applyFill="1" applyBorder="1" applyAlignment="1"/>
    <xf numFmtId="176" fontId="40" fillId="0" borderId="0" xfId="47" applyNumberFormat="1" applyFont="1" applyFill="1" applyBorder="1" applyAlignment="1"/>
    <xf numFmtId="0" fontId="54" fillId="0" borderId="0" xfId="0" applyFont="1" applyFill="1" applyBorder="1" applyAlignment="1"/>
    <xf numFmtId="0" fontId="52" fillId="0" borderId="0" xfId="0" applyFont="1" applyFill="1" applyBorder="1" applyAlignment="1"/>
    <xf numFmtId="176" fontId="48" fillId="0" borderId="0" xfId="0" applyNumberFormat="1" applyFont="1" applyFill="1" applyBorder="1" applyAlignment="1">
      <alignment wrapText="1"/>
    </xf>
    <xf numFmtId="0" fontId="57" fillId="0" borderId="0" xfId="0" applyFont="1" applyFill="1" applyBorder="1" applyAlignment="1"/>
    <xf numFmtId="0" fontId="48" fillId="0" borderId="0" xfId="0" applyFont="1" applyBorder="1" applyAlignment="1">
      <alignment wrapText="1"/>
    </xf>
    <xf numFmtId="0" fontId="0" fillId="0" borderId="0" xfId="0"/>
    <xf numFmtId="0" fontId="71" fillId="0" borderId="13" xfId="0" applyFont="1" applyBorder="1" applyAlignment="1">
      <alignment horizontal="center" vertical="center" wrapText="1"/>
    </xf>
    <xf numFmtId="0" fontId="49" fillId="0" borderId="13" xfId="0" applyFont="1" applyBorder="1" applyAlignment="1">
      <alignment horizontal="center" wrapText="1"/>
    </xf>
    <xf numFmtId="166" fontId="53" fillId="0" borderId="1" xfId="0" applyNumberFormat="1" applyFont="1" applyBorder="1"/>
    <xf numFmtId="179" fontId="53" fillId="0" borderId="1" xfId="0" applyNumberFormat="1" applyFont="1" applyBorder="1"/>
    <xf numFmtId="0" fontId="0" fillId="0" borderId="0" xfId="0" applyBorder="1" applyAlignment="1"/>
    <xf numFmtId="0" fontId="0" fillId="0" borderId="0" xfId="0"/>
    <xf numFmtId="0" fontId="0" fillId="35" borderId="0" xfId="0" applyFill="1"/>
    <xf numFmtId="0" fontId="56" fillId="35" borderId="28" xfId="0" applyFont="1" applyFill="1" applyBorder="1" applyAlignment="1">
      <alignment vertical="center" wrapText="1"/>
    </xf>
    <xf numFmtId="0" fontId="56" fillId="35" borderId="21" xfId="0" applyFont="1" applyFill="1" applyBorder="1" applyAlignment="1">
      <alignment horizontal="center" vertical="center" wrapText="1"/>
    </xf>
    <xf numFmtId="0" fontId="56" fillId="35" borderId="18" xfId="0" applyFont="1" applyFill="1" applyBorder="1" applyAlignment="1">
      <alignment horizontal="center" vertical="center" wrapText="1"/>
    </xf>
    <xf numFmtId="0" fontId="56" fillId="35" borderId="23" xfId="0" applyFont="1" applyFill="1" applyBorder="1" applyAlignment="1">
      <alignment horizontal="center" vertical="center" wrapText="1"/>
    </xf>
    <xf numFmtId="0" fontId="75" fillId="35" borderId="13" xfId="0" applyFont="1" applyFill="1" applyBorder="1" applyAlignment="1">
      <alignment horizontal="center" vertical="center" wrapText="1"/>
    </xf>
    <xf numFmtId="0" fontId="71" fillId="35" borderId="15" xfId="0" applyFont="1" applyFill="1" applyBorder="1" applyAlignment="1">
      <alignment horizontal="center" vertical="center" wrapText="1"/>
    </xf>
    <xf numFmtId="0" fontId="56" fillId="35" borderId="13" xfId="0" applyFont="1" applyFill="1" applyBorder="1" applyAlignment="1">
      <alignment horizontal="center" vertical="center" wrapText="1"/>
    </xf>
    <xf numFmtId="0" fontId="72" fillId="35" borderId="15" xfId="0" applyFont="1" applyFill="1" applyBorder="1" applyAlignment="1">
      <alignment horizontal="center" vertical="center" wrapText="1"/>
    </xf>
    <xf numFmtId="0" fontId="72" fillId="35" borderId="13" xfId="0" applyFont="1" applyFill="1" applyBorder="1" applyAlignment="1">
      <alignment horizontal="center" vertical="center" wrapText="1"/>
    </xf>
    <xf numFmtId="0" fontId="56" fillId="35" borderId="16" xfId="0" applyFont="1" applyFill="1" applyBorder="1" applyAlignment="1">
      <alignment vertical="center" wrapText="1"/>
    </xf>
    <xf numFmtId="0" fontId="75" fillId="35" borderId="17" xfId="0" applyFont="1" applyFill="1" applyBorder="1" applyAlignment="1">
      <alignment horizontal="center" vertical="center" wrapText="1"/>
    </xf>
    <xf numFmtId="0" fontId="71" fillId="35" borderId="17" xfId="0" applyFont="1" applyFill="1" applyBorder="1" applyAlignment="1">
      <alignment horizontal="center" vertical="center" wrapText="1"/>
    </xf>
    <xf numFmtId="0" fontId="46" fillId="35" borderId="0" xfId="0" applyFont="1" applyFill="1" applyAlignment="1"/>
    <xf numFmtId="0" fontId="0" fillId="35" borderId="0" xfId="0" applyFont="1" applyFill="1" applyAlignment="1">
      <alignment vertical="center"/>
    </xf>
    <xf numFmtId="0" fontId="80" fillId="35" borderId="0" xfId="0" applyFont="1" applyFill="1" applyAlignment="1">
      <alignment vertical="center"/>
    </xf>
    <xf numFmtId="0" fontId="0" fillId="35" borderId="0" xfId="0" applyFont="1" applyFill="1" applyAlignment="1">
      <alignment horizontal="right" vertical="center"/>
    </xf>
    <xf numFmtId="0" fontId="71" fillId="35" borderId="13" xfId="0" applyNumberFormat="1" applyFont="1" applyFill="1" applyBorder="1" applyAlignment="1">
      <alignment horizontal="center" vertical="center" wrapText="1"/>
    </xf>
    <xf numFmtId="0" fontId="46" fillId="35" borderId="0" xfId="0" applyFont="1" applyFill="1"/>
    <xf numFmtId="1" fontId="71" fillId="35" borderId="28" xfId="0" applyNumberFormat="1" applyFont="1" applyFill="1" applyBorder="1" applyAlignment="1">
      <alignment horizontal="center" vertical="center" wrapText="1"/>
    </xf>
    <xf numFmtId="1" fontId="71" fillId="35" borderId="25" xfId="0" applyNumberFormat="1" applyFont="1" applyFill="1" applyBorder="1" applyAlignment="1">
      <alignment horizontal="center" vertical="center" wrapText="1"/>
    </xf>
    <xf numFmtId="1" fontId="71" fillId="35" borderId="29" xfId="0" applyNumberFormat="1" applyFont="1" applyFill="1" applyBorder="1" applyAlignment="1">
      <alignment horizontal="center" vertical="center" wrapText="1"/>
    </xf>
    <xf numFmtId="1" fontId="71" fillId="35" borderId="24" xfId="0" applyNumberFormat="1" applyFont="1" applyFill="1" applyBorder="1" applyAlignment="1">
      <alignment horizontal="center" vertical="center" wrapText="1"/>
    </xf>
    <xf numFmtId="49" fontId="56" fillId="35" borderId="16" xfId="0" applyNumberFormat="1" applyFont="1" applyFill="1" applyBorder="1" applyAlignment="1">
      <alignment vertical="center" wrapText="1"/>
    </xf>
    <xf numFmtId="1" fontId="71" fillId="35" borderId="30" xfId="0" applyNumberFormat="1" applyFont="1" applyFill="1" applyBorder="1" applyAlignment="1">
      <alignment horizontal="center" vertical="center" wrapText="1"/>
    </xf>
    <xf numFmtId="0" fontId="71" fillId="35" borderId="16" xfId="0" applyFont="1" applyFill="1" applyBorder="1" applyAlignment="1">
      <alignment horizontal="center" vertical="center" wrapText="1"/>
    </xf>
    <xf numFmtId="49" fontId="56" fillId="35" borderId="12" xfId="0" applyNumberFormat="1" applyFont="1" applyFill="1" applyBorder="1" applyAlignment="1">
      <alignment vertical="center" wrapText="1"/>
    </xf>
    <xf numFmtId="1" fontId="75" fillId="35" borderId="12" xfId="0" applyNumberFormat="1" applyFont="1" applyFill="1" applyBorder="1" applyAlignment="1">
      <alignment horizontal="center" vertical="center" wrapText="1"/>
    </xf>
    <xf numFmtId="1" fontId="75" fillId="35" borderId="15" xfId="0" applyNumberFormat="1" applyFont="1" applyFill="1" applyBorder="1" applyAlignment="1">
      <alignment horizontal="center" vertical="center" wrapText="1"/>
    </xf>
    <xf numFmtId="1" fontId="71" fillId="35" borderId="13" xfId="0" applyNumberFormat="1" applyFont="1" applyFill="1" applyBorder="1" applyAlignment="1">
      <alignment horizontal="center" vertical="center" wrapText="1"/>
    </xf>
    <xf numFmtId="0" fontId="0" fillId="35" borderId="0" xfId="0" applyFont="1" applyFill="1" applyAlignment="1">
      <alignment horizontal="left" vertical="center" indent="3"/>
    </xf>
    <xf numFmtId="1" fontId="75" fillId="35" borderId="17" xfId="0" applyNumberFormat="1" applyFont="1" applyFill="1" applyBorder="1" applyAlignment="1">
      <alignment horizontal="center" vertical="center" wrapText="1"/>
    </xf>
    <xf numFmtId="2" fontId="75" fillId="35" borderId="18" xfId="0" applyNumberFormat="1" applyFont="1" applyFill="1" applyBorder="1" applyAlignment="1">
      <alignment horizontal="center" vertical="center" wrapText="1"/>
    </xf>
    <xf numFmtId="2" fontId="75" fillId="35" borderId="23" xfId="0" applyNumberFormat="1" applyFont="1" applyFill="1" applyBorder="1" applyAlignment="1">
      <alignment horizontal="center" vertical="center" wrapText="1"/>
    </xf>
    <xf numFmtId="178" fontId="71" fillId="35" borderId="13" xfId="0" applyNumberFormat="1" applyFont="1" applyFill="1" applyBorder="1" applyAlignment="1">
      <alignment horizontal="center" vertical="center" wrapText="1"/>
    </xf>
    <xf numFmtId="2" fontId="71" fillId="35" borderId="18" xfId="0" applyNumberFormat="1" applyFont="1" applyFill="1" applyBorder="1" applyAlignment="1">
      <alignment horizontal="center" vertical="center" wrapText="1"/>
    </xf>
    <xf numFmtId="1" fontId="71" fillId="35" borderId="17" xfId="0" applyNumberFormat="1" applyFont="1" applyFill="1" applyBorder="1" applyAlignment="1">
      <alignment horizontal="center" vertical="center" wrapText="1"/>
    </xf>
    <xf numFmtId="1" fontId="71" fillId="35" borderId="16" xfId="0" applyNumberFormat="1" applyFont="1" applyFill="1" applyBorder="1" applyAlignment="1">
      <alignment horizontal="center" vertical="center" wrapText="1"/>
    </xf>
    <xf numFmtId="0" fontId="81" fillId="35" borderId="0" xfId="0" applyFont="1" applyFill="1" applyAlignment="1">
      <alignment vertical="center"/>
    </xf>
    <xf numFmtId="1" fontId="53" fillId="0" borderId="1" xfId="0" applyNumberFormat="1" applyFont="1" applyFill="1" applyBorder="1" applyAlignment="1">
      <alignment horizontal="center"/>
    </xf>
    <xf numFmtId="0" fontId="53" fillId="0" borderId="0" xfId="0" applyFont="1" applyBorder="1"/>
    <xf numFmtId="169" fontId="53" fillId="0" borderId="0" xfId="0" applyNumberFormat="1" applyFont="1" applyBorder="1"/>
    <xf numFmtId="0" fontId="70" fillId="35" borderId="18" xfId="0" applyFont="1" applyFill="1" applyBorder="1" applyAlignment="1">
      <alignment vertical="center" wrapText="1"/>
    </xf>
    <xf numFmtId="0" fontId="70" fillId="35" borderId="14" xfId="0" applyFont="1" applyFill="1" applyBorder="1" applyAlignment="1">
      <alignment vertical="center" wrapText="1"/>
    </xf>
    <xf numFmtId="0" fontId="56" fillId="35" borderId="12" xfId="0" applyFont="1" applyFill="1" applyBorder="1" applyAlignment="1">
      <alignment vertical="center" wrapText="1"/>
    </xf>
    <xf numFmtId="0" fontId="56" fillId="35" borderId="25" xfId="0" applyFont="1" applyFill="1" applyBorder="1" applyAlignment="1">
      <alignment vertical="center" wrapText="1"/>
    </xf>
    <xf numFmtId="0" fontId="56" fillId="35" borderId="30" xfId="0" applyFont="1" applyFill="1" applyBorder="1" applyAlignment="1">
      <alignment vertical="center" wrapText="1"/>
    </xf>
    <xf numFmtId="0" fontId="56" fillId="35" borderId="14" xfId="0" applyFont="1" applyFill="1" applyBorder="1" applyAlignment="1">
      <alignment vertical="center" wrapText="1"/>
    </xf>
    <xf numFmtId="0" fontId="50" fillId="0" borderId="29" xfId="0" applyFont="1" applyBorder="1" applyAlignment="1">
      <alignment horizontal="center" wrapText="1"/>
    </xf>
    <xf numFmtId="0" fontId="50" fillId="0" borderId="24" xfId="0" applyFont="1" applyBorder="1" applyAlignment="1">
      <alignment horizontal="center" wrapText="1"/>
    </xf>
    <xf numFmtId="0" fontId="50" fillId="0" borderId="15" xfId="0" applyFont="1" applyBorder="1" applyAlignment="1">
      <alignment horizontal="center" wrapText="1"/>
    </xf>
    <xf numFmtId="0" fontId="50" fillId="0" borderId="13" xfId="0" applyFont="1" applyBorder="1" applyAlignment="1">
      <alignment horizontal="center" wrapText="1"/>
    </xf>
    <xf numFmtId="0" fontId="75" fillId="0" borderId="25" xfId="0" applyFont="1" applyBorder="1" applyAlignment="1">
      <alignment vertical="center" wrapText="1"/>
    </xf>
    <xf numFmtId="0" fontId="71" fillId="0" borderId="13" xfId="0" applyFont="1" applyBorder="1" applyAlignment="1">
      <alignment horizontal="center" vertical="center" wrapText="1"/>
    </xf>
    <xf numFmtId="0" fontId="56" fillId="0" borderId="12" xfId="0" applyFont="1" applyBorder="1" applyAlignment="1">
      <alignment vertical="center" wrapText="1"/>
    </xf>
    <xf numFmtId="0" fontId="71" fillId="35" borderId="14" xfId="0" applyFont="1" applyFill="1" applyBorder="1" applyAlignment="1">
      <alignment horizontal="center" vertical="center" wrapText="1"/>
    </xf>
    <xf numFmtId="0" fontId="71" fillId="35" borderId="25" xfId="0" applyFont="1" applyFill="1" applyBorder="1" applyAlignment="1">
      <alignment horizontal="center" vertical="center" wrapText="1"/>
    </xf>
    <xf numFmtId="0" fontId="71" fillId="35" borderId="12" xfId="0" applyFont="1" applyFill="1" applyBorder="1" applyAlignment="1">
      <alignment horizontal="center" vertical="center" wrapText="1"/>
    </xf>
    <xf numFmtId="0" fontId="71" fillId="35" borderId="13" xfId="0" applyFont="1" applyFill="1" applyBorder="1" applyAlignment="1">
      <alignment horizontal="center" vertical="center" wrapText="1"/>
    </xf>
    <xf numFmtId="0" fontId="8" fillId="0" borderId="19" xfId="0" applyFont="1" applyFill="1" applyBorder="1" applyAlignment="1">
      <alignment horizontal="center"/>
    </xf>
    <xf numFmtId="0" fontId="7" fillId="0" borderId="0" xfId="0" applyFont="1" applyFill="1" applyBorder="1" applyAlignment="1">
      <alignment horizontal="left" vertical="center" wrapText="1"/>
    </xf>
    <xf numFmtId="9" fontId="0" fillId="0" borderId="0" xfId="2582" applyFont="1"/>
    <xf numFmtId="0" fontId="0" fillId="72" borderId="0" xfId="0" applyFill="1"/>
    <xf numFmtId="0" fontId="7" fillId="0" borderId="0" xfId="0" applyFont="1" applyFill="1" applyBorder="1" applyAlignment="1">
      <alignment horizontal="center"/>
    </xf>
    <xf numFmtId="0" fontId="83" fillId="74" borderId="0" xfId="0" applyFont="1" applyFill="1" applyBorder="1" applyAlignment="1">
      <alignment horizontal="center"/>
    </xf>
    <xf numFmtId="2" fontId="83" fillId="74" borderId="0" xfId="0" applyNumberFormat="1" applyFont="1" applyFill="1" applyBorder="1" applyAlignment="1">
      <alignment horizontal="center"/>
    </xf>
    <xf numFmtId="178" fontId="83" fillId="74" borderId="0" xfId="0" applyNumberFormat="1" applyFont="1" applyFill="1" applyBorder="1" applyAlignment="1">
      <alignment horizontal="center"/>
    </xf>
    <xf numFmtId="0" fontId="7" fillId="26" borderId="28" xfId="0" applyFont="1" applyFill="1" applyBorder="1" applyAlignment="1">
      <alignment horizontal="left" vertical="center" wrapText="1"/>
    </xf>
    <xf numFmtId="0" fontId="7" fillId="26" borderId="29" xfId="0" applyFont="1" applyFill="1" applyBorder="1" applyAlignment="1">
      <alignment horizontal="left" vertical="center" wrapText="1"/>
    </xf>
    <xf numFmtId="0" fontId="7" fillId="26" borderId="24" xfId="0" applyFont="1" applyFill="1" applyBorder="1" applyAlignment="1">
      <alignment horizontal="left" vertical="center" wrapText="1"/>
    </xf>
    <xf numFmtId="0" fontId="8" fillId="27" borderId="53" xfId="0" applyFont="1" applyFill="1" applyBorder="1" applyAlignment="1">
      <alignment horizontal="center"/>
    </xf>
    <xf numFmtId="0" fontId="8" fillId="27" borderId="54" xfId="0" applyFont="1" applyFill="1" applyBorder="1" applyAlignment="1">
      <alignment horizontal="center"/>
    </xf>
    <xf numFmtId="0" fontId="7" fillId="73" borderId="30" xfId="0" applyFont="1" applyFill="1" applyBorder="1" applyAlignment="1">
      <alignment horizontal="center"/>
    </xf>
    <xf numFmtId="9" fontId="83" fillId="75" borderId="17" xfId="2582" applyFont="1" applyFill="1" applyBorder="1" applyAlignment="1">
      <alignment horizontal="center"/>
    </xf>
    <xf numFmtId="2" fontId="7" fillId="73" borderId="30" xfId="0" applyNumberFormat="1" applyFont="1" applyFill="1" applyBorder="1" applyAlignment="1">
      <alignment horizontal="center"/>
    </xf>
    <xf numFmtId="178" fontId="7" fillId="73" borderId="30" xfId="0" applyNumberFormat="1" applyFont="1" applyFill="1" applyBorder="1" applyAlignment="1">
      <alignment horizontal="center"/>
    </xf>
    <xf numFmtId="0" fontId="8" fillId="27" borderId="28" xfId="0" applyFont="1" applyFill="1" applyBorder="1" applyAlignment="1">
      <alignment horizontal="center"/>
    </xf>
    <xf numFmtId="0" fontId="8" fillId="27" borderId="29" xfId="0" applyFont="1" applyFill="1" applyBorder="1" applyAlignment="1">
      <alignment horizontal="center"/>
    </xf>
    <xf numFmtId="0" fontId="8" fillId="27" borderId="24" xfId="0" applyFont="1" applyFill="1" applyBorder="1" applyAlignment="1">
      <alignment horizontal="center"/>
    </xf>
    <xf numFmtId="0" fontId="0" fillId="0" borderId="55" xfId="0" applyBorder="1"/>
    <xf numFmtId="0" fontId="7" fillId="0" borderId="19" xfId="0" applyFont="1" applyFill="1" applyBorder="1" applyAlignment="1">
      <alignment horizontal="center"/>
    </xf>
    <xf numFmtId="0" fontId="7" fillId="73" borderId="53" xfId="0" applyFont="1" applyFill="1" applyBorder="1" applyAlignment="1">
      <alignment horizontal="center"/>
    </xf>
    <xf numFmtId="0" fontId="83" fillId="74" borderId="19" xfId="0" applyFont="1" applyFill="1" applyBorder="1" applyAlignment="1">
      <alignment horizontal="center"/>
    </xf>
    <xf numFmtId="9" fontId="83" fillId="75" borderId="54" xfId="2582" applyFont="1" applyFill="1" applyBorder="1" applyAlignment="1">
      <alignment horizontal="center"/>
    </xf>
    <xf numFmtId="178" fontId="7" fillId="73" borderId="53" xfId="0" applyNumberFormat="1" applyFont="1" applyFill="1" applyBorder="1" applyAlignment="1">
      <alignment horizontal="center"/>
    </xf>
    <xf numFmtId="178" fontId="83" fillId="74" borderId="19" xfId="0" applyNumberFormat="1" applyFont="1" applyFill="1" applyBorder="1" applyAlignment="1">
      <alignment horizontal="center"/>
    </xf>
    <xf numFmtId="2" fontId="7" fillId="73" borderId="53" xfId="0" applyNumberFormat="1" applyFont="1" applyFill="1" applyBorder="1" applyAlignment="1">
      <alignment horizontal="center"/>
    </xf>
    <xf numFmtId="2" fontId="83" fillId="74" borderId="19" xfId="0" applyNumberFormat="1" applyFont="1" applyFill="1" applyBorder="1" applyAlignment="1">
      <alignment horizontal="center"/>
    </xf>
    <xf numFmtId="9" fontId="83" fillId="75" borderId="26" xfId="2582" applyFont="1" applyFill="1" applyBorder="1" applyAlignment="1">
      <alignment horizontal="center"/>
    </xf>
    <xf numFmtId="0" fontId="0" fillId="0" borderId="56" xfId="0" applyBorder="1"/>
    <xf numFmtId="9" fontId="83" fillId="75" borderId="57" xfId="2582" applyFont="1" applyFill="1" applyBorder="1" applyAlignment="1">
      <alignment horizontal="center"/>
    </xf>
    <xf numFmtId="0" fontId="0" fillId="0" borderId="58" xfId="0" applyBorder="1"/>
    <xf numFmtId="0" fontId="8" fillId="0" borderId="44" xfId="0" applyFont="1" applyFill="1" applyBorder="1" applyAlignment="1">
      <alignment horizontal="center"/>
    </xf>
    <xf numFmtId="0" fontId="7" fillId="0" borderId="31" xfId="0" applyFont="1" applyFill="1" applyBorder="1" applyAlignment="1">
      <alignment horizontal="center"/>
    </xf>
    <xf numFmtId="0" fontId="7" fillId="73" borderId="59" xfId="0" applyFont="1" applyFill="1" applyBorder="1" applyAlignment="1">
      <alignment horizontal="center"/>
    </xf>
    <xf numFmtId="0" fontId="83" fillId="74" borderId="31" xfId="0" applyFont="1" applyFill="1" applyBorder="1" applyAlignment="1">
      <alignment horizontal="center"/>
    </xf>
    <xf numFmtId="9" fontId="83" fillId="75" borderId="60" xfId="2582" applyFont="1" applyFill="1" applyBorder="1" applyAlignment="1">
      <alignment horizontal="center"/>
    </xf>
    <xf numFmtId="178" fontId="7" fillId="73" borderId="59" xfId="0" applyNumberFormat="1" applyFont="1" applyFill="1" applyBorder="1" applyAlignment="1">
      <alignment horizontal="center"/>
    </xf>
    <xf numFmtId="178" fontId="83" fillId="74" borderId="31" xfId="0" applyNumberFormat="1" applyFont="1" applyFill="1" applyBorder="1" applyAlignment="1">
      <alignment horizontal="center"/>
    </xf>
    <xf numFmtId="2" fontId="7" fillId="73" borderId="59" xfId="0" applyNumberFormat="1" applyFont="1" applyFill="1" applyBorder="1" applyAlignment="1">
      <alignment horizontal="center"/>
    </xf>
    <xf numFmtId="2" fontId="83" fillId="74" borderId="31" xfId="0" applyNumberFormat="1" applyFont="1" applyFill="1" applyBorder="1" applyAlignment="1">
      <alignment horizontal="center"/>
    </xf>
    <xf numFmtId="9" fontId="83" fillId="75" borderId="32" xfId="2582" applyFont="1" applyFill="1" applyBorder="1" applyAlignment="1">
      <alignment horizontal="center"/>
    </xf>
    <xf numFmtId="1" fontId="83" fillId="74" borderId="0" xfId="0" applyNumberFormat="1" applyFont="1" applyFill="1" applyBorder="1" applyAlignment="1">
      <alignment horizontal="center"/>
    </xf>
    <xf numFmtId="1" fontId="83" fillId="74" borderId="19" xfId="0" applyNumberFormat="1" applyFont="1" applyFill="1" applyBorder="1" applyAlignment="1">
      <alignment horizontal="center"/>
    </xf>
    <xf numFmtId="1" fontId="83" fillId="74" borderId="31" xfId="0" applyNumberFormat="1" applyFont="1" applyFill="1" applyBorder="1" applyAlignment="1">
      <alignment horizontal="center"/>
    </xf>
    <xf numFmtId="1" fontId="7" fillId="73" borderId="30" xfId="0" applyNumberFormat="1" applyFont="1" applyFill="1" applyBorder="1" applyAlignment="1">
      <alignment horizontal="center"/>
    </xf>
    <xf numFmtId="1" fontId="7" fillId="73" borderId="53" xfId="0" applyNumberFormat="1" applyFont="1" applyFill="1" applyBorder="1" applyAlignment="1">
      <alignment horizontal="center"/>
    </xf>
    <xf numFmtId="1" fontId="7" fillId="73" borderId="59" xfId="0" applyNumberFormat="1" applyFont="1" applyFill="1" applyBorder="1" applyAlignment="1">
      <alignment horizontal="center"/>
    </xf>
    <xf numFmtId="0" fontId="53" fillId="0" borderId="0" xfId="0" applyNumberFormat="1" applyFont="1" applyBorder="1"/>
    <xf numFmtId="0" fontId="70" fillId="35" borderId="22" xfId="0" applyFont="1" applyFill="1" applyBorder="1" applyAlignment="1">
      <alignment horizontal="center" vertical="center"/>
    </xf>
    <xf numFmtId="0" fontId="70" fillId="35" borderId="23" xfId="0" applyFont="1" applyFill="1" applyBorder="1" applyAlignment="1">
      <alignment horizontal="center" vertical="center"/>
    </xf>
    <xf numFmtId="0" fontId="70" fillId="35" borderId="21" xfId="0" applyFont="1" applyFill="1" applyBorder="1" applyAlignment="1">
      <alignment horizontal="left" vertical="center"/>
    </xf>
    <xf numFmtId="0" fontId="46" fillId="0" borderId="0" xfId="0" applyFont="1" applyAlignment="1"/>
    <xf numFmtId="0" fontId="50" fillId="0" borderId="15" xfId="0" applyFont="1" applyBorder="1" applyAlignment="1">
      <alignment horizontal="center"/>
    </xf>
    <xf numFmtId="0" fontId="50" fillId="0" borderId="13" xfId="0" applyFont="1" applyBorder="1" applyAlignment="1">
      <alignment horizontal="center"/>
    </xf>
    <xf numFmtId="0" fontId="46" fillId="0" borderId="0" xfId="0" applyFont="1" applyBorder="1" applyAlignment="1"/>
    <xf numFmtId="0" fontId="48" fillId="0" borderId="0" xfId="0" applyFont="1" applyBorder="1" applyAlignment="1">
      <alignment horizontal="center" vertical="top"/>
    </xf>
    <xf numFmtId="0" fontId="52" fillId="0" borderId="0" xfId="0" applyFont="1" applyFill="1" applyAlignment="1"/>
    <xf numFmtId="0" fontId="56" fillId="35" borderId="22" xfId="0" applyFont="1" applyFill="1" applyBorder="1" applyAlignment="1">
      <alignment horizontal="center" vertical="center" wrapText="1"/>
    </xf>
    <xf numFmtId="0" fontId="72" fillId="35" borderId="22" xfId="0" applyFont="1" applyFill="1" applyBorder="1" applyAlignment="1">
      <alignment horizontal="center" vertical="center" wrapText="1"/>
    </xf>
    <xf numFmtId="0" fontId="72" fillId="35" borderId="23" xfId="0" applyFont="1" applyFill="1" applyBorder="1" applyAlignment="1">
      <alignment horizontal="center" vertical="center" wrapText="1"/>
    </xf>
    <xf numFmtId="0" fontId="56" fillId="35" borderId="13" xfId="0" applyNumberFormat="1" applyFont="1" applyFill="1" applyBorder="1" applyAlignment="1">
      <alignment horizontal="center" vertical="center" wrapText="1"/>
    </xf>
    <xf numFmtId="0" fontId="72" fillId="35" borderId="0" xfId="0" applyFont="1" applyFill="1" applyBorder="1" applyAlignment="1">
      <alignment horizontal="center" vertical="center" wrapText="1"/>
    </xf>
    <xf numFmtId="0" fontId="71" fillId="35" borderId="30" xfId="0" applyFont="1" applyFill="1" applyBorder="1" applyAlignment="1">
      <alignment horizontal="center" vertical="center" wrapText="1"/>
    </xf>
    <xf numFmtId="0" fontId="71" fillId="35" borderId="25" xfId="0" applyNumberFormat="1" applyFont="1" applyFill="1" applyBorder="1" applyAlignment="1">
      <alignment horizontal="center" vertical="center" wrapText="1"/>
    </xf>
    <xf numFmtId="178" fontId="71" fillId="35" borderId="25" xfId="0" applyNumberFormat="1" applyFont="1" applyFill="1" applyBorder="1" applyAlignment="1">
      <alignment horizontal="center" vertical="center" wrapText="1"/>
    </xf>
    <xf numFmtId="0" fontId="71" fillId="35" borderId="12" xfId="0" applyNumberFormat="1" applyFont="1" applyFill="1" applyBorder="1" applyAlignment="1">
      <alignment horizontal="center" vertical="center" wrapText="1"/>
    </xf>
    <xf numFmtId="0" fontId="71" fillId="35" borderId="18" xfId="0" applyFont="1" applyFill="1" applyBorder="1" applyAlignment="1">
      <alignment horizontal="center" vertical="center" wrapText="1"/>
    </xf>
    <xf numFmtId="0" fontId="72" fillId="35" borderId="21" xfId="0" applyFont="1" applyFill="1" applyBorder="1" applyAlignment="1">
      <alignment horizontal="center" vertical="center" wrapText="1"/>
    </xf>
    <xf numFmtId="0" fontId="75" fillId="0" borderId="25" xfId="0" applyFont="1" applyBorder="1" applyAlignment="1">
      <alignment vertical="center" wrapText="1"/>
    </xf>
    <xf numFmtId="0" fontId="71" fillId="0" borderId="13" xfId="0" applyFont="1" applyBorder="1" applyAlignment="1">
      <alignment horizontal="center" vertical="center" wrapText="1"/>
    </xf>
    <xf numFmtId="0" fontId="56" fillId="0" borderId="12" xfId="0" applyFont="1" applyBorder="1" applyAlignment="1">
      <alignment vertical="center" wrapText="1"/>
    </xf>
    <xf numFmtId="0" fontId="58" fillId="0" borderId="0" xfId="0" applyFont="1" applyAlignment="1">
      <alignment horizontal="left"/>
    </xf>
    <xf numFmtId="0" fontId="0" fillId="0" borderId="0" xfId="0"/>
    <xf numFmtId="0" fontId="71" fillId="35" borderId="13" xfId="0" applyFont="1" applyFill="1" applyBorder="1" applyAlignment="1">
      <alignment horizontal="center" vertical="center" wrapText="1"/>
    </xf>
    <xf numFmtId="0" fontId="70" fillId="35" borderId="18" xfId="0" applyFont="1" applyFill="1" applyBorder="1" applyAlignment="1">
      <alignment vertical="center" wrapText="1"/>
    </xf>
    <xf numFmtId="0" fontId="70" fillId="35" borderId="14" xfId="0" applyFont="1" applyFill="1" applyBorder="1" applyAlignment="1">
      <alignment vertical="center" wrapText="1"/>
    </xf>
    <xf numFmtId="0" fontId="56" fillId="35" borderId="12" xfId="0" applyFont="1" applyFill="1" applyBorder="1" applyAlignment="1">
      <alignment vertical="center" wrapText="1"/>
    </xf>
    <xf numFmtId="0" fontId="71" fillId="35" borderId="15" xfId="0" applyFont="1" applyFill="1" applyBorder="1" applyAlignment="1">
      <alignment horizontal="center" vertical="center" wrapText="1"/>
    </xf>
    <xf numFmtId="0" fontId="56" fillId="35" borderId="13" xfId="0" applyFont="1" applyFill="1" applyBorder="1" applyAlignment="1">
      <alignment horizontal="center" vertical="center" wrapText="1"/>
    </xf>
    <xf numFmtId="0" fontId="72" fillId="35" borderId="15" xfId="0" applyFont="1" applyFill="1" applyBorder="1" applyAlignment="1">
      <alignment horizontal="center" vertical="center" wrapText="1"/>
    </xf>
    <xf numFmtId="0" fontId="72" fillId="35" borderId="13" xfId="0" applyFont="1" applyFill="1" applyBorder="1" applyAlignment="1">
      <alignment horizontal="center" vertical="center" wrapText="1"/>
    </xf>
    <xf numFmtId="0" fontId="71" fillId="35" borderId="17" xfId="0" applyFont="1" applyFill="1" applyBorder="1" applyAlignment="1">
      <alignment horizontal="center" vertical="center" wrapText="1"/>
    </xf>
    <xf numFmtId="0" fontId="72" fillId="35" borderId="0" xfId="0" applyFont="1" applyFill="1" applyBorder="1" applyAlignment="1">
      <alignment horizontal="center" vertical="center" wrapText="1"/>
    </xf>
    <xf numFmtId="0" fontId="71" fillId="35" borderId="13" xfId="0" applyNumberFormat="1" applyFont="1" applyFill="1" applyBorder="1" applyAlignment="1">
      <alignment horizontal="center" vertical="center" wrapText="1"/>
    </xf>
    <xf numFmtId="0" fontId="56" fillId="35" borderId="25" xfId="0" applyFont="1" applyFill="1" applyBorder="1" applyAlignment="1">
      <alignment vertical="center" wrapText="1"/>
    </xf>
    <xf numFmtId="1" fontId="71" fillId="35" borderId="25" xfId="0" applyNumberFormat="1" applyFont="1" applyFill="1" applyBorder="1" applyAlignment="1">
      <alignment horizontal="center" vertical="center" wrapText="1"/>
    </xf>
    <xf numFmtId="0" fontId="71" fillId="35" borderId="25" xfId="0" applyFont="1" applyFill="1" applyBorder="1" applyAlignment="1">
      <alignment horizontal="center" vertical="center" wrapText="1"/>
    </xf>
    <xf numFmtId="0" fontId="71" fillId="35" borderId="16" xfId="0" applyFont="1" applyFill="1" applyBorder="1" applyAlignment="1">
      <alignment horizontal="center" vertical="center" wrapText="1"/>
    </xf>
    <xf numFmtId="1" fontId="71" fillId="35" borderId="13" xfId="0" applyNumberFormat="1" applyFont="1" applyFill="1" applyBorder="1" applyAlignment="1">
      <alignment horizontal="center" vertical="center" wrapText="1"/>
    </xf>
    <xf numFmtId="0" fontId="71" fillId="35" borderId="12" xfId="0" applyFont="1" applyFill="1" applyBorder="1" applyAlignment="1">
      <alignment horizontal="center" vertical="center" wrapText="1"/>
    </xf>
    <xf numFmtId="0" fontId="56" fillId="35" borderId="13" xfId="0" applyNumberFormat="1" applyFont="1" applyFill="1" applyBorder="1" applyAlignment="1">
      <alignment horizontal="center" vertical="center" wrapText="1"/>
    </xf>
    <xf numFmtId="0" fontId="56" fillId="35" borderId="30" xfId="0" applyFont="1" applyFill="1" applyBorder="1" applyAlignment="1">
      <alignment vertical="center" wrapText="1"/>
    </xf>
    <xf numFmtId="0" fontId="56" fillId="35" borderId="14" xfId="0" applyFont="1" applyFill="1" applyBorder="1" applyAlignment="1">
      <alignment vertical="center" wrapText="1"/>
    </xf>
    <xf numFmtId="0" fontId="71" fillId="35" borderId="12" xfId="0" applyNumberFormat="1" applyFont="1" applyFill="1" applyBorder="1" applyAlignment="1">
      <alignment horizontal="center" vertical="center" wrapText="1"/>
    </xf>
    <xf numFmtId="0" fontId="56" fillId="35" borderId="15" xfId="0" applyFont="1" applyFill="1" applyBorder="1" applyAlignment="1">
      <alignment horizontal="center" vertical="center" wrapText="1"/>
    </xf>
    <xf numFmtId="0" fontId="70" fillId="35" borderId="23" xfId="0" applyFont="1" applyFill="1" applyBorder="1" applyAlignment="1">
      <alignment horizontal="center" vertical="center" wrapText="1"/>
    </xf>
    <xf numFmtId="0" fontId="70" fillId="35" borderId="21" xfId="0" applyFont="1" applyFill="1" applyBorder="1" applyAlignment="1">
      <alignment horizontal="center" vertical="center"/>
    </xf>
    <xf numFmtId="0" fontId="70" fillId="35" borderId="22" xfId="0" applyFont="1" applyFill="1" applyBorder="1" applyAlignment="1">
      <alignment horizontal="left" vertical="center"/>
    </xf>
    <xf numFmtId="0" fontId="71" fillId="35" borderId="24" xfId="0" applyFont="1" applyFill="1" applyBorder="1" applyAlignment="1">
      <alignment horizontal="center" vertical="center"/>
    </xf>
    <xf numFmtId="0" fontId="71" fillId="35" borderId="28" xfId="0" applyFont="1" applyFill="1" applyBorder="1" applyAlignment="1">
      <alignment horizontal="left" vertical="center"/>
    </xf>
    <xf numFmtId="0" fontId="8" fillId="33" borderId="19" xfId="0" applyFont="1" applyFill="1" applyBorder="1" applyAlignment="1">
      <alignment horizontal="right" vertical="center" wrapText="1"/>
    </xf>
    <xf numFmtId="0" fontId="8" fillId="33" borderId="40" xfId="0" applyFont="1" applyFill="1" applyBorder="1" applyAlignment="1">
      <alignment horizontal="right" vertical="center" wrapText="1"/>
    </xf>
    <xf numFmtId="0" fontId="7" fillId="26" borderId="0" xfId="0" applyFont="1" applyFill="1" applyBorder="1" applyAlignment="1">
      <alignment horizontal="right" vertical="center" wrapText="1"/>
    </xf>
    <xf numFmtId="0" fontId="8" fillId="33" borderId="0" xfId="0" applyFont="1" applyFill="1" applyBorder="1" applyAlignment="1">
      <alignment horizontal="right" vertical="center" wrapText="1"/>
    </xf>
    <xf numFmtId="0" fontId="8" fillId="27" borderId="0" xfId="0" applyFont="1" applyFill="1" applyBorder="1" applyAlignment="1">
      <alignment horizontal="center"/>
    </xf>
    <xf numFmtId="0" fontId="0" fillId="0" borderId="0" xfId="0" applyBorder="1" applyAlignment="1">
      <alignment horizontal="center"/>
    </xf>
    <xf numFmtId="0" fontId="53" fillId="0" borderId="31" xfId="47" applyNumberFormat="1" applyFont="1" applyFill="1" applyBorder="1" applyAlignment="1">
      <alignment horizontal="center"/>
    </xf>
    <xf numFmtId="2" fontId="53" fillId="0" borderId="0" xfId="0" applyNumberFormat="1" applyFont="1" applyFill="1" applyBorder="1" applyAlignment="1">
      <alignment horizontal="center"/>
    </xf>
    <xf numFmtId="0" fontId="50" fillId="0" borderId="30" xfId="0" applyFont="1" applyBorder="1" applyAlignment="1">
      <alignment horizontal="center" wrapText="1"/>
    </xf>
    <xf numFmtId="0" fontId="50" fillId="0" borderId="17" xfId="0" applyFont="1" applyBorder="1" applyAlignment="1">
      <alignment horizontal="center" wrapText="1"/>
    </xf>
    <xf numFmtId="0" fontId="50" fillId="0" borderId="0" xfId="0" applyFont="1" applyBorder="1" applyAlignment="1">
      <alignment horizontal="center"/>
    </xf>
    <xf numFmtId="0" fontId="50" fillId="0" borderId="17" xfId="0" applyFont="1" applyBorder="1" applyAlignment="1">
      <alignment horizontal="center"/>
    </xf>
    <xf numFmtId="0" fontId="84" fillId="0" borderId="19" xfId="0" applyFont="1" applyFill="1" applyBorder="1" applyAlignment="1">
      <alignment horizontal="center"/>
    </xf>
    <xf numFmtId="0" fontId="0" fillId="0" borderId="0" xfId="0"/>
    <xf numFmtId="0" fontId="71" fillId="35" borderId="13" xfId="0" applyFont="1" applyFill="1" applyBorder="1" applyAlignment="1">
      <alignment horizontal="center" vertical="center" wrapText="1"/>
    </xf>
    <xf numFmtId="0" fontId="70" fillId="35" borderId="18" xfId="0" applyFont="1" applyFill="1" applyBorder="1" applyAlignment="1">
      <alignment vertical="center" wrapText="1"/>
    </xf>
    <xf numFmtId="0" fontId="70" fillId="35" borderId="14" xfId="0" applyFont="1" applyFill="1" applyBorder="1" applyAlignment="1">
      <alignment vertical="center" wrapText="1"/>
    </xf>
    <xf numFmtId="0" fontId="56" fillId="35" borderId="21" xfId="0" applyFont="1" applyFill="1" applyBorder="1" applyAlignment="1">
      <alignment horizontal="center" vertical="center" wrapText="1"/>
    </xf>
    <xf numFmtId="0" fontId="56" fillId="35" borderId="18" xfId="0" applyFont="1" applyFill="1" applyBorder="1" applyAlignment="1">
      <alignment horizontal="center" vertical="center" wrapText="1"/>
    </xf>
    <xf numFmtId="0" fontId="56" fillId="35" borderId="23" xfId="0" applyFont="1" applyFill="1" applyBorder="1" applyAlignment="1">
      <alignment horizontal="center" vertical="center" wrapText="1"/>
    </xf>
    <xf numFmtId="0" fontId="56" fillId="35" borderId="12" xfId="0" applyFont="1" applyFill="1" applyBorder="1" applyAlignment="1">
      <alignment vertical="center" wrapText="1"/>
    </xf>
    <xf numFmtId="0" fontId="71" fillId="35" borderId="15" xfId="0" applyFont="1" applyFill="1" applyBorder="1" applyAlignment="1">
      <alignment horizontal="center" vertical="center" wrapText="1"/>
    </xf>
    <xf numFmtId="0" fontId="56" fillId="35" borderId="13" xfId="0" applyFont="1" applyFill="1" applyBorder="1" applyAlignment="1">
      <alignment horizontal="center" vertical="center" wrapText="1"/>
    </xf>
    <xf numFmtId="0" fontId="72" fillId="35" borderId="15" xfId="0" applyFont="1" applyFill="1" applyBorder="1" applyAlignment="1">
      <alignment horizontal="center" vertical="center" wrapText="1"/>
    </xf>
    <xf numFmtId="0" fontId="72" fillId="35" borderId="13" xfId="0" applyFont="1" applyFill="1" applyBorder="1" applyAlignment="1">
      <alignment horizontal="center" vertical="center" wrapText="1"/>
    </xf>
    <xf numFmtId="0" fontId="71" fillId="35" borderId="17" xfId="0" applyFont="1" applyFill="1" applyBorder="1" applyAlignment="1">
      <alignment horizontal="center" vertical="center" wrapText="1"/>
    </xf>
    <xf numFmtId="0" fontId="72" fillId="35" borderId="0" xfId="0" applyFont="1" applyFill="1" applyBorder="1" applyAlignment="1">
      <alignment horizontal="center" vertical="center" wrapText="1"/>
    </xf>
    <xf numFmtId="0" fontId="71" fillId="35" borderId="13" xfId="0" applyNumberFormat="1" applyFont="1" applyFill="1" applyBorder="1" applyAlignment="1">
      <alignment horizontal="center" vertical="center" wrapText="1"/>
    </xf>
    <xf numFmtId="1" fontId="71" fillId="35" borderId="25" xfId="0" applyNumberFormat="1" applyFont="1" applyFill="1" applyBorder="1" applyAlignment="1">
      <alignment horizontal="center" vertical="center" wrapText="1"/>
    </xf>
    <xf numFmtId="0" fontId="71" fillId="35" borderId="25" xfId="0" applyFont="1" applyFill="1" applyBorder="1" applyAlignment="1">
      <alignment horizontal="center" vertical="center" wrapText="1"/>
    </xf>
    <xf numFmtId="0" fontId="71" fillId="35" borderId="16" xfId="0" applyFont="1" applyFill="1" applyBorder="1" applyAlignment="1">
      <alignment horizontal="center" vertical="center" wrapText="1"/>
    </xf>
    <xf numFmtId="1" fontId="71" fillId="35" borderId="13" xfId="0" applyNumberFormat="1" applyFont="1" applyFill="1" applyBorder="1" applyAlignment="1">
      <alignment horizontal="center" vertical="center" wrapText="1"/>
    </xf>
    <xf numFmtId="0" fontId="71" fillId="35" borderId="12" xfId="0" applyFont="1" applyFill="1" applyBorder="1" applyAlignment="1">
      <alignment horizontal="center" vertical="center" wrapText="1"/>
    </xf>
    <xf numFmtId="0" fontId="56" fillId="35" borderId="30" xfId="0" applyFont="1" applyFill="1" applyBorder="1" applyAlignment="1">
      <alignment vertical="center" wrapText="1"/>
    </xf>
    <xf numFmtId="0" fontId="56" fillId="35" borderId="14" xfId="0" applyFont="1" applyFill="1" applyBorder="1" applyAlignment="1">
      <alignment vertical="center" wrapText="1"/>
    </xf>
    <xf numFmtId="0" fontId="71" fillId="35" borderId="13" xfId="0" applyNumberFormat="1" applyFont="1" applyFill="1" applyBorder="1" applyAlignment="1">
      <alignment horizontal="center" vertical="center"/>
    </xf>
    <xf numFmtId="0" fontId="56" fillId="35" borderId="25" xfId="0" applyFont="1" applyFill="1" applyBorder="1" applyAlignment="1">
      <alignment vertical="center"/>
    </xf>
    <xf numFmtId="0" fontId="71" fillId="35" borderId="25" xfId="0" applyFont="1" applyFill="1" applyBorder="1" applyAlignment="1">
      <alignment horizontal="center" vertical="center"/>
    </xf>
    <xf numFmtId="0" fontId="71" fillId="35" borderId="28" xfId="0" applyFont="1" applyFill="1" applyBorder="1" applyAlignment="1">
      <alignment horizontal="center" vertical="center"/>
    </xf>
    <xf numFmtId="0" fontId="71" fillId="35" borderId="24" xfId="0" applyFont="1" applyFill="1" applyBorder="1" applyAlignment="1">
      <alignment horizontal="center" vertical="center"/>
    </xf>
    <xf numFmtId="0" fontId="0" fillId="0" borderId="0" xfId="0"/>
    <xf numFmtId="0" fontId="71" fillId="35" borderId="13" xfId="0" applyFont="1" applyFill="1" applyBorder="1" applyAlignment="1">
      <alignment horizontal="center" vertical="center" wrapText="1"/>
    </xf>
    <xf numFmtId="0" fontId="70" fillId="35" borderId="14" xfId="0" applyFont="1" applyFill="1" applyBorder="1" applyAlignment="1">
      <alignment vertical="center" wrapText="1"/>
    </xf>
    <xf numFmtId="0" fontId="72" fillId="35" borderId="15" xfId="0" applyFont="1" applyFill="1" applyBorder="1" applyAlignment="1">
      <alignment horizontal="center" vertical="center" wrapText="1"/>
    </xf>
    <xf numFmtId="0" fontId="72" fillId="35" borderId="13" xfId="0" applyFont="1" applyFill="1" applyBorder="1" applyAlignment="1">
      <alignment horizontal="center" vertical="center" wrapText="1"/>
    </xf>
    <xf numFmtId="0" fontId="71" fillId="35" borderId="17" xfId="0" applyFont="1" applyFill="1" applyBorder="1" applyAlignment="1">
      <alignment horizontal="center" vertical="center" wrapText="1"/>
    </xf>
    <xf numFmtId="0" fontId="72" fillId="35" borderId="0" xfId="0" applyFont="1" applyFill="1" applyBorder="1" applyAlignment="1">
      <alignment horizontal="center" vertical="center" wrapText="1"/>
    </xf>
    <xf numFmtId="0" fontId="71" fillId="35" borderId="13" xfId="0" applyNumberFormat="1" applyFont="1" applyFill="1" applyBorder="1" applyAlignment="1">
      <alignment horizontal="center" vertical="center" wrapText="1"/>
    </xf>
    <xf numFmtId="1" fontId="71" fillId="35" borderId="25" xfId="0" applyNumberFormat="1" applyFont="1" applyFill="1" applyBorder="1" applyAlignment="1">
      <alignment horizontal="center" vertical="center" wrapText="1"/>
    </xf>
    <xf numFmtId="0" fontId="71" fillId="35" borderId="25" xfId="0" applyFont="1" applyFill="1" applyBorder="1" applyAlignment="1">
      <alignment horizontal="center" vertical="center" wrapText="1"/>
    </xf>
    <xf numFmtId="0" fontId="71" fillId="35" borderId="16" xfId="0" applyFont="1" applyFill="1" applyBorder="1" applyAlignment="1">
      <alignment horizontal="center" vertical="center" wrapText="1"/>
    </xf>
    <xf numFmtId="1" fontId="71" fillId="35" borderId="13" xfId="0" applyNumberFormat="1" applyFont="1" applyFill="1" applyBorder="1" applyAlignment="1">
      <alignment horizontal="center" vertical="center" wrapText="1"/>
    </xf>
    <xf numFmtId="2" fontId="71" fillId="35" borderId="13" xfId="0" applyNumberFormat="1" applyFont="1" applyFill="1" applyBorder="1" applyAlignment="1">
      <alignment horizontal="center" vertical="center" wrapText="1"/>
    </xf>
    <xf numFmtId="0" fontId="71" fillId="35" borderId="12" xfId="0" applyFont="1" applyFill="1" applyBorder="1" applyAlignment="1">
      <alignment horizontal="center" vertical="center" wrapText="1"/>
    </xf>
    <xf numFmtId="0" fontId="56" fillId="35" borderId="30" xfId="0" applyFont="1" applyFill="1" applyBorder="1" applyAlignment="1">
      <alignment vertical="center" wrapText="1"/>
    </xf>
    <xf numFmtId="0" fontId="56" fillId="35" borderId="14" xfId="0" applyFont="1" applyFill="1" applyBorder="1" applyAlignment="1">
      <alignment vertical="center" wrapText="1"/>
    </xf>
    <xf numFmtId="0" fontId="71" fillId="35" borderId="12" xfId="0" applyNumberFormat="1" applyFont="1" applyFill="1" applyBorder="1" applyAlignment="1">
      <alignment horizontal="center" vertical="center" wrapText="1"/>
    </xf>
    <xf numFmtId="0" fontId="84" fillId="0" borderId="44" xfId="0" applyFont="1" applyFill="1" applyBorder="1" applyAlignment="1">
      <alignment horizontal="center"/>
    </xf>
    <xf numFmtId="0" fontId="84" fillId="0" borderId="0" xfId="0" applyFont="1" applyFill="1" applyBorder="1" applyAlignment="1">
      <alignment horizontal="center"/>
    </xf>
    <xf numFmtId="0" fontId="85" fillId="0" borderId="19" xfId="0" applyFont="1" applyFill="1" applyBorder="1" applyAlignment="1">
      <alignment horizontal="center"/>
    </xf>
    <xf numFmtId="0" fontId="85" fillId="0" borderId="44" xfId="0" applyFont="1" applyFill="1" applyBorder="1" applyAlignment="1">
      <alignment horizontal="center"/>
    </xf>
    <xf numFmtId="180" fontId="75" fillId="0" borderId="12" xfId="0" applyNumberFormat="1" applyFont="1" applyBorder="1" applyAlignment="1">
      <alignment horizontal="center" vertical="center" wrapText="1"/>
    </xf>
    <xf numFmtId="180" fontId="7" fillId="73" borderId="53" xfId="0" applyNumberFormat="1" applyFont="1" applyFill="1" applyBorder="1" applyAlignment="1">
      <alignment horizontal="center"/>
    </xf>
    <xf numFmtId="180" fontId="83" fillId="74" borderId="19" xfId="0" applyNumberFormat="1" applyFont="1" applyFill="1" applyBorder="1" applyAlignment="1">
      <alignment horizontal="center"/>
    </xf>
    <xf numFmtId="180" fontId="7" fillId="73" borderId="30" xfId="0" applyNumberFormat="1" applyFont="1" applyFill="1" applyBorder="1" applyAlignment="1">
      <alignment horizontal="center"/>
    </xf>
    <xf numFmtId="180" fontId="83" fillId="74" borderId="0" xfId="0" applyNumberFormat="1" applyFont="1" applyFill="1" applyBorder="1" applyAlignment="1">
      <alignment horizontal="center"/>
    </xf>
    <xf numFmtId="180" fontId="7" fillId="73" borderId="59" xfId="0" applyNumberFormat="1" applyFont="1" applyFill="1" applyBorder="1" applyAlignment="1">
      <alignment horizontal="center"/>
    </xf>
    <xf numFmtId="180" fontId="83" fillId="74" borderId="31" xfId="0" applyNumberFormat="1" applyFont="1" applyFill="1" applyBorder="1" applyAlignment="1">
      <alignment horizontal="center"/>
    </xf>
    <xf numFmtId="0" fontId="0" fillId="0" borderId="0" xfId="0" applyFont="1" applyAlignment="1">
      <alignment horizontal="left" vertical="center" indent="3"/>
    </xf>
    <xf numFmtId="0" fontId="74" fillId="0" borderId="0" xfId="2580" applyAlignment="1">
      <alignment horizontal="left"/>
    </xf>
    <xf numFmtId="0" fontId="74" fillId="0" borderId="0" xfId="2580" applyAlignment="1"/>
    <xf numFmtId="0" fontId="86" fillId="0" borderId="0" xfId="0" applyFont="1" applyAlignment="1">
      <alignment horizontal="left" vertical="center" indent="3"/>
    </xf>
    <xf numFmtId="0" fontId="74" fillId="0" borderId="0" xfId="2580" applyAlignment="1">
      <alignment horizontal="left" vertical="center"/>
    </xf>
    <xf numFmtId="0" fontId="57" fillId="0" borderId="0" xfId="0" applyFont="1" applyAlignment="1">
      <alignment horizontal="left" vertical="center" indent="3"/>
    </xf>
    <xf numFmtId="0" fontId="87" fillId="0" borderId="0" xfId="0" applyFont="1"/>
    <xf numFmtId="0" fontId="57" fillId="0" borderId="0" xfId="0" applyFont="1" applyAlignment="1">
      <alignment horizontal="left"/>
    </xf>
    <xf numFmtId="0" fontId="88" fillId="0" borderId="0" xfId="0" applyFont="1"/>
    <xf numFmtId="0" fontId="57" fillId="0" borderId="0" xfId="0" applyFont="1" applyAlignment="1">
      <alignment horizontal="left" vertical="top" indent="3"/>
    </xf>
    <xf numFmtId="0" fontId="75" fillId="0" borderId="25" xfId="0" applyFont="1" applyBorder="1" applyAlignment="1">
      <alignment vertical="center" wrapText="1"/>
    </xf>
    <xf numFmtId="0" fontId="75" fillId="0" borderId="12" xfId="0" applyFont="1" applyBorder="1" applyAlignment="1">
      <alignment vertical="center" wrapText="1"/>
    </xf>
    <xf numFmtId="0" fontId="75" fillId="0" borderId="13" xfId="0" applyFont="1" applyBorder="1" applyAlignment="1">
      <alignment horizontal="center" vertical="center" wrapText="1"/>
    </xf>
    <xf numFmtId="0" fontId="71" fillId="0" borderId="13" xfId="0" applyFont="1" applyBorder="1" applyAlignment="1">
      <alignment horizontal="center" vertical="center" wrapText="1"/>
    </xf>
    <xf numFmtId="0" fontId="56" fillId="0" borderId="12" xfId="0" applyFont="1" applyBorder="1" applyAlignment="1">
      <alignment vertical="center" wrapText="1"/>
    </xf>
    <xf numFmtId="0" fontId="75" fillId="0" borderId="17" xfId="0" applyFont="1" applyBorder="1" applyAlignment="1">
      <alignment horizontal="center" vertical="center" wrapText="1"/>
    </xf>
    <xf numFmtId="0" fontId="75" fillId="0" borderId="15" xfId="0" applyFont="1" applyBorder="1" applyAlignment="1">
      <alignment horizontal="center" vertical="center" wrapText="1"/>
    </xf>
    <xf numFmtId="0" fontId="71" fillId="0" borderId="13" xfId="0" applyFont="1" applyFill="1" applyBorder="1" applyAlignment="1">
      <alignment horizontal="center" vertical="center" wrapText="1"/>
    </xf>
    <xf numFmtId="174" fontId="0" fillId="0" borderId="31" xfId="0" applyNumberFormat="1" applyFill="1" applyBorder="1"/>
    <xf numFmtId="0" fontId="71" fillId="0" borderId="17" xfId="0" applyFont="1" applyFill="1" applyBorder="1" applyAlignment="1">
      <alignment horizontal="center" vertical="center" wrapText="1"/>
    </xf>
    <xf numFmtId="0" fontId="86" fillId="0" borderId="0" xfId="0" applyFont="1" applyAlignment="1">
      <alignment horizontal="left" vertical="center"/>
    </xf>
    <xf numFmtId="0" fontId="86" fillId="0" borderId="0" xfId="0" applyFont="1"/>
    <xf numFmtId="0" fontId="86" fillId="0" borderId="0" xfId="0" applyFont="1" applyFill="1"/>
    <xf numFmtId="0" fontId="86" fillId="0" borderId="0" xfId="0" applyFont="1" applyAlignment="1">
      <alignment vertical="center"/>
    </xf>
    <xf numFmtId="174" fontId="11" fillId="0" borderId="0" xfId="0" applyNumberFormat="1" applyFont="1" applyFill="1" applyBorder="1"/>
    <xf numFmtId="174" fontId="11" fillId="0" borderId="0" xfId="48" applyNumberFormat="1" applyFont="1" applyFill="1"/>
    <xf numFmtId="174" fontId="35" fillId="0" borderId="0" xfId="0" applyNumberFormat="1" applyFont="1"/>
    <xf numFmtId="1" fontId="53" fillId="0" borderId="1" xfId="0" applyNumberFormat="1" applyFont="1" applyBorder="1" applyAlignment="1">
      <alignment horizontal="center"/>
    </xf>
    <xf numFmtId="2" fontId="71" fillId="0" borderId="13" xfId="0" applyNumberFormat="1" applyFont="1" applyBorder="1" applyAlignment="1">
      <alignment horizontal="center" vertical="center" wrapText="1"/>
    </xf>
    <xf numFmtId="0" fontId="0" fillId="0" borderId="0" xfId="0"/>
    <xf numFmtId="0" fontId="46" fillId="0" borderId="0" xfId="0" applyFont="1"/>
    <xf numFmtId="0" fontId="86" fillId="0" borderId="0" xfId="0" applyFont="1" applyAlignment="1">
      <alignment horizontal="left" vertical="center" indent="3"/>
    </xf>
    <xf numFmtId="0" fontId="0" fillId="0" borderId="0" xfId="0" applyAlignment="1">
      <alignment horizontal="left"/>
    </xf>
    <xf numFmtId="0" fontId="46" fillId="0" borderId="0" xfId="0" applyFont="1" applyAlignment="1">
      <alignment wrapText="1"/>
    </xf>
    <xf numFmtId="0" fontId="0" fillId="0" borderId="0" xfId="0" applyAlignment="1"/>
    <xf numFmtId="0" fontId="74" fillId="0" borderId="0" xfId="2580" applyAlignment="1">
      <alignment horizontal="left"/>
    </xf>
    <xf numFmtId="0" fontId="0" fillId="0" borderId="0" xfId="0" applyFont="1" applyAlignment="1">
      <alignment horizontal="left" vertical="center" indent="3"/>
    </xf>
    <xf numFmtId="0" fontId="0" fillId="0" borderId="0" xfId="0" applyFont="1"/>
    <xf numFmtId="2" fontId="47" fillId="0" borderId="1" xfId="0" applyNumberFormat="1" applyFont="1" applyBorder="1" applyAlignment="1">
      <alignment horizontal="center"/>
    </xf>
    <xf numFmtId="9" fontId="53" fillId="0" borderId="1" xfId="0" applyNumberFormat="1" applyFont="1" applyFill="1" applyBorder="1" applyAlignment="1">
      <alignment horizontal="center"/>
    </xf>
    <xf numFmtId="9" fontId="47" fillId="0" borderId="0" xfId="2582" applyFont="1"/>
    <xf numFmtId="9" fontId="53" fillId="0" borderId="1" xfId="0" applyNumberFormat="1" applyFont="1" applyBorder="1" applyAlignment="1">
      <alignment horizontal="center"/>
    </xf>
    <xf numFmtId="0" fontId="94" fillId="0" borderId="0" xfId="0" applyFont="1"/>
    <xf numFmtId="9" fontId="47" fillId="0" borderId="1" xfId="0" applyNumberFormat="1" applyFont="1" applyBorder="1" applyAlignment="1">
      <alignment horizontal="center"/>
    </xf>
    <xf numFmtId="0" fontId="57" fillId="26" borderId="26" xfId="0" applyFont="1" applyFill="1" applyBorder="1" applyAlignment="1">
      <alignment horizontal="left" vertical="center" wrapText="1"/>
    </xf>
    <xf numFmtId="0" fontId="57" fillId="33" borderId="26" xfId="0" applyFont="1" applyFill="1" applyBorder="1" applyAlignment="1">
      <alignment vertical="top" wrapText="1"/>
    </xf>
    <xf numFmtId="0" fontId="57" fillId="27" borderId="27" xfId="0" applyFont="1" applyFill="1" applyBorder="1" applyAlignment="1">
      <alignment horizontal="right"/>
    </xf>
    <xf numFmtId="0" fontId="11" fillId="0" borderId="0" xfId="2281" applyFont="1" applyFill="1" applyBorder="1" applyAlignment="1"/>
    <xf numFmtId="181" fontId="53" fillId="0" borderId="1" xfId="0" applyNumberFormat="1" applyFont="1" applyBorder="1" applyAlignment="1">
      <alignment horizontal="center"/>
    </xf>
    <xf numFmtId="0" fontId="75" fillId="0" borderId="25" xfId="0" applyFont="1" applyBorder="1" applyAlignment="1">
      <alignment vertical="center" wrapText="1"/>
    </xf>
    <xf numFmtId="0" fontId="75" fillId="0" borderId="12" xfId="0" applyFont="1" applyBorder="1" applyAlignment="1">
      <alignment vertical="center" wrapText="1"/>
    </xf>
    <xf numFmtId="0" fontId="71" fillId="0" borderId="13" xfId="0" applyFont="1" applyBorder="1" applyAlignment="1">
      <alignment horizontal="center" vertical="center" wrapText="1"/>
    </xf>
    <xf numFmtId="0" fontId="56" fillId="0" borderId="12" xfId="0" applyFont="1" applyBorder="1" applyAlignment="1">
      <alignment vertical="center" wrapText="1"/>
    </xf>
    <xf numFmtId="0" fontId="49" fillId="0" borderId="13" xfId="0" applyFont="1" applyBorder="1" applyAlignment="1">
      <alignment horizontal="center" wrapText="1"/>
    </xf>
    <xf numFmtId="17" fontId="0" fillId="0" borderId="0" xfId="0" applyNumberFormat="1" applyFont="1"/>
    <xf numFmtId="2" fontId="53" fillId="0" borderId="0" xfId="0" applyNumberFormat="1" applyFont="1" applyBorder="1"/>
    <xf numFmtId="0" fontId="75" fillId="0" borderId="0" xfId="0" applyFont="1" applyBorder="1" applyAlignment="1">
      <alignment vertical="center" wrapText="1"/>
    </xf>
    <xf numFmtId="1" fontId="71" fillId="35" borderId="0" xfId="0" applyNumberFormat="1" applyFont="1" applyFill="1" applyBorder="1" applyAlignment="1">
      <alignment horizontal="center" vertical="center" wrapText="1"/>
    </xf>
    <xf numFmtId="0" fontId="71" fillId="0" borderId="0" xfId="0" applyFont="1" applyBorder="1" applyAlignment="1">
      <alignment horizontal="center" vertical="center" wrapText="1"/>
    </xf>
    <xf numFmtId="0" fontId="0" fillId="0" borderId="17" xfId="0" applyBorder="1" applyAlignment="1"/>
    <xf numFmtId="0" fontId="48" fillId="0" borderId="30" xfId="0" applyFont="1" applyBorder="1" applyAlignment="1">
      <alignment wrapText="1"/>
    </xf>
    <xf numFmtId="174" fontId="0" fillId="32" borderId="0" xfId="0" applyNumberFormat="1" applyFill="1"/>
    <xf numFmtId="0" fontId="71" fillId="35" borderId="13" xfId="0" applyFont="1" applyFill="1" applyBorder="1" applyAlignment="1">
      <alignment horizontal="center" vertical="center" wrapText="1"/>
    </xf>
    <xf numFmtId="0" fontId="71" fillId="35" borderId="25" xfId="0" applyFont="1" applyFill="1" applyBorder="1" applyAlignment="1">
      <alignment horizontal="center" vertical="center" wrapText="1"/>
    </xf>
    <xf numFmtId="0" fontId="71" fillId="35" borderId="12" xfId="0" applyFont="1" applyFill="1" applyBorder="1" applyAlignment="1">
      <alignment horizontal="center" vertical="center" wrapText="1"/>
    </xf>
    <xf numFmtId="0" fontId="71" fillId="35" borderId="15" xfId="0" applyFont="1" applyFill="1" applyBorder="1" applyAlignment="1">
      <alignment horizontal="center" vertical="center" wrapText="1"/>
    </xf>
    <xf numFmtId="0" fontId="75" fillId="0" borderId="25" xfId="0" applyFont="1" applyBorder="1" applyAlignment="1">
      <alignment vertical="center" wrapText="1"/>
    </xf>
    <xf numFmtId="0" fontId="75" fillId="0" borderId="12" xfId="0" applyFont="1" applyBorder="1" applyAlignment="1">
      <alignment vertical="center" wrapText="1"/>
    </xf>
    <xf numFmtId="0" fontId="71" fillId="0" borderId="13" xfId="0" applyFont="1" applyBorder="1" applyAlignment="1">
      <alignment horizontal="center" vertical="center" wrapText="1"/>
    </xf>
    <xf numFmtId="0" fontId="56" fillId="0" borderId="12" xfId="0" applyFont="1" applyBorder="1" applyAlignment="1">
      <alignment vertical="center" wrapText="1"/>
    </xf>
    <xf numFmtId="0" fontId="49" fillId="0" borderId="13" xfId="0" applyFont="1" applyBorder="1" applyAlignment="1">
      <alignment horizontal="center" wrapText="1"/>
    </xf>
    <xf numFmtId="0" fontId="71" fillId="35" borderId="0" xfId="0" applyFont="1" applyFill="1" applyBorder="1" applyAlignment="1">
      <alignment horizontal="center" vertical="center" wrapText="1"/>
    </xf>
    <xf numFmtId="0" fontId="75" fillId="0" borderId="12" xfId="0" applyFont="1" applyBorder="1" applyAlignment="1">
      <alignment vertical="center" wrapText="1"/>
    </xf>
    <xf numFmtId="0" fontId="75" fillId="0" borderId="13" xfId="0" applyFont="1" applyBorder="1" applyAlignment="1">
      <alignment horizontal="center" vertical="center" wrapText="1"/>
    </xf>
    <xf numFmtId="0" fontId="71" fillId="0" borderId="13" xfId="0" applyFont="1" applyBorder="1" applyAlignment="1">
      <alignment horizontal="center" vertical="center" wrapText="1"/>
    </xf>
    <xf numFmtId="0" fontId="75" fillId="0" borderId="15" xfId="0" applyFont="1" applyBorder="1" applyAlignment="1">
      <alignment horizontal="center" vertical="center" wrapText="1"/>
    </xf>
    <xf numFmtId="0" fontId="56" fillId="0" borderId="14" xfId="0" applyFont="1" applyBorder="1" applyAlignment="1">
      <alignment vertical="center" wrapText="1"/>
    </xf>
    <xf numFmtId="14" fontId="0" fillId="0" borderId="0" xfId="0" applyNumberFormat="1" applyFont="1"/>
    <xf numFmtId="1" fontId="75" fillId="0" borderId="12" xfId="0" applyNumberFormat="1" applyFont="1" applyBorder="1" applyAlignment="1">
      <alignment horizontal="center" vertical="center" wrapText="1"/>
    </xf>
    <xf numFmtId="1" fontId="75" fillId="0" borderId="15" xfId="0" applyNumberFormat="1" applyFont="1" applyBorder="1" applyAlignment="1">
      <alignment horizontal="center" vertical="center" wrapText="1"/>
    </xf>
    <xf numFmtId="0" fontId="76" fillId="0" borderId="15" xfId="0" applyFont="1" applyBorder="1" applyAlignment="1">
      <alignment horizontal="center" vertical="center" wrapText="1"/>
    </xf>
    <xf numFmtId="0" fontId="75" fillId="0" borderId="15" xfId="0" applyFont="1" applyBorder="1" applyAlignment="1">
      <alignment horizontal="center" vertical="center" wrapText="1"/>
    </xf>
    <xf numFmtId="0" fontId="75" fillId="0" borderId="13" xfId="0" applyFont="1" applyBorder="1" applyAlignment="1">
      <alignment horizontal="center" vertical="center" wrapText="1"/>
    </xf>
    <xf numFmtId="178" fontId="75" fillId="0" borderId="24" xfId="0" applyNumberFormat="1" applyFont="1" applyBorder="1" applyAlignment="1">
      <alignment horizontal="center" vertical="center" wrapText="1"/>
    </xf>
    <xf numFmtId="0" fontId="75" fillId="0" borderId="17" xfId="0" applyFont="1" applyBorder="1" applyAlignment="1">
      <alignment horizontal="center" vertical="center" wrapText="1"/>
    </xf>
    <xf numFmtId="1" fontId="75" fillId="0" borderId="28" xfId="0" applyNumberFormat="1" applyFont="1" applyBorder="1" applyAlignment="1">
      <alignment horizontal="center" vertical="center" wrapText="1"/>
    </xf>
    <xf numFmtId="1" fontId="75" fillId="0" borderId="24" xfId="0" applyNumberFormat="1" applyFont="1" applyBorder="1" applyAlignment="1">
      <alignment horizontal="center" vertical="center" wrapText="1"/>
    </xf>
    <xf numFmtId="1" fontId="75" fillId="0" borderId="16" xfId="0" applyNumberFormat="1" applyFont="1" applyBorder="1" applyAlignment="1">
      <alignment horizontal="center" vertical="center" wrapText="1"/>
    </xf>
    <xf numFmtId="0" fontId="75" fillId="0" borderId="16" xfId="0" applyFont="1" applyBorder="1" applyAlignment="1">
      <alignment horizontal="center" vertical="center" wrapText="1"/>
    </xf>
    <xf numFmtId="0" fontId="75" fillId="0" borderId="12" xfId="0" applyFont="1" applyBorder="1" applyAlignment="1">
      <alignment horizontal="center" vertical="center" wrapText="1"/>
    </xf>
    <xf numFmtId="0" fontId="70" fillId="0" borderId="14" xfId="0" applyFont="1" applyBorder="1" applyAlignment="1">
      <alignment vertical="center" wrapText="1"/>
    </xf>
    <xf numFmtId="0" fontId="72" fillId="0" borderId="15" xfId="0" applyFont="1" applyBorder="1" applyAlignment="1">
      <alignment horizontal="center" vertical="center" wrapText="1"/>
    </xf>
    <xf numFmtId="0" fontId="72" fillId="0" borderId="13" xfId="0" applyFont="1" applyBorder="1" applyAlignment="1">
      <alignment horizontal="center" vertical="center" wrapText="1"/>
    </xf>
    <xf numFmtId="0" fontId="70" fillId="0" borderId="18" xfId="0" applyFont="1" applyBorder="1" applyAlignment="1">
      <alignment vertical="center" wrapText="1"/>
    </xf>
    <xf numFmtId="0" fontId="71" fillId="0" borderId="13" xfId="0" applyFont="1" applyBorder="1" applyAlignment="1">
      <alignment horizontal="center" vertical="center" wrapText="1"/>
    </xf>
    <xf numFmtId="0" fontId="56" fillId="0" borderId="12" xfId="0" applyFont="1" applyBorder="1" applyAlignment="1">
      <alignment vertical="center" wrapText="1"/>
    </xf>
    <xf numFmtId="0" fontId="56" fillId="0" borderId="15" xfId="0" applyFont="1" applyBorder="1" applyAlignment="1">
      <alignment horizontal="center" vertical="center" wrapText="1"/>
    </xf>
    <xf numFmtId="0" fontId="71" fillId="0" borderId="23" xfId="0" applyFont="1" applyBorder="1" applyAlignment="1">
      <alignment horizontal="center" vertical="center" wrapText="1"/>
    </xf>
    <xf numFmtId="0" fontId="71" fillId="0" borderId="15" xfId="0" applyFont="1" applyBorder="1" applyAlignment="1">
      <alignment horizontal="center" vertical="center" wrapText="1"/>
    </xf>
    <xf numFmtId="0" fontId="56" fillId="0" borderId="18" xfId="0" applyFont="1" applyBorder="1" applyAlignment="1">
      <alignment horizontal="center" vertical="center" wrapText="1"/>
    </xf>
    <xf numFmtId="0" fontId="56" fillId="0" borderId="13" xfId="0" applyFont="1" applyBorder="1" applyAlignment="1">
      <alignment horizontal="center" vertical="center" wrapText="1"/>
    </xf>
    <xf numFmtId="0" fontId="56" fillId="0" borderId="16" xfId="0" applyFont="1" applyBorder="1" applyAlignment="1">
      <alignment vertical="center" wrapText="1"/>
    </xf>
    <xf numFmtId="0" fontId="71" fillId="0" borderId="24" xfId="0" applyFont="1" applyBorder="1" applyAlignment="1">
      <alignment horizontal="center" vertical="center" wrapText="1"/>
    </xf>
    <xf numFmtId="178" fontId="75" fillId="0" borderId="25" xfId="0" applyNumberFormat="1" applyFont="1" applyBorder="1" applyAlignment="1">
      <alignment horizontal="center" vertical="center" wrapText="1"/>
    </xf>
    <xf numFmtId="1" fontId="75" fillId="0" borderId="25" xfId="0" applyNumberFormat="1" applyFont="1" applyBorder="1" applyAlignment="1">
      <alignment horizontal="center" vertical="center" wrapText="1"/>
    </xf>
    <xf numFmtId="1" fontId="75" fillId="0" borderId="29" xfId="0" applyNumberFormat="1" applyFont="1" applyBorder="1" applyAlignment="1">
      <alignment horizontal="center" vertical="center" wrapText="1"/>
    </xf>
    <xf numFmtId="0" fontId="71" fillId="0" borderId="17" xfId="0" applyFont="1" applyBorder="1" applyAlignment="1">
      <alignment horizontal="center" vertical="center" wrapText="1"/>
    </xf>
    <xf numFmtId="0" fontId="56" fillId="0" borderId="28" xfId="0" applyFont="1" applyBorder="1" applyAlignment="1">
      <alignment vertical="center" wrapText="1"/>
    </xf>
    <xf numFmtId="0" fontId="0" fillId="0" borderId="24" xfId="0" applyBorder="1"/>
    <xf numFmtId="49" fontId="56" fillId="0" borderId="30" xfId="0" applyNumberFormat="1" applyFont="1" applyBorder="1" applyAlignment="1">
      <alignment vertical="center" wrapText="1"/>
    </xf>
    <xf numFmtId="1" fontId="75" fillId="0" borderId="30" xfId="0" applyNumberFormat="1" applyFont="1" applyBorder="1" applyAlignment="1">
      <alignment horizontal="center" vertical="center" wrapText="1"/>
    </xf>
    <xf numFmtId="49" fontId="56" fillId="0" borderId="14" xfId="0" applyNumberFormat="1" applyFont="1" applyBorder="1" applyAlignment="1">
      <alignment vertical="center" wrapText="1"/>
    </xf>
    <xf numFmtId="1" fontId="75" fillId="0" borderId="14" xfId="0" applyNumberFormat="1" applyFont="1" applyBorder="1" applyAlignment="1">
      <alignment horizontal="center" vertical="center" wrapText="1"/>
    </xf>
    <xf numFmtId="178" fontId="75" fillId="0" borderId="28" xfId="0" applyNumberFormat="1" applyFont="1" applyBorder="1" applyAlignment="1">
      <alignment horizontal="center" vertical="center" wrapText="1"/>
    </xf>
    <xf numFmtId="178" fontId="75" fillId="0" borderId="29" xfId="0" applyNumberFormat="1" applyFont="1" applyBorder="1" applyAlignment="1">
      <alignment horizontal="center" vertical="center" wrapText="1"/>
    </xf>
    <xf numFmtId="1" fontId="75" fillId="0" borderId="12" xfId="0" applyNumberFormat="1" applyFont="1" applyBorder="1" applyAlignment="1">
      <alignment horizontal="center" vertical="center" wrapText="1"/>
    </xf>
    <xf numFmtId="0" fontId="76" fillId="0" borderId="18" xfId="0" applyFont="1" applyBorder="1" applyAlignment="1">
      <alignment vertical="center" wrapText="1"/>
    </xf>
    <xf numFmtId="0" fontId="76" fillId="0" borderId="14" xfId="0" applyFont="1" applyBorder="1" applyAlignment="1">
      <alignment vertical="center" wrapText="1"/>
    </xf>
    <xf numFmtId="0" fontId="76" fillId="0" borderId="15" xfId="0" applyFont="1" applyBorder="1" applyAlignment="1">
      <alignment horizontal="center" vertical="center" wrapText="1"/>
    </xf>
    <xf numFmtId="0" fontId="75" fillId="0" borderId="15" xfId="0" applyFont="1" applyBorder="1" applyAlignment="1">
      <alignment horizontal="center" vertical="center" wrapText="1"/>
    </xf>
    <xf numFmtId="0" fontId="76" fillId="0" borderId="13" xfId="0" applyFont="1" applyBorder="1" applyAlignment="1">
      <alignment horizontal="center" vertical="center" wrapText="1"/>
    </xf>
    <xf numFmtId="0" fontId="75" fillId="0" borderId="12" xfId="0" applyFont="1" applyBorder="1" applyAlignment="1">
      <alignment vertical="center" wrapText="1"/>
    </xf>
    <xf numFmtId="0" fontId="75" fillId="0" borderId="13" xfId="0" applyFont="1" applyBorder="1" applyAlignment="1">
      <alignment horizontal="center" vertical="center" wrapText="1"/>
    </xf>
    <xf numFmtId="0" fontId="75" fillId="0" borderId="16" xfId="0" applyFont="1" applyFill="1" applyBorder="1" applyAlignment="1">
      <alignment vertical="center" wrapText="1"/>
    </xf>
    <xf numFmtId="0" fontId="75" fillId="0" borderId="17" xfId="0" applyFont="1" applyFill="1" applyBorder="1" applyAlignment="1">
      <alignment horizontal="center" vertical="center" wrapText="1"/>
    </xf>
    <xf numFmtId="178" fontId="75" fillId="0" borderId="24" xfId="0" applyNumberFormat="1" applyFont="1" applyBorder="1" applyAlignment="1">
      <alignment horizontal="center" vertical="center" wrapText="1"/>
    </xf>
    <xf numFmtId="0" fontId="75" fillId="0" borderId="0" xfId="0" applyFont="1" applyFill="1" applyBorder="1" applyAlignment="1">
      <alignment horizontal="center" vertical="center" wrapText="1"/>
    </xf>
    <xf numFmtId="0" fontId="75" fillId="0" borderId="16" xfId="0" applyFont="1" applyBorder="1" applyAlignment="1">
      <alignment vertical="center" wrapText="1"/>
    </xf>
    <xf numFmtId="0" fontId="75" fillId="0" borderId="17" xfId="0" applyFont="1" applyBorder="1" applyAlignment="1">
      <alignment horizontal="center" vertical="center" wrapText="1"/>
    </xf>
    <xf numFmtId="0" fontId="75" fillId="0" borderId="25" xfId="0" applyFont="1" applyBorder="1" applyAlignment="1">
      <alignment vertical="center" wrapText="1"/>
    </xf>
    <xf numFmtId="1" fontId="75" fillId="0" borderId="28" xfId="0" applyNumberFormat="1" applyFont="1" applyFill="1" applyBorder="1" applyAlignment="1">
      <alignment horizontal="center" vertical="center" wrapText="1"/>
    </xf>
    <xf numFmtId="1" fontId="75" fillId="0" borderId="28" xfId="0" applyNumberFormat="1" applyFont="1" applyBorder="1" applyAlignment="1">
      <alignment horizontal="center" vertical="center" wrapText="1"/>
    </xf>
    <xf numFmtId="0" fontId="57" fillId="0" borderId="25" xfId="0" applyFont="1" applyBorder="1"/>
    <xf numFmtId="0" fontId="75" fillId="0" borderId="24" xfId="0" applyFont="1" applyBorder="1" applyAlignment="1">
      <alignment horizontal="center" vertical="center" wrapText="1"/>
    </xf>
    <xf numFmtId="49" fontId="75" fillId="0" borderId="16" xfId="0" applyNumberFormat="1" applyFont="1" applyBorder="1" applyAlignment="1">
      <alignment vertical="center" wrapText="1"/>
    </xf>
    <xf numFmtId="1" fontId="75" fillId="0" borderId="0" xfId="0" applyNumberFormat="1" applyFont="1" applyBorder="1" applyAlignment="1">
      <alignment horizontal="center" vertical="center" wrapText="1"/>
    </xf>
    <xf numFmtId="1" fontId="75" fillId="0" borderId="16" xfId="0" applyNumberFormat="1" applyFont="1" applyBorder="1" applyAlignment="1">
      <alignment horizontal="center" vertical="center" wrapText="1"/>
    </xf>
    <xf numFmtId="0" fontId="75" fillId="0" borderId="16" xfId="0" applyFont="1" applyBorder="1" applyAlignment="1">
      <alignment horizontal="center" vertical="center" wrapText="1"/>
    </xf>
    <xf numFmtId="49" fontId="75" fillId="0" borderId="12" xfId="0" applyNumberFormat="1" applyFont="1" applyBorder="1" applyAlignment="1">
      <alignment vertical="center" wrapText="1"/>
    </xf>
    <xf numFmtId="0" fontId="75" fillId="0" borderId="12" xfId="0" applyFont="1" applyBorder="1" applyAlignment="1">
      <alignment horizontal="center" vertical="center" wrapText="1"/>
    </xf>
    <xf numFmtId="1" fontId="75" fillId="0" borderId="18" xfId="0" applyNumberFormat="1" applyFont="1" applyBorder="1" applyAlignment="1">
      <alignment horizontal="center" vertical="center" wrapText="1"/>
    </xf>
    <xf numFmtId="1" fontId="75" fillId="0" borderId="21" xfId="0" applyNumberFormat="1" applyFont="1" applyBorder="1" applyAlignment="1">
      <alignment horizontal="center" vertical="center" wrapText="1"/>
    </xf>
    <xf numFmtId="1" fontId="75" fillId="0" borderId="22" xfId="0" applyNumberFormat="1" applyFont="1" applyBorder="1" applyAlignment="1">
      <alignment horizontal="center" vertical="center" wrapText="1"/>
    </xf>
    <xf numFmtId="0" fontId="76" fillId="0" borderId="0" xfId="0" applyFont="1" applyBorder="1" applyAlignment="1">
      <alignment horizontal="center" vertical="center" wrapText="1"/>
    </xf>
    <xf numFmtId="0" fontId="76" fillId="0" borderId="15" xfId="0" applyFont="1" applyBorder="1" applyAlignment="1">
      <alignment horizontal="center" vertical="center" wrapText="1"/>
    </xf>
    <xf numFmtId="0" fontId="75" fillId="0" borderId="15" xfId="0" applyFont="1" applyBorder="1" applyAlignment="1">
      <alignment horizontal="center" vertical="center" wrapText="1"/>
    </xf>
    <xf numFmtId="0" fontId="76" fillId="0" borderId="13" xfId="0" applyFont="1" applyBorder="1" applyAlignment="1">
      <alignment horizontal="center" vertical="center" wrapText="1"/>
    </xf>
    <xf numFmtId="0" fontId="75" fillId="0" borderId="13" xfId="0" applyFont="1" applyBorder="1" applyAlignment="1">
      <alignment horizontal="center" vertical="center" wrapText="1"/>
    </xf>
    <xf numFmtId="0" fontId="75" fillId="0" borderId="17" xfId="0" applyFont="1" applyFill="1" applyBorder="1" applyAlignment="1">
      <alignment horizontal="center" vertical="center" wrapText="1"/>
    </xf>
    <xf numFmtId="0" fontId="75" fillId="0" borderId="0" xfId="0" applyFont="1" applyFill="1" applyBorder="1" applyAlignment="1">
      <alignment horizontal="center" vertical="center" wrapText="1"/>
    </xf>
    <xf numFmtId="0" fontId="75" fillId="0" borderId="17" xfId="0" applyFont="1" applyBorder="1" applyAlignment="1">
      <alignment horizontal="center" vertical="center" wrapText="1"/>
    </xf>
    <xf numFmtId="0" fontId="75" fillId="0" borderId="24" xfId="0" applyFont="1" applyBorder="1" applyAlignment="1">
      <alignment horizontal="center" vertical="center" wrapText="1"/>
    </xf>
    <xf numFmtId="1" fontId="75" fillId="0" borderId="16" xfId="0" applyNumberFormat="1" applyFont="1" applyBorder="1" applyAlignment="1">
      <alignment horizontal="center" vertical="center" wrapText="1"/>
    </xf>
    <xf numFmtId="0" fontId="75" fillId="0" borderId="16" xfId="0" applyFont="1" applyBorder="1" applyAlignment="1">
      <alignment horizontal="center" vertical="center" wrapText="1"/>
    </xf>
    <xf numFmtId="1" fontId="75" fillId="0" borderId="18" xfId="0" applyNumberFormat="1" applyFont="1" applyBorder="1" applyAlignment="1">
      <alignment horizontal="center" vertical="center" wrapText="1"/>
    </xf>
    <xf numFmtId="0" fontId="70" fillId="0" borderId="14" xfId="0" applyFont="1" applyBorder="1" applyAlignment="1">
      <alignment vertical="center" wrapText="1"/>
    </xf>
    <xf numFmtId="0" fontId="72" fillId="0" borderId="15" xfId="0" applyFont="1" applyBorder="1" applyAlignment="1">
      <alignment horizontal="center" vertical="center" wrapText="1"/>
    </xf>
    <xf numFmtId="0" fontId="72" fillId="0" borderId="13" xfId="0" applyFont="1" applyBorder="1" applyAlignment="1">
      <alignment horizontal="center" vertical="center" wrapText="1"/>
    </xf>
    <xf numFmtId="0" fontId="70" fillId="0" borderId="18" xfId="0" applyFont="1" applyBorder="1" applyAlignment="1">
      <alignment vertical="center" wrapText="1"/>
    </xf>
    <xf numFmtId="0" fontId="56" fillId="0" borderId="12" xfId="0" applyFont="1" applyBorder="1" applyAlignment="1">
      <alignment vertical="center" wrapText="1"/>
    </xf>
    <xf numFmtId="0" fontId="56" fillId="0" borderId="15" xfId="0" applyFont="1" applyBorder="1" applyAlignment="1">
      <alignment horizontal="center" vertical="center" wrapText="1"/>
    </xf>
    <xf numFmtId="0" fontId="75" fillId="0" borderId="13" xfId="0" applyNumberFormat="1" applyFont="1" applyBorder="1" applyAlignment="1">
      <alignment horizontal="center" vertical="center" wrapText="1"/>
    </xf>
    <xf numFmtId="0" fontId="75" fillId="0" borderId="25" xfId="0" applyFont="1" applyBorder="1" applyAlignment="1">
      <alignment horizontal="center" vertical="center" wrapText="1"/>
    </xf>
    <xf numFmtId="1" fontId="75" fillId="0" borderId="25" xfId="0" applyNumberFormat="1" applyFont="1" applyBorder="1" applyAlignment="1">
      <alignment horizontal="center" vertical="center" wrapText="1"/>
    </xf>
    <xf numFmtId="1" fontId="75" fillId="0" borderId="14" xfId="0" applyNumberFormat="1" applyFont="1" applyBorder="1" applyAlignment="1">
      <alignment horizontal="center" vertical="center" wrapText="1"/>
    </xf>
    <xf numFmtId="1" fontId="75" fillId="0" borderId="13" xfId="0" applyNumberFormat="1" applyFont="1" applyBorder="1" applyAlignment="1">
      <alignment horizontal="center" vertical="center" wrapText="1"/>
    </xf>
    <xf numFmtId="0" fontId="75" fillId="0" borderId="16" xfId="0" applyFont="1" applyFill="1" applyBorder="1" applyAlignment="1">
      <alignment horizontal="center" vertical="center" wrapText="1"/>
    </xf>
    <xf numFmtId="0" fontId="75" fillId="0" borderId="13" xfId="0" applyFont="1" applyFill="1" applyBorder="1" applyAlignment="1">
      <alignment horizontal="center" vertical="center" wrapText="1"/>
    </xf>
    <xf numFmtId="0" fontId="75" fillId="0" borderId="12" xfId="0" applyFont="1" applyFill="1" applyBorder="1" applyAlignment="1">
      <alignment horizontal="center" vertical="center" wrapText="1"/>
    </xf>
    <xf numFmtId="0" fontId="75" fillId="0" borderId="14" xfId="0" applyFont="1" applyFill="1" applyBorder="1" applyAlignment="1">
      <alignment horizontal="center" vertical="center" wrapText="1"/>
    </xf>
    <xf numFmtId="0" fontId="75" fillId="0" borderId="13" xfId="0" quotePrefix="1" applyFont="1" applyBorder="1" applyAlignment="1">
      <alignment horizontal="center" vertical="center" wrapText="1"/>
    </xf>
    <xf numFmtId="0" fontId="56" fillId="0" borderId="12" xfId="0" applyFont="1" applyFill="1" applyBorder="1" applyAlignment="1">
      <alignment vertical="center" wrapText="1"/>
    </xf>
    <xf numFmtId="1" fontId="75" fillId="0" borderId="18" xfId="0" applyNumberFormat="1" applyFont="1" applyFill="1" applyBorder="1" applyAlignment="1">
      <alignment horizontal="center" vertical="center" wrapText="1"/>
    </xf>
    <xf numFmtId="1" fontId="75" fillId="0" borderId="23" xfId="0" applyNumberFormat="1" applyFont="1" applyFill="1" applyBorder="1" applyAlignment="1">
      <alignment horizontal="center" vertical="center" wrapText="1"/>
    </xf>
    <xf numFmtId="178" fontId="75" fillId="0" borderId="13" xfId="0" applyNumberFormat="1" applyFont="1" applyBorder="1" applyAlignment="1">
      <alignment horizontal="center" vertical="center" wrapText="1"/>
    </xf>
    <xf numFmtId="178" fontId="75" fillId="0" borderId="18" xfId="0" applyNumberFormat="1" applyFont="1" applyBorder="1" applyAlignment="1">
      <alignment horizontal="center" vertical="center" wrapText="1"/>
    </xf>
    <xf numFmtId="0" fontId="75" fillId="0" borderId="28" xfId="0" applyFont="1" applyBorder="1" applyAlignment="1">
      <alignment vertical="center" wrapText="1"/>
    </xf>
    <xf numFmtId="49" fontId="75" fillId="0" borderId="30" xfId="0" applyNumberFormat="1" applyFont="1" applyBorder="1" applyAlignment="1">
      <alignment vertical="center" wrapText="1"/>
    </xf>
    <xf numFmtId="49" fontId="75" fillId="0" borderId="14" xfId="0" applyNumberFormat="1" applyFont="1" applyBorder="1" applyAlignment="1">
      <alignment vertical="center" wrapText="1"/>
    </xf>
    <xf numFmtId="0" fontId="75" fillId="0" borderId="15" xfId="0" applyFont="1" applyFill="1" applyBorder="1" applyAlignment="1">
      <alignment horizontal="center" vertical="center" wrapText="1"/>
    </xf>
    <xf numFmtId="0" fontId="56" fillId="0" borderId="30" xfId="0" applyFont="1" applyBorder="1" applyAlignment="1">
      <alignment vertical="center" wrapText="1"/>
    </xf>
    <xf numFmtId="0" fontId="75" fillId="0" borderId="25" xfId="0" applyNumberFormat="1" applyFont="1" applyBorder="1" applyAlignment="1">
      <alignment horizontal="center" vertical="center" wrapText="1"/>
    </xf>
    <xf numFmtId="178" fontId="75" fillId="0" borderId="0" xfId="0" applyNumberFormat="1" applyFont="1" applyBorder="1" applyAlignment="1">
      <alignment horizontal="center" vertical="center" wrapText="1"/>
    </xf>
    <xf numFmtId="0" fontId="75" fillId="0" borderId="28" xfId="0" applyFont="1" applyBorder="1" applyAlignment="1">
      <alignment horizontal="center" vertical="center" wrapText="1"/>
    </xf>
    <xf numFmtId="0" fontId="56" fillId="0" borderId="30" xfId="0" applyFont="1" applyFill="1" applyBorder="1" applyAlignment="1">
      <alignment vertical="center" wrapText="1"/>
    </xf>
    <xf numFmtId="0" fontId="75" fillId="0" borderId="30" xfId="0" applyFont="1" applyFill="1" applyBorder="1" applyAlignment="1">
      <alignment horizontal="center" vertical="center" wrapText="1"/>
    </xf>
    <xf numFmtId="0" fontId="56" fillId="0" borderId="14" xfId="0" applyFont="1" applyFill="1" applyBorder="1" applyAlignment="1">
      <alignment vertical="center" wrapText="1"/>
    </xf>
    <xf numFmtId="178" fontId="75" fillId="0" borderId="23" xfId="0" applyNumberFormat="1" applyFont="1" applyBorder="1" applyAlignment="1">
      <alignment horizontal="center" vertical="center" wrapText="1"/>
    </xf>
    <xf numFmtId="0" fontId="76" fillId="0" borderId="0" xfId="0" applyFont="1" applyBorder="1" applyAlignment="1">
      <alignment horizontal="center" vertical="center" wrapText="1"/>
    </xf>
    <xf numFmtId="0" fontId="76" fillId="0" borderId="15" xfId="0" applyFont="1" applyBorder="1" applyAlignment="1">
      <alignment horizontal="center" vertical="center" wrapText="1"/>
    </xf>
    <xf numFmtId="0" fontId="75" fillId="0" borderId="15" xfId="0" applyFont="1" applyBorder="1" applyAlignment="1">
      <alignment horizontal="center" vertical="center" wrapText="1"/>
    </xf>
    <xf numFmtId="0" fontId="76" fillId="0" borderId="13" xfId="0" applyFont="1" applyBorder="1" applyAlignment="1">
      <alignment horizontal="center" vertical="center" wrapText="1"/>
    </xf>
    <xf numFmtId="0" fontId="75" fillId="0" borderId="13" xfId="0" applyFont="1" applyBorder="1" applyAlignment="1">
      <alignment horizontal="center" vertical="center" wrapText="1"/>
    </xf>
    <xf numFmtId="0" fontId="75" fillId="0" borderId="17" xfId="0" applyFont="1" applyFill="1" applyBorder="1" applyAlignment="1">
      <alignment horizontal="center" vertical="center" wrapText="1"/>
    </xf>
    <xf numFmtId="178" fontId="75" fillId="0" borderId="24" xfId="0" applyNumberFormat="1" applyFont="1" applyBorder="1" applyAlignment="1">
      <alignment horizontal="center" vertical="center" wrapText="1"/>
    </xf>
    <xf numFmtId="0" fontId="75" fillId="0" borderId="17" xfId="0" applyFont="1" applyBorder="1" applyAlignment="1">
      <alignment horizontal="center" vertical="center" wrapText="1"/>
    </xf>
    <xf numFmtId="1" fontId="75" fillId="0" borderId="16" xfId="0" applyNumberFormat="1" applyFont="1" applyBorder="1" applyAlignment="1">
      <alignment horizontal="center" vertical="center" wrapText="1"/>
    </xf>
    <xf numFmtId="0" fontId="75" fillId="0" borderId="16" xfId="0" applyFont="1" applyBorder="1" applyAlignment="1">
      <alignment horizontal="center" vertical="center" wrapText="1"/>
    </xf>
    <xf numFmtId="1" fontId="75" fillId="0" borderId="18" xfId="0" applyNumberFormat="1" applyFont="1" applyBorder="1" applyAlignment="1">
      <alignment horizontal="center" vertical="center" wrapText="1"/>
    </xf>
    <xf numFmtId="0" fontId="70" fillId="0" borderId="14" xfId="0" applyFont="1" applyBorder="1" applyAlignment="1">
      <alignment vertical="center" wrapText="1"/>
    </xf>
    <xf numFmtId="0" fontId="72" fillId="0" borderId="15" xfId="0" applyFont="1" applyBorder="1" applyAlignment="1">
      <alignment horizontal="center" vertical="center" wrapText="1"/>
    </xf>
    <xf numFmtId="0" fontId="72" fillId="0" borderId="13" xfId="0" applyFont="1" applyBorder="1" applyAlignment="1">
      <alignment horizontal="center" vertical="center" wrapText="1"/>
    </xf>
    <xf numFmtId="0" fontId="70" fillId="0" borderId="18" xfId="0" applyFont="1" applyBorder="1" applyAlignment="1">
      <alignment vertical="center" wrapText="1"/>
    </xf>
    <xf numFmtId="0" fontId="56" fillId="0" borderId="12" xfId="0" applyFont="1" applyBorder="1" applyAlignment="1">
      <alignment vertical="center" wrapText="1"/>
    </xf>
    <xf numFmtId="0" fontId="56" fillId="0" borderId="15" xfId="0" applyFont="1" applyBorder="1" applyAlignment="1">
      <alignment horizontal="center" vertical="center" wrapText="1"/>
    </xf>
    <xf numFmtId="0" fontId="56" fillId="0" borderId="16" xfId="0" applyFont="1" applyBorder="1" applyAlignment="1">
      <alignment vertical="center" wrapText="1"/>
    </xf>
    <xf numFmtId="0" fontId="75" fillId="0" borderId="25" xfId="0" applyFont="1" applyBorder="1" applyAlignment="1">
      <alignment horizontal="center" vertical="center" wrapText="1"/>
    </xf>
    <xf numFmtId="1" fontId="75" fillId="0" borderId="25" xfId="0" applyNumberFormat="1" applyFont="1" applyBorder="1" applyAlignment="1">
      <alignment horizontal="center" vertical="center" wrapText="1"/>
    </xf>
    <xf numFmtId="1" fontId="75" fillId="0" borderId="14" xfId="0" applyNumberFormat="1" applyFont="1" applyBorder="1" applyAlignment="1">
      <alignment horizontal="center" vertical="center" wrapText="1"/>
    </xf>
    <xf numFmtId="1" fontId="75" fillId="0" borderId="13" xfId="0" applyNumberFormat="1" applyFont="1" applyBorder="1" applyAlignment="1">
      <alignment horizontal="center" vertical="center" wrapText="1"/>
    </xf>
    <xf numFmtId="0" fontId="75" fillId="0" borderId="13" xfId="0" applyFont="1" applyFill="1" applyBorder="1" applyAlignment="1">
      <alignment horizontal="center" vertical="center" wrapText="1"/>
    </xf>
    <xf numFmtId="0" fontId="75" fillId="0" borderId="12" xfId="0" applyFont="1" applyFill="1" applyBorder="1" applyAlignment="1">
      <alignment horizontal="center" vertical="center" wrapText="1"/>
    </xf>
    <xf numFmtId="0" fontId="75" fillId="0" borderId="13" xfId="0" quotePrefix="1" applyFont="1" applyBorder="1" applyAlignment="1">
      <alignment horizontal="center" vertical="center" wrapText="1"/>
    </xf>
    <xf numFmtId="0" fontId="56" fillId="0" borderId="12" xfId="0" applyFont="1" applyFill="1" applyBorder="1" applyAlignment="1">
      <alignment vertical="center" wrapText="1"/>
    </xf>
    <xf numFmtId="1" fontId="75" fillId="0" borderId="13" xfId="0" applyNumberFormat="1" applyFont="1" applyFill="1" applyBorder="1" applyAlignment="1">
      <alignment horizontal="center" vertical="center" wrapText="1"/>
    </xf>
    <xf numFmtId="1" fontId="75" fillId="0" borderId="18" xfId="0" applyNumberFormat="1" applyFont="1" applyFill="1" applyBorder="1" applyAlignment="1">
      <alignment horizontal="center" vertical="center" wrapText="1"/>
    </xf>
    <xf numFmtId="1" fontId="75" fillId="0" borderId="23" xfId="0" applyNumberFormat="1" applyFont="1" applyFill="1" applyBorder="1" applyAlignment="1">
      <alignment horizontal="center" vertical="center" wrapText="1"/>
    </xf>
    <xf numFmtId="178" fontId="75" fillId="0" borderId="13" xfId="0" applyNumberFormat="1" applyFont="1" applyBorder="1" applyAlignment="1">
      <alignment horizontal="center" vertical="center" wrapText="1"/>
    </xf>
    <xf numFmtId="178" fontId="75" fillId="0" borderId="17" xfId="0" applyNumberFormat="1" applyFont="1" applyBorder="1" applyAlignment="1">
      <alignment horizontal="center" vertical="center" wrapText="1"/>
    </xf>
    <xf numFmtId="1" fontId="75" fillId="0" borderId="17" xfId="0" quotePrefix="1" applyNumberFormat="1" applyFont="1" applyBorder="1" applyAlignment="1">
      <alignment horizontal="center" vertical="center" wrapText="1"/>
    </xf>
    <xf numFmtId="178" fontId="75" fillId="0" borderId="18" xfId="0" applyNumberFormat="1" applyFont="1" applyBorder="1" applyAlignment="1">
      <alignment horizontal="center" vertical="center" wrapText="1"/>
    </xf>
    <xf numFmtId="0" fontId="75" fillId="0" borderId="28" xfId="0" applyFont="1" applyBorder="1" applyAlignment="1">
      <alignment vertical="center" wrapText="1"/>
    </xf>
    <xf numFmtId="49" fontId="75" fillId="0" borderId="30" xfId="0" applyNumberFormat="1" applyFont="1" applyBorder="1" applyAlignment="1">
      <alignment vertical="center" wrapText="1"/>
    </xf>
    <xf numFmtId="49" fontId="75" fillId="0" borderId="14" xfId="0" applyNumberFormat="1" applyFont="1" applyBorder="1" applyAlignment="1">
      <alignment vertical="center" wrapText="1"/>
    </xf>
    <xf numFmtId="0" fontId="75" fillId="0" borderId="15" xfId="0" applyFont="1" applyFill="1" applyBorder="1" applyAlignment="1">
      <alignment horizontal="center" vertical="center" wrapText="1"/>
    </xf>
    <xf numFmtId="0" fontId="71" fillId="35" borderId="13" xfId="0" applyFont="1" applyFill="1" applyBorder="1" applyAlignment="1">
      <alignment horizontal="center" vertical="center" wrapText="1"/>
    </xf>
    <xf numFmtId="0" fontId="70" fillId="35" borderId="18" xfId="0" applyFont="1" applyFill="1" applyBorder="1" applyAlignment="1">
      <alignment vertical="center" wrapText="1"/>
    </xf>
    <xf numFmtId="0" fontId="56" fillId="35" borderId="28" xfId="0" applyFont="1" applyFill="1" applyBorder="1" applyAlignment="1">
      <alignment vertical="center" wrapText="1"/>
    </xf>
    <xf numFmtId="0" fontId="70" fillId="35" borderId="14" xfId="0" applyFont="1" applyFill="1" applyBorder="1" applyAlignment="1">
      <alignment vertical="center" wrapText="1"/>
    </xf>
    <xf numFmtId="0" fontId="56" fillId="35" borderId="21" xfId="0" applyFont="1" applyFill="1" applyBorder="1" applyAlignment="1">
      <alignment horizontal="center" vertical="center" wrapText="1"/>
    </xf>
    <xf numFmtId="0" fontId="56" fillId="35" borderId="18" xfId="0" applyFont="1" applyFill="1" applyBorder="1" applyAlignment="1">
      <alignment horizontal="center" vertical="center" wrapText="1"/>
    </xf>
    <xf numFmtId="0" fontId="56" fillId="35" borderId="23" xfId="0" applyFont="1" applyFill="1" applyBorder="1" applyAlignment="1">
      <alignment horizontal="center" vertical="center" wrapText="1"/>
    </xf>
    <xf numFmtId="0" fontId="56" fillId="35" borderId="12" xfId="0" applyFont="1" applyFill="1" applyBorder="1" applyAlignment="1">
      <alignment vertical="center" wrapText="1"/>
    </xf>
    <xf numFmtId="0" fontId="75" fillId="35" borderId="13" xfId="0" applyNumberFormat="1" applyFont="1" applyFill="1" applyBorder="1" applyAlignment="1">
      <alignment horizontal="center" vertical="center" wrapText="1"/>
    </xf>
    <xf numFmtId="0" fontId="75" fillId="35" borderId="13" xfId="0" applyFont="1" applyFill="1" applyBorder="1" applyAlignment="1">
      <alignment horizontal="center" vertical="center" wrapText="1"/>
    </xf>
    <xf numFmtId="0" fontId="75" fillId="35" borderId="15" xfId="0" applyFont="1" applyFill="1" applyBorder="1" applyAlignment="1">
      <alignment horizontal="center" vertical="center" wrapText="1"/>
    </xf>
    <xf numFmtId="0" fontId="71" fillId="35" borderId="15" xfId="0" applyFont="1" applyFill="1" applyBorder="1" applyAlignment="1">
      <alignment horizontal="center" vertical="center" wrapText="1"/>
    </xf>
    <xf numFmtId="0" fontId="56" fillId="35" borderId="13" xfId="0" applyFont="1" applyFill="1" applyBorder="1" applyAlignment="1">
      <alignment horizontal="center" vertical="center" wrapText="1"/>
    </xf>
    <xf numFmtId="0" fontId="76" fillId="35" borderId="15" xfId="0" applyFont="1" applyFill="1" applyBorder="1" applyAlignment="1">
      <alignment horizontal="center" vertical="center" wrapText="1"/>
    </xf>
    <xf numFmtId="0" fontId="72" fillId="35" borderId="15" xfId="0" applyFont="1" applyFill="1" applyBorder="1" applyAlignment="1">
      <alignment horizontal="center" vertical="center" wrapText="1"/>
    </xf>
    <xf numFmtId="0" fontId="72" fillId="35" borderId="13" xfId="0" applyFont="1" applyFill="1" applyBorder="1" applyAlignment="1">
      <alignment horizontal="center" vertical="center" wrapText="1"/>
    </xf>
    <xf numFmtId="0" fontId="56" fillId="35" borderId="16" xfId="0" applyFont="1" applyFill="1" applyBorder="1" applyAlignment="1">
      <alignment vertical="center" wrapText="1"/>
    </xf>
    <xf numFmtId="0" fontId="75" fillId="35" borderId="17" xfId="0" applyNumberFormat="1" applyFont="1" applyFill="1" applyBorder="1" applyAlignment="1">
      <alignment horizontal="center" vertical="center" wrapText="1"/>
    </xf>
    <xf numFmtId="178" fontId="75" fillId="35" borderId="17" xfId="0" applyNumberFormat="1" applyFont="1" applyFill="1" applyBorder="1" applyAlignment="1">
      <alignment horizontal="center" vertical="center" wrapText="1"/>
    </xf>
    <xf numFmtId="0" fontId="75" fillId="35" borderId="17" xfId="0" applyFont="1" applyFill="1" applyBorder="1" applyAlignment="1">
      <alignment horizontal="center" vertical="center" wrapText="1"/>
    </xf>
    <xf numFmtId="0" fontId="71" fillId="35" borderId="17" xfId="0" applyNumberFormat="1" applyFont="1" applyFill="1" applyBorder="1" applyAlignment="1">
      <alignment horizontal="center" vertical="center" wrapText="1"/>
    </xf>
    <xf numFmtId="0" fontId="71" fillId="35" borderId="17" xfId="0" applyFont="1" applyFill="1" applyBorder="1" applyAlignment="1">
      <alignment horizontal="center" vertical="center" wrapText="1"/>
    </xf>
    <xf numFmtId="1" fontId="75" fillId="35" borderId="13" xfId="0" applyNumberFormat="1" applyFont="1" applyFill="1" applyBorder="1" applyAlignment="1">
      <alignment horizontal="center" vertical="center" wrapText="1"/>
    </xf>
    <xf numFmtId="0" fontId="71" fillId="35" borderId="13" xfId="0" applyFont="1" applyFill="1" applyBorder="1" applyAlignment="1">
      <alignment horizontal="center" vertical="center" wrapText="1"/>
    </xf>
    <xf numFmtId="0" fontId="70" fillId="35" borderId="18" xfId="0" applyFont="1" applyFill="1" applyBorder="1" applyAlignment="1">
      <alignment vertical="center" wrapText="1"/>
    </xf>
    <xf numFmtId="0" fontId="56" fillId="35" borderId="28" xfId="0" applyFont="1" applyFill="1" applyBorder="1" applyAlignment="1">
      <alignment vertical="center" wrapText="1"/>
    </xf>
    <xf numFmtId="0" fontId="70" fillId="35" borderId="14" xfId="0" applyFont="1" applyFill="1" applyBorder="1" applyAlignment="1">
      <alignment vertical="center" wrapText="1"/>
    </xf>
    <xf numFmtId="0" fontId="56" fillId="35" borderId="21" xfId="0" applyFont="1" applyFill="1" applyBorder="1" applyAlignment="1">
      <alignment horizontal="center" vertical="center" wrapText="1"/>
    </xf>
    <xf numFmtId="0" fontId="56" fillId="35" borderId="18" xfId="0" applyFont="1" applyFill="1" applyBorder="1" applyAlignment="1">
      <alignment horizontal="center" vertical="center" wrapText="1"/>
    </xf>
    <xf numFmtId="0" fontId="56" fillId="35" borderId="23" xfId="0" applyFont="1" applyFill="1" applyBorder="1" applyAlignment="1">
      <alignment horizontal="center" vertical="center" wrapText="1"/>
    </xf>
    <xf numFmtId="0" fontId="56" fillId="35" borderId="12" xfId="0" applyFont="1" applyFill="1" applyBorder="1" applyAlignment="1">
      <alignment vertical="center" wrapText="1"/>
    </xf>
    <xf numFmtId="0" fontId="75" fillId="35" borderId="13" xfId="0" applyFont="1" applyFill="1" applyBorder="1" applyAlignment="1">
      <alignment horizontal="center" vertical="center" wrapText="1"/>
    </xf>
    <xf numFmtId="0" fontId="71" fillId="35" borderId="15" xfId="0" applyFont="1" applyFill="1" applyBorder="1" applyAlignment="1">
      <alignment horizontal="center" vertical="center" wrapText="1"/>
    </xf>
    <xf numFmtId="0" fontId="56" fillId="35" borderId="13" xfId="0" applyFont="1" applyFill="1" applyBorder="1" applyAlignment="1">
      <alignment horizontal="center" vertical="center" wrapText="1"/>
    </xf>
    <xf numFmtId="0" fontId="72" fillId="35" borderId="15" xfId="0" applyFont="1" applyFill="1" applyBorder="1" applyAlignment="1">
      <alignment horizontal="center" vertical="center" wrapText="1"/>
    </xf>
    <xf numFmtId="0" fontId="72" fillId="35" borderId="13" xfId="0" applyFont="1" applyFill="1" applyBorder="1" applyAlignment="1">
      <alignment horizontal="center" vertical="center" wrapText="1"/>
    </xf>
    <xf numFmtId="0" fontId="56" fillId="35" borderId="16" xfId="0" applyFont="1" applyFill="1" applyBorder="1" applyAlignment="1">
      <alignment vertical="center" wrapText="1"/>
    </xf>
    <xf numFmtId="178" fontId="75" fillId="35" borderId="17" xfId="0" applyNumberFormat="1" applyFont="1" applyFill="1" applyBorder="1" applyAlignment="1">
      <alignment horizontal="center" vertical="center" wrapText="1"/>
    </xf>
    <xf numFmtId="0" fontId="75" fillId="35" borderId="17" xfId="0" applyFont="1" applyFill="1" applyBorder="1" applyAlignment="1">
      <alignment horizontal="center" vertical="center" wrapText="1"/>
    </xf>
    <xf numFmtId="0" fontId="71" fillId="35" borderId="17" xfId="0" applyNumberFormat="1" applyFont="1" applyFill="1" applyBorder="1" applyAlignment="1">
      <alignment horizontal="center" vertical="center" wrapText="1"/>
    </xf>
    <xf numFmtId="0" fontId="71" fillId="35" borderId="17" xfId="0" applyFont="1" applyFill="1" applyBorder="1" applyAlignment="1">
      <alignment horizontal="center" vertical="center" wrapText="1"/>
    </xf>
    <xf numFmtId="0" fontId="71" fillId="35" borderId="13" xfId="0" applyNumberFormat="1" applyFont="1" applyFill="1" applyBorder="1" applyAlignment="1">
      <alignment horizontal="center" vertical="center" wrapText="1"/>
    </xf>
    <xf numFmtId="1" fontId="75" fillId="35" borderId="13" xfId="0" applyNumberFormat="1" applyFont="1" applyFill="1" applyBorder="1" applyAlignment="1">
      <alignment horizontal="center" vertical="center" wrapText="1"/>
    </xf>
    <xf numFmtId="0" fontId="71" fillId="35" borderId="13" xfId="0" applyFont="1" applyFill="1" applyBorder="1" applyAlignment="1">
      <alignment horizontal="center" vertical="center" wrapText="1"/>
    </xf>
    <xf numFmtId="0" fontId="70" fillId="35" borderId="18" xfId="0" applyFont="1" applyFill="1" applyBorder="1" applyAlignment="1">
      <alignment vertical="center" wrapText="1"/>
    </xf>
    <xf numFmtId="0" fontId="56" fillId="35" borderId="28" xfId="0" applyFont="1" applyFill="1" applyBorder="1" applyAlignment="1">
      <alignment vertical="center" wrapText="1"/>
    </xf>
    <xf numFmtId="0" fontId="70" fillId="35" borderId="14" xfId="0" applyFont="1" applyFill="1" applyBorder="1" applyAlignment="1">
      <alignment vertical="center" wrapText="1"/>
    </xf>
    <xf numFmtId="0" fontId="56" fillId="35" borderId="21" xfId="0" applyFont="1" applyFill="1" applyBorder="1" applyAlignment="1">
      <alignment horizontal="center" vertical="center" wrapText="1"/>
    </xf>
    <xf numFmtId="0" fontId="56" fillId="35" borderId="18" xfId="0" applyFont="1" applyFill="1" applyBorder="1" applyAlignment="1">
      <alignment horizontal="center" vertical="center" wrapText="1"/>
    </xf>
    <xf numFmtId="0" fontId="56" fillId="35" borderId="23" xfId="0" applyFont="1" applyFill="1" applyBorder="1" applyAlignment="1">
      <alignment horizontal="center" vertical="center" wrapText="1"/>
    </xf>
    <xf numFmtId="0" fontId="56" fillId="35" borderId="12" xfId="0" applyFont="1" applyFill="1" applyBorder="1" applyAlignment="1">
      <alignment vertical="center" wrapText="1"/>
    </xf>
    <xf numFmtId="0" fontId="71" fillId="35" borderId="15" xfId="0" applyFont="1" applyFill="1" applyBorder="1" applyAlignment="1">
      <alignment horizontal="center" vertical="center" wrapText="1"/>
    </xf>
    <xf numFmtId="0" fontId="56" fillId="35" borderId="13" xfId="0" applyFont="1" applyFill="1" applyBorder="1" applyAlignment="1">
      <alignment horizontal="center" vertical="center" wrapText="1"/>
    </xf>
    <xf numFmtId="0" fontId="72" fillId="35" borderId="15" xfId="0" applyFont="1" applyFill="1" applyBorder="1" applyAlignment="1">
      <alignment horizontal="center" vertical="center" wrapText="1"/>
    </xf>
    <xf numFmtId="0" fontId="72" fillId="35" borderId="13" xfId="0" applyFont="1" applyFill="1" applyBorder="1" applyAlignment="1">
      <alignment horizontal="center" vertical="center" wrapText="1"/>
    </xf>
    <xf numFmtId="0" fontId="56" fillId="35" borderId="16" xfId="0" applyFont="1" applyFill="1" applyBorder="1" applyAlignment="1">
      <alignment vertical="center" wrapText="1"/>
    </xf>
    <xf numFmtId="178" fontId="75" fillId="35" borderId="17" xfId="0" applyNumberFormat="1" applyFont="1" applyFill="1" applyBorder="1" applyAlignment="1">
      <alignment horizontal="center" vertical="center" wrapText="1"/>
    </xf>
    <xf numFmtId="0" fontId="75" fillId="35" borderId="17" xfId="0" applyFont="1" applyFill="1" applyBorder="1" applyAlignment="1">
      <alignment horizontal="center" vertical="center" wrapText="1"/>
    </xf>
    <xf numFmtId="0" fontId="71" fillId="35" borderId="17" xfId="0" applyFont="1" applyFill="1" applyBorder="1" applyAlignment="1">
      <alignment horizontal="center" vertical="center" wrapText="1"/>
    </xf>
    <xf numFmtId="0" fontId="71" fillId="35" borderId="13" xfId="0" applyNumberFormat="1" applyFont="1" applyFill="1" applyBorder="1" applyAlignment="1">
      <alignment horizontal="center" vertical="center" wrapText="1"/>
    </xf>
    <xf numFmtId="0" fontId="56" fillId="35" borderId="25" xfId="0" applyFont="1" applyFill="1" applyBorder="1" applyAlignment="1">
      <alignment vertical="center" wrapText="1"/>
    </xf>
    <xf numFmtId="1" fontId="71" fillId="35" borderId="28" xfId="0" applyNumberFormat="1" applyFont="1" applyFill="1" applyBorder="1" applyAlignment="1">
      <alignment horizontal="center" vertical="center" wrapText="1"/>
    </xf>
    <xf numFmtId="1" fontId="71" fillId="35" borderId="25" xfId="0" applyNumberFormat="1" applyFont="1" applyFill="1" applyBorder="1" applyAlignment="1">
      <alignment horizontal="center" vertical="center" wrapText="1"/>
    </xf>
    <xf numFmtId="1" fontId="71" fillId="35" borderId="29" xfId="0" applyNumberFormat="1" applyFont="1" applyFill="1" applyBorder="1" applyAlignment="1">
      <alignment horizontal="center" vertical="center" wrapText="1"/>
    </xf>
    <xf numFmtId="1" fontId="71" fillId="35" borderId="24" xfId="0" applyNumberFormat="1" applyFont="1" applyFill="1" applyBorder="1" applyAlignment="1">
      <alignment horizontal="center" vertical="center" wrapText="1"/>
    </xf>
    <xf numFmtId="0" fontId="71" fillId="35" borderId="25" xfId="0" applyFont="1" applyFill="1" applyBorder="1" applyAlignment="1">
      <alignment horizontal="center" vertical="center" wrapText="1"/>
    </xf>
    <xf numFmtId="49" fontId="56" fillId="35" borderId="16" xfId="0" applyNumberFormat="1" applyFont="1" applyFill="1" applyBorder="1" applyAlignment="1">
      <alignment vertical="center" wrapText="1"/>
    </xf>
    <xf numFmtId="1" fontId="71" fillId="35" borderId="30" xfId="0" applyNumberFormat="1" applyFont="1" applyFill="1" applyBorder="1" applyAlignment="1">
      <alignment horizontal="center" vertical="center" wrapText="1"/>
    </xf>
    <xf numFmtId="0" fontId="71" fillId="35" borderId="16" xfId="0" applyFont="1" applyFill="1" applyBorder="1" applyAlignment="1">
      <alignment horizontal="center" vertical="center" wrapText="1"/>
    </xf>
    <xf numFmtId="49" fontId="56" fillId="35" borderId="12" xfId="0" applyNumberFormat="1" applyFont="1" applyFill="1" applyBorder="1" applyAlignment="1">
      <alignment vertical="center" wrapText="1"/>
    </xf>
    <xf numFmtId="1" fontId="71" fillId="35" borderId="13" xfId="0" applyNumberFormat="1" applyFont="1" applyFill="1" applyBorder="1" applyAlignment="1">
      <alignment horizontal="center" vertical="center" wrapText="1"/>
    </xf>
    <xf numFmtId="1" fontId="75" fillId="0" borderId="12" xfId="0" applyNumberFormat="1" applyFont="1" applyBorder="1" applyAlignment="1">
      <alignment horizontal="center" vertical="center" wrapText="1"/>
    </xf>
    <xf numFmtId="0" fontId="71" fillId="35" borderId="13" xfId="0" applyFont="1" applyFill="1" applyBorder="1" applyAlignment="1">
      <alignment horizontal="center" vertical="center" wrapText="1"/>
    </xf>
    <xf numFmtId="0" fontId="70" fillId="35" borderId="18" xfId="0" applyFont="1" applyFill="1" applyBorder="1" applyAlignment="1">
      <alignment vertical="center" wrapText="1"/>
    </xf>
    <xf numFmtId="0" fontId="56" fillId="35" borderId="28" xfId="0" applyFont="1" applyFill="1" applyBorder="1" applyAlignment="1">
      <alignment vertical="center" wrapText="1"/>
    </xf>
    <xf numFmtId="0" fontId="70" fillId="35" borderId="14" xfId="0" applyFont="1" applyFill="1" applyBorder="1" applyAlignment="1">
      <alignment vertical="center" wrapText="1"/>
    </xf>
    <xf numFmtId="0" fontId="56" fillId="35" borderId="21" xfId="0" applyFont="1" applyFill="1" applyBorder="1" applyAlignment="1">
      <alignment horizontal="center" vertical="center" wrapText="1"/>
    </xf>
    <xf numFmtId="0" fontId="56" fillId="35" borderId="18" xfId="0" applyFont="1" applyFill="1" applyBorder="1" applyAlignment="1">
      <alignment horizontal="center" vertical="center" wrapText="1"/>
    </xf>
    <xf numFmtId="0" fontId="56" fillId="35" borderId="23" xfId="0" applyFont="1" applyFill="1" applyBorder="1" applyAlignment="1">
      <alignment horizontal="center" vertical="center" wrapText="1"/>
    </xf>
    <xf numFmtId="0" fontId="56" fillId="35" borderId="12" xfId="0" applyFont="1" applyFill="1" applyBorder="1" applyAlignment="1">
      <alignment vertical="center" wrapText="1"/>
    </xf>
    <xf numFmtId="0" fontId="75" fillId="35" borderId="13" xfId="0" applyFont="1" applyFill="1" applyBorder="1" applyAlignment="1">
      <alignment horizontal="center" vertical="center" wrapText="1"/>
    </xf>
    <xf numFmtId="0" fontId="71" fillId="35" borderId="15" xfId="0" applyFont="1" applyFill="1" applyBorder="1" applyAlignment="1">
      <alignment horizontal="center" vertical="center" wrapText="1"/>
    </xf>
    <xf numFmtId="0" fontId="56" fillId="35" borderId="13" xfId="0" applyFont="1" applyFill="1" applyBorder="1" applyAlignment="1">
      <alignment horizontal="center" vertical="center" wrapText="1"/>
    </xf>
    <xf numFmtId="0" fontId="72" fillId="35" borderId="15" xfId="0" applyFont="1" applyFill="1" applyBorder="1" applyAlignment="1">
      <alignment horizontal="center" vertical="center" wrapText="1"/>
    </xf>
    <xf numFmtId="0" fontId="72" fillId="35" borderId="13" xfId="0" applyFont="1" applyFill="1" applyBorder="1" applyAlignment="1">
      <alignment horizontal="center" vertical="center" wrapText="1"/>
    </xf>
    <xf numFmtId="0" fontId="56" fillId="35" borderId="16" xfId="0" applyFont="1" applyFill="1" applyBorder="1" applyAlignment="1">
      <alignment vertical="center" wrapText="1"/>
    </xf>
    <xf numFmtId="0" fontId="75" fillId="35" borderId="17" xfId="0" applyFont="1" applyFill="1" applyBorder="1" applyAlignment="1">
      <alignment horizontal="center" vertical="center" wrapText="1"/>
    </xf>
    <xf numFmtId="0" fontId="71" fillId="35" borderId="17" xfId="0" applyFont="1" applyFill="1" applyBorder="1" applyAlignment="1">
      <alignment horizontal="center" vertical="center" wrapText="1"/>
    </xf>
    <xf numFmtId="0" fontId="71" fillId="35" borderId="13" xfId="0" applyNumberFormat="1" applyFont="1" applyFill="1" applyBorder="1" applyAlignment="1">
      <alignment horizontal="center" vertical="center" wrapText="1"/>
    </xf>
    <xf numFmtId="0" fontId="56" fillId="35" borderId="25" xfId="0" applyFont="1" applyFill="1" applyBorder="1" applyAlignment="1">
      <alignment vertical="center" wrapText="1"/>
    </xf>
    <xf numFmtId="1" fontId="71" fillId="35" borderId="28" xfId="0" applyNumberFormat="1" applyFont="1" applyFill="1" applyBorder="1" applyAlignment="1">
      <alignment horizontal="center" vertical="center" wrapText="1"/>
    </xf>
    <xf numFmtId="1" fontId="71" fillId="35" borderId="25" xfId="0" applyNumberFormat="1" applyFont="1" applyFill="1" applyBorder="1" applyAlignment="1">
      <alignment horizontal="center" vertical="center" wrapText="1"/>
    </xf>
    <xf numFmtId="1" fontId="71" fillId="35" borderId="29" xfId="0" applyNumberFormat="1" applyFont="1" applyFill="1" applyBorder="1" applyAlignment="1">
      <alignment horizontal="center" vertical="center" wrapText="1"/>
    </xf>
    <xf numFmtId="1" fontId="71" fillId="35" borderId="24" xfId="0" applyNumberFormat="1" applyFont="1" applyFill="1" applyBorder="1" applyAlignment="1">
      <alignment horizontal="center" vertical="center" wrapText="1"/>
    </xf>
    <xf numFmtId="0" fontId="71" fillId="35" borderId="25" xfId="0" applyFont="1" applyFill="1" applyBorder="1" applyAlignment="1">
      <alignment horizontal="center" vertical="center" wrapText="1"/>
    </xf>
    <xf numFmtId="49" fontId="56" fillId="35" borderId="16" xfId="0" applyNumberFormat="1" applyFont="1" applyFill="1" applyBorder="1" applyAlignment="1">
      <alignment vertical="center" wrapText="1"/>
    </xf>
    <xf numFmtId="1" fontId="71" fillId="35" borderId="30" xfId="0" applyNumberFormat="1" applyFont="1" applyFill="1" applyBorder="1" applyAlignment="1">
      <alignment horizontal="center" vertical="center" wrapText="1"/>
    </xf>
    <xf numFmtId="0" fontId="71" fillId="35" borderId="16" xfId="0" applyFont="1" applyFill="1" applyBorder="1" applyAlignment="1">
      <alignment horizontal="center" vertical="center" wrapText="1"/>
    </xf>
    <xf numFmtId="49" fontId="56" fillId="35" borderId="12" xfId="0" applyNumberFormat="1" applyFont="1" applyFill="1" applyBorder="1" applyAlignment="1">
      <alignment vertical="center" wrapText="1"/>
    </xf>
    <xf numFmtId="1" fontId="71" fillId="35" borderId="13" xfId="0" applyNumberFormat="1" applyFont="1" applyFill="1" applyBorder="1" applyAlignment="1">
      <alignment horizontal="center" vertical="center" wrapText="1"/>
    </xf>
    <xf numFmtId="1" fontId="75" fillId="35" borderId="17" xfId="0" applyNumberFormat="1" applyFont="1" applyFill="1" applyBorder="1" applyAlignment="1">
      <alignment horizontal="center" vertical="center" wrapText="1"/>
    </xf>
    <xf numFmtId="1" fontId="75" fillId="0" borderId="12" xfId="0" applyNumberFormat="1" applyFont="1" applyBorder="1" applyAlignment="1">
      <alignment horizontal="center" vertical="center" wrapText="1"/>
    </xf>
    <xf numFmtId="0" fontId="71" fillId="35" borderId="13" xfId="0" applyFont="1" applyFill="1" applyBorder="1" applyAlignment="1">
      <alignment horizontal="center" vertical="center" wrapText="1"/>
    </xf>
    <xf numFmtId="0" fontId="70" fillId="35" borderId="18" xfId="0" applyFont="1" applyFill="1" applyBorder="1" applyAlignment="1">
      <alignment vertical="center" wrapText="1"/>
    </xf>
    <xf numFmtId="0" fontId="56" fillId="35" borderId="28" xfId="0" applyFont="1" applyFill="1" applyBorder="1" applyAlignment="1">
      <alignment vertical="center" wrapText="1"/>
    </xf>
    <xf numFmtId="0" fontId="70" fillId="35" borderId="14" xfId="0" applyFont="1" applyFill="1" applyBorder="1" applyAlignment="1">
      <alignment vertical="center" wrapText="1"/>
    </xf>
    <xf numFmtId="0" fontId="56" fillId="35" borderId="21" xfId="0" applyFont="1" applyFill="1" applyBorder="1" applyAlignment="1">
      <alignment horizontal="center" vertical="center" wrapText="1"/>
    </xf>
    <xf numFmtId="0" fontId="56" fillId="35" borderId="18" xfId="0" applyFont="1" applyFill="1" applyBorder="1" applyAlignment="1">
      <alignment horizontal="center" vertical="center" wrapText="1"/>
    </xf>
    <xf numFmtId="0" fontId="56" fillId="35" borderId="23" xfId="0" applyFont="1" applyFill="1" applyBorder="1" applyAlignment="1">
      <alignment horizontal="center" vertical="center" wrapText="1"/>
    </xf>
    <xf numFmtId="0" fontId="56" fillId="35" borderId="12" xfId="0" applyFont="1" applyFill="1" applyBorder="1" applyAlignment="1">
      <alignment vertical="center" wrapText="1"/>
    </xf>
    <xf numFmtId="0" fontId="71" fillId="35" borderId="15" xfId="0" applyFont="1" applyFill="1" applyBorder="1" applyAlignment="1">
      <alignment horizontal="center" vertical="center" wrapText="1"/>
    </xf>
    <xf numFmtId="0" fontId="56" fillId="35" borderId="13" xfId="0" applyFont="1" applyFill="1" applyBorder="1" applyAlignment="1">
      <alignment horizontal="center" vertical="center" wrapText="1"/>
    </xf>
    <xf numFmtId="0" fontId="72" fillId="35" borderId="15" xfId="0" applyFont="1" applyFill="1" applyBorder="1" applyAlignment="1">
      <alignment horizontal="center" vertical="center" wrapText="1"/>
    </xf>
    <xf numFmtId="0" fontId="72" fillId="35" borderId="13" xfId="0" applyFont="1" applyFill="1" applyBorder="1" applyAlignment="1">
      <alignment horizontal="center" vertical="center" wrapText="1"/>
    </xf>
    <xf numFmtId="0" fontId="56" fillId="35" borderId="16" xfId="0" applyFont="1" applyFill="1" applyBorder="1" applyAlignment="1">
      <alignment vertical="center" wrapText="1"/>
    </xf>
    <xf numFmtId="0" fontId="71" fillId="35" borderId="17" xfId="0" applyFont="1" applyFill="1" applyBorder="1" applyAlignment="1">
      <alignment horizontal="center" vertical="center" wrapText="1"/>
    </xf>
    <xf numFmtId="0" fontId="71" fillId="35" borderId="13" xfId="0" applyNumberFormat="1" applyFont="1" applyFill="1" applyBorder="1" applyAlignment="1">
      <alignment horizontal="center" vertical="center" wrapText="1"/>
    </xf>
    <xf numFmtId="0" fontId="56" fillId="35" borderId="25" xfId="0" applyFont="1" applyFill="1" applyBorder="1" applyAlignment="1">
      <alignment vertical="center" wrapText="1"/>
    </xf>
    <xf numFmtId="1" fontId="71" fillId="35" borderId="28" xfId="0" applyNumberFormat="1" applyFont="1" applyFill="1" applyBorder="1" applyAlignment="1">
      <alignment horizontal="center" vertical="center" wrapText="1"/>
    </xf>
    <xf numFmtId="1" fontId="71" fillId="35" borderId="25" xfId="0" applyNumberFormat="1" applyFont="1" applyFill="1" applyBorder="1" applyAlignment="1">
      <alignment horizontal="center" vertical="center" wrapText="1"/>
    </xf>
    <xf numFmtId="1" fontId="71" fillId="35" borderId="29" xfId="0" applyNumberFormat="1" applyFont="1" applyFill="1" applyBorder="1" applyAlignment="1">
      <alignment horizontal="center" vertical="center" wrapText="1"/>
    </xf>
    <xf numFmtId="1" fontId="71" fillId="35" borderId="24" xfId="0" applyNumberFormat="1" applyFont="1" applyFill="1" applyBorder="1" applyAlignment="1">
      <alignment horizontal="center" vertical="center" wrapText="1"/>
    </xf>
    <xf numFmtId="0" fontId="71" fillId="35" borderId="25" xfId="0" applyFont="1" applyFill="1" applyBorder="1" applyAlignment="1">
      <alignment horizontal="center" vertical="center" wrapText="1"/>
    </xf>
    <xf numFmtId="49" fontId="56" fillId="35" borderId="16" xfId="0" applyNumberFormat="1" applyFont="1" applyFill="1" applyBorder="1" applyAlignment="1">
      <alignment vertical="center" wrapText="1"/>
    </xf>
    <xf numFmtId="1" fontId="71" fillId="35" borderId="30" xfId="0" applyNumberFormat="1" applyFont="1" applyFill="1" applyBorder="1" applyAlignment="1">
      <alignment horizontal="center" vertical="center" wrapText="1"/>
    </xf>
    <xf numFmtId="0" fontId="71" fillId="35" borderId="16" xfId="0" applyFont="1" applyFill="1" applyBorder="1" applyAlignment="1">
      <alignment horizontal="center" vertical="center" wrapText="1"/>
    </xf>
    <xf numFmtId="49" fontId="56" fillId="35" borderId="12" xfId="0" applyNumberFormat="1" applyFont="1" applyFill="1" applyBorder="1" applyAlignment="1">
      <alignment vertical="center" wrapText="1"/>
    </xf>
    <xf numFmtId="1" fontId="71" fillId="35" borderId="13" xfId="0" applyNumberFormat="1" applyFont="1" applyFill="1" applyBorder="1" applyAlignment="1">
      <alignment horizontal="center" vertical="center" wrapText="1"/>
    </xf>
    <xf numFmtId="1" fontId="75" fillId="35" borderId="17" xfId="0" applyNumberFormat="1" applyFont="1" applyFill="1" applyBorder="1" applyAlignment="1">
      <alignment horizontal="center" vertical="center" wrapText="1"/>
    </xf>
    <xf numFmtId="1" fontId="75" fillId="0" borderId="12" xfId="0" applyNumberFormat="1" applyFont="1" applyBorder="1" applyAlignment="1">
      <alignment horizontal="center" vertical="center" wrapText="1"/>
    </xf>
    <xf numFmtId="0" fontId="71" fillId="35" borderId="13" xfId="0" applyFont="1" applyFill="1" applyBorder="1" applyAlignment="1">
      <alignment horizontal="center" vertical="center" wrapText="1"/>
    </xf>
    <xf numFmtId="0" fontId="70" fillId="35" borderId="18" xfId="0" applyFont="1" applyFill="1" applyBorder="1" applyAlignment="1">
      <alignment vertical="center" wrapText="1"/>
    </xf>
    <xf numFmtId="0" fontId="56" fillId="35" borderId="28" xfId="0" applyFont="1" applyFill="1" applyBorder="1" applyAlignment="1">
      <alignment vertical="center" wrapText="1"/>
    </xf>
    <xf numFmtId="0" fontId="70" fillId="35" borderId="14" xfId="0" applyFont="1" applyFill="1" applyBorder="1" applyAlignment="1">
      <alignment vertical="center" wrapText="1"/>
    </xf>
    <xf numFmtId="0" fontId="56" fillId="35" borderId="21" xfId="0" applyFont="1" applyFill="1" applyBorder="1" applyAlignment="1">
      <alignment horizontal="center" vertical="center" wrapText="1"/>
    </xf>
    <xf numFmtId="0" fontId="56" fillId="35" borderId="18" xfId="0" applyFont="1" applyFill="1" applyBorder="1" applyAlignment="1">
      <alignment horizontal="center" vertical="center" wrapText="1"/>
    </xf>
    <xf numFmtId="0" fontId="56" fillId="35" borderId="23" xfId="0" applyFont="1" applyFill="1" applyBorder="1" applyAlignment="1">
      <alignment horizontal="center" vertical="center" wrapText="1"/>
    </xf>
    <xf numFmtId="0" fontId="56" fillId="35" borderId="12" xfId="0" applyFont="1" applyFill="1" applyBorder="1" applyAlignment="1">
      <alignment vertical="center" wrapText="1"/>
    </xf>
    <xf numFmtId="0" fontId="71" fillId="35" borderId="15" xfId="0" applyFont="1" applyFill="1" applyBorder="1" applyAlignment="1">
      <alignment horizontal="center" vertical="center" wrapText="1"/>
    </xf>
    <xf numFmtId="0" fontId="56" fillId="35" borderId="13" xfId="0" applyFont="1" applyFill="1" applyBorder="1" applyAlignment="1">
      <alignment horizontal="center" vertical="center" wrapText="1"/>
    </xf>
    <xf numFmtId="0" fontId="72" fillId="35" borderId="15" xfId="0" applyFont="1" applyFill="1" applyBorder="1" applyAlignment="1">
      <alignment horizontal="center" vertical="center" wrapText="1"/>
    </xf>
    <xf numFmtId="0" fontId="72" fillId="35" borderId="13" xfId="0" applyFont="1" applyFill="1" applyBorder="1" applyAlignment="1">
      <alignment horizontal="center" vertical="center" wrapText="1"/>
    </xf>
    <xf numFmtId="0" fontId="56" fillId="35" borderId="16" xfId="0" applyFont="1" applyFill="1" applyBorder="1" applyAlignment="1">
      <alignment vertical="center" wrapText="1"/>
    </xf>
    <xf numFmtId="0" fontId="71" fillId="35" borderId="17" xfId="0" applyFont="1" applyFill="1" applyBorder="1" applyAlignment="1">
      <alignment horizontal="center" vertical="center" wrapText="1"/>
    </xf>
    <xf numFmtId="0" fontId="71" fillId="35" borderId="13" xfId="0" applyNumberFormat="1" applyFont="1" applyFill="1" applyBorder="1" applyAlignment="1">
      <alignment horizontal="center" vertical="center" wrapText="1"/>
    </xf>
    <xf numFmtId="0" fontId="56" fillId="35" borderId="25" xfId="0" applyFont="1" applyFill="1" applyBorder="1" applyAlignment="1">
      <alignment vertical="center" wrapText="1"/>
    </xf>
    <xf numFmtId="1" fontId="71" fillId="35" borderId="28" xfId="0" applyNumberFormat="1" applyFont="1" applyFill="1" applyBorder="1" applyAlignment="1">
      <alignment horizontal="center" vertical="center" wrapText="1"/>
    </xf>
    <xf numFmtId="1" fontId="71" fillId="35" borderId="25" xfId="0" applyNumberFormat="1" applyFont="1" applyFill="1" applyBorder="1" applyAlignment="1">
      <alignment horizontal="center" vertical="center" wrapText="1"/>
    </xf>
    <xf numFmtId="1" fontId="71" fillId="35" borderId="29" xfId="0" applyNumberFormat="1" applyFont="1" applyFill="1" applyBorder="1" applyAlignment="1">
      <alignment horizontal="center" vertical="center" wrapText="1"/>
    </xf>
    <xf numFmtId="1" fontId="71" fillId="35" borderId="24" xfId="0" applyNumberFormat="1" applyFont="1" applyFill="1" applyBorder="1" applyAlignment="1">
      <alignment horizontal="center" vertical="center" wrapText="1"/>
    </xf>
    <xf numFmtId="0" fontId="71" fillId="35" borderId="25" xfId="0" applyFont="1" applyFill="1" applyBorder="1" applyAlignment="1">
      <alignment horizontal="center" vertical="center" wrapText="1"/>
    </xf>
    <xf numFmtId="49" fontId="56" fillId="35" borderId="16" xfId="0" applyNumberFormat="1" applyFont="1" applyFill="1" applyBorder="1" applyAlignment="1">
      <alignment vertical="center" wrapText="1"/>
    </xf>
    <xf numFmtId="1" fontId="71" fillId="35" borderId="30" xfId="0" applyNumberFormat="1" applyFont="1" applyFill="1" applyBorder="1" applyAlignment="1">
      <alignment horizontal="center" vertical="center" wrapText="1"/>
    </xf>
    <xf numFmtId="0" fontId="71" fillId="35" borderId="16" xfId="0" applyFont="1" applyFill="1" applyBorder="1" applyAlignment="1">
      <alignment horizontal="center" vertical="center" wrapText="1"/>
    </xf>
    <xf numFmtId="49" fontId="56" fillId="35" borderId="12" xfId="0" applyNumberFormat="1" applyFont="1" applyFill="1" applyBorder="1" applyAlignment="1">
      <alignment vertical="center" wrapText="1"/>
    </xf>
    <xf numFmtId="1" fontId="71" fillId="35" borderId="13" xfId="0" applyNumberFormat="1" applyFont="1" applyFill="1" applyBorder="1" applyAlignment="1">
      <alignment horizontal="center" vertical="center" wrapText="1"/>
    </xf>
    <xf numFmtId="1" fontId="75" fillId="35" borderId="17" xfId="0" applyNumberFormat="1" applyFont="1" applyFill="1" applyBorder="1" applyAlignment="1">
      <alignment horizontal="center" vertical="center" wrapText="1"/>
    </xf>
    <xf numFmtId="1" fontId="75" fillId="0" borderId="12" xfId="0" applyNumberFormat="1" applyFont="1" applyBorder="1" applyAlignment="1">
      <alignment horizontal="center" vertical="center" wrapText="1"/>
    </xf>
    <xf numFmtId="168" fontId="53" fillId="0" borderId="1" xfId="0" applyNumberFormat="1" applyFont="1" applyBorder="1"/>
    <xf numFmtId="168" fontId="47" fillId="35" borderId="1" xfId="0" applyNumberFormat="1" applyFont="1" applyFill="1" applyBorder="1" applyAlignment="1">
      <alignment horizontal="center"/>
    </xf>
    <xf numFmtId="9" fontId="0" fillId="0" borderId="0" xfId="0" applyNumberFormat="1"/>
    <xf numFmtId="169" fontId="0" fillId="0" borderId="0" xfId="2832" applyNumberFormat="1" applyFont="1"/>
    <xf numFmtId="0" fontId="70" fillId="35" borderId="21" xfId="0" applyFont="1" applyFill="1" applyBorder="1" applyAlignment="1">
      <alignment horizontal="center" vertical="center" wrapText="1"/>
    </xf>
    <xf numFmtId="0" fontId="70" fillId="35" borderId="22" xfId="0" applyFont="1" applyFill="1" applyBorder="1" applyAlignment="1">
      <alignment horizontal="center" vertical="center" wrapText="1"/>
    </xf>
    <xf numFmtId="0" fontId="70" fillId="35" borderId="23" xfId="0" applyFont="1" applyFill="1" applyBorder="1" applyAlignment="1">
      <alignment horizontal="center" vertical="center" wrapText="1"/>
    </xf>
    <xf numFmtId="0" fontId="71" fillId="35" borderId="24" xfId="0" applyFont="1" applyFill="1" applyBorder="1" applyAlignment="1">
      <alignment horizontal="center" vertical="center" wrapText="1"/>
    </xf>
    <xf numFmtId="0" fontId="71" fillId="35" borderId="13" xfId="0" applyFont="1" applyFill="1" applyBorder="1" applyAlignment="1">
      <alignment horizontal="center" vertical="center" wrapText="1"/>
    </xf>
    <xf numFmtId="0" fontId="71" fillId="35" borderId="29" xfId="0" applyFont="1" applyFill="1" applyBorder="1" applyAlignment="1">
      <alignment horizontal="center" vertical="center" wrapText="1"/>
    </xf>
    <xf numFmtId="0" fontId="71" fillId="35" borderId="28" xfId="0" applyFont="1" applyFill="1" applyBorder="1" applyAlignment="1">
      <alignment horizontal="center" vertical="center" wrapText="1"/>
    </xf>
    <xf numFmtId="0" fontId="71" fillId="35" borderId="25" xfId="0" applyFont="1" applyFill="1" applyBorder="1" applyAlignment="1">
      <alignment horizontal="center" vertical="center" wrapText="1"/>
    </xf>
    <xf numFmtId="0" fontId="71" fillId="35" borderId="12" xfId="0" applyFont="1" applyFill="1" applyBorder="1" applyAlignment="1">
      <alignment horizontal="center" vertical="center" wrapText="1"/>
    </xf>
    <xf numFmtId="0" fontId="71" fillId="35" borderId="15" xfId="0" applyFont="1" applyFill="1" applyBorder="1" applyAlignment="1">
      <alignment horizontal="center" vertical="center" wrapText="1"/>
    </xf>
    <xf numFmtId="0" fontId="71" fillId="35" borderId="14" xfId="0" applyFont="1" applyFill="1" applyBorder="1" applyAlignment="1">
      <alignment horizontal="center" vertical="center" wrapText="1"/>
    </xf>
    <xf numFmtId="0" fontId="50" fillId="0" borderId="28" xfId="0" applyFont="1" applyBorder="1" applyAlignment="1">
      <alignment horizontal="center" wrapText="1"/>
    </xf>
    <xf numFmtId="0" fontId="50" fillId="0" borderId="29" xfId="0" applyFont="1" applyBorder="1" applyAlignment="1">
      <alignment horizontal="center" wrapText="1"/>
    </xf>
    <xf numFmtId="0" fontId="50" fillId="0" borderId="24" xfId="0" applyFont="1" applyBorder="1" applyAlignment="1">
      <alignment horizontal="center" wrapText="1"/>
    </xf>
    <xf numFmtId="0" fontId="50" fillId="0" borderId="14" xfId="0" applyFont="1" applyBorder="1" applyAlignment="1">
      <alignment horizontal="center" wrapText="1"/>
    </xf>
    <xf numFmtId="0" fontId="50" fillId="0" borderId="15" xfId="0" applyFont="1" applyBorder="1" applyAlignment="1">
      <alignment horizontal="center" wrapText="1"/>
    </xf>
    <xf numFmtId="0" fontId="50" fillId="0" borderId="13" xfId="0" applyFont="1" applyBorder="1" applyAlignment="1">
      <alignment horizontal="center" wrapText="1"/>
    </xf>
    <xf numFmtId="0" fontId="53" fillId="0" borderId="52" xfId="0" applyFont="1" applyBorder="1" applyAlignment="1">
      <alignment horizontal="left"/>
    </xf>
    <xf numFmtId="0" fontId="53" fillId="0" borderId="44" xfId="0" applyFont="1" applyBorder="1" applyAlignment="1">
      <alignment horizontal="left"/>
    </xf>
    <xf numFmtId="0" fontId="53" fillId="0" borderId="61" xfId="0" applyFont="1" applyBorder="1" applyAlignment="1">
      <alignment horizontal="left"/>
    </xf>
    <xf numFmtId="0" fontId="75" fillId="0" borderId="25" xfId="0" applyFont="1" applyBorder="1" applyAlignment="1">
      <alignment horizontal="center" vertical="center" wrapText="1"/>
    </xf>
    <xf numFmtId="0" fontId="75" fillId="0" borderId="12" xfId="0" applyFont="1" applyBorder="1" applyAlignment="1">
      <alignment horizontal="center" vertical="center" wrapText="1"/>
    </xf>
    <xf numFmtId="0" fontId="75" fillId="0" borderId="25" xfId="0" applyFont="1" applyBorder="1" applyAlignment="1">
      <alignment vertical="center" wrapText="1"/>
    </xf>
    <xf numFmtId="0" fontId="75" fillId="0" borderId="12" xfId="0" applyFont="1" applyBorder="1" applyAlignment="1">
      <alignment vertical="center" wrapText="1"/>
    </xf>
    <xf numFmtId="0" fontId="75" fillId="0" borderId="28" xfId="0" applyFont="1" applyBorder="1" applyAlignment="1">
      <alignment horizontal="center" vertical="center" wrapText="1"/>
    </xf>
    <xf numFmtId="0" fontId="75" fillId="0" borderId="24" xfId="0" applyFont="1" applyBorder="1" applyAlignment="1">
      <alignment horizontal="center" vertical="center" wrapText="1"/>
    </xf>
    <xf numFmtId="0" fontId="75" fillId="0" borderId="14" xfId="0" applyFont="1" applyBorder="1" applyAlignment="1">
      <alignment horizontal="center" vertical="center" wrapText="1"/>
    </xf>
    <xf numFmtId="0" fontId="75" fillId="0" borderId="13" xfId="0" applyFont="1" applyBorder="1" applyAlignment="1">
      <alignment horizontal="center" vertical="center" wrapText="1"/>
    </xf>
    <xf numFmtId="0" fontId="76" fillId="0" borderId="21" xfId="0" applyFont="1" applyBorder="1" applyAlignment="1">
      <alignment horizontal="center" vertical="center" wrapText="1"/>
    </xf>
    <xf numFmtId="0" fontId="76" fillId="0" borderId="22" xfId="0" applyFont="1" applyBorder="1" applyAlignment="1">
      <alignment horizontal="center" vertical="center" wrapText="1"/>
    </xf>
    <xf numFmtId="0" fontId="76" fillId="0" borderId="23" xfId="0" applyFont="1" applyBorder="1" applyAlignment="1">
      <alignment horizontal="center" vertical="center" wrapText="1"/>
    </xf>
    <xf numFmtId="0" fontId="70" fillId="0" borderId="21" xfId="0" applyFont="1" applyBorder="1" applyAlignment="1">
      <alignment horizontal="center" vertical="center" wrapText="1"/>
    </xf>
    <xf numFmtId="0" fontId="70" fillId="0" borderId="22" xfId="0" applyFont="1" applyBorder="1" applyAlignment="1">
      <alignment horizontal="center" vertical="center" wrapText="1"/>
    </xf>
    <xf numFmtId="0" fontId="70" fillId="0" borderId="23" xfId="0" applyFont="1" applyBorder="1" applyAlignment="1">
      <alignment horizontal="center" vertical="center" wrapText="1"/>
    </xf>
    <xf numFmtId="0" fontId="56" fillId="0" borderId="25" xfId="0" applyFont="1" applyBorder="1" applyAlignment="1">
      <alignment vertical="center" wrapText="1"/>
    </xf>
    <xf numFmtId="0" fontId="56" fillId="0" borderId="12" xfId="0" applyFont="1" applyBorder="1" applyAlignment="1">
      <alignment vertical="center" wrapText="1"/>
    </xf>
    <xf numFmtId="0" fontId="71" fillId="0" borderId="25" xfId="0" applyFont="1" applyBorder="1" applyAlignment="1">
      <alignment horizontal="center" vertical="center" wrapText="1"/>
    </xf>
    <xf numFmtId="0" fontId="71" fillId="0" borderId="12" xfId="0" applyFont="1" applyBorder="1" applyAlignment="1">
      <alignment horizontal="center" vertical="center" wrapText="1"/>
    </xf>
    <xf numFmtId="0" fontId="71" fillId="0" borderId="28" xfId="0" applyFont="1" applyBorder="1" applyAlignment="1">
      <alignment horizontal="center" vertical="center" wrapText="1"/>
    </xf>
    <xf numFmtId="0" fontId="71" fillId="0" borderId="24" xfId="0" applyFont="1" applyBorder="1" applyAlignment="1">
      <alignment horizontal="center" vertical="center" wrapText="1"/>
    </xf>
    <xf numFmtId="0" fontId="71" fillId="0" borderId="14" xfId="0" applyFont="1" applyBorder="1" applyAlignment="1">
      <alignment horizontal="center" vertical="center" wrapText="1"/>
    </xf>
    <xf numFmtId="0" fontId="71" fillId="0" borderId="13" xfId="0" applyFont="1" applyBorder="1" applyAlignment="1">
      <alignment horizontal="center" vertical="center" wrapText="1"/>
    </xf>
    <xf numFmtId="0" fontId="57" fillId="0" borderId="0" xfId="0" applyFont="1" applyAlignment="1">
      <alignment horizontal="left" wrapText="1"/>
    </xf>
    <xf numFmtId="0" fontId="75" fillId="0" borderId="29" xfId="0" applyFont="1" applyBorder="1" applyAlignment="1">
      <alignment horizontal="center" vertical="center" wrapText="1"/>
    </xf>
    <xf numFmtId="0" fontId="75" fillId="0" borderId="30" xfId="0" applyFont="1" applyBorder="1" applyAlignment="1">
      <alignment horizontal="center" vertical="center" wrapText="1"/>
    </xf>
    <xf numFmtId="0" fontId="75" fillId="0" borderId="0" xfId="0" applyFont="1" applyBorder="1" applyAlignment="1">
      <alignment horizontal="center" vertical="center" wrapText="1"/>
    </xf>
    <xf numFmtId="0" fontId="75" fillId="0" borderId="17" xfId="0" applyFont="1" applyBorder="1" applyAlignment="1">
      <alignment horizontal="center" vertical="center" wrapText="1"/>
    </xf>
    <xf numFmtId="0" fontId="75" fillId="0" borderId="15" xfId="0" applyFont="1" applyBorder="1" applyAlignment="1">
      <alignment horizontal="center" vertical="center" wrapText="1"/>
    </xf>
    <xf numFmtId="0" fontId="0" fillId="0" borderId="0" xfId="0" applyAlignment="1">
      <alignment horizontal="left" vertical="top" wrapText="1"/>
    </xf>
    <xf numFmtId="0" fontId="56" fillId="0" borderId="25" xfId="0" applyFont="1" applyFill="1" applyBorder="1" applyAlignment="1">
      <alignment vertical="center" wrapText="1"/>
    </xf>
    <xf numFmtId="0" fontId="56" fillId="0" borderId="12" xfId="0" applyFont="1" applyFill="1" applyBorder="1" applyAlignment="1">
      <alignment vertical="center" wrapText="1"/>
    </xf>
    <xf numFmtId="0" fontId="71" fillId="0" borderId="25" xfId="0" applyFont="1" applyFill="1" applyBorder="1" applyAlignment="1">
      <alignment horizontal="center" vertical="center" wrapText="1"/>
    </xf>
    <xf numFmtId="0" fontId="71" fillId="0" borderId="12" xfId="0" applyFont="1" applyFill="1" applyBorder="1" applyAlignment="1">
      <alignment horizontal="center" vertical="center" wrapText="1"/>
    </xf>
    <xf numFmtId="0" fontId="70" fillId="0" borderId="21" xfId="0" applyFont="1" applyFill="1" applyBorder="1" applyAlignment="1">
      <alignment horizontal="center" vertical="center" wrapText="1"/>
    </xf>
    <xf numFmtId="0" fontId="70" fillId="0" borderId="22" xfId="0" applyFont="1" applyFill="1" applyBorder="1" applyAlignment="1">
      <alignment horizontal="center" vertical="center" wrapText="1"/>
    </xf>
    <xf numFmtId="0" fontId="70" fillId="0" borderId="23" xfId="0" applyFont="1" applyFill="1" applyBorder="1" applyAlignment="1">
      <alignment horizontal="center" vertical="center" wrapText="1"/>
    </xf>
    <xf numFmtId="0" fontId="71" fillId="0" borderId="28" xfId="0" applyFont="1" applyFill="1" applyBorder="1" applyAlignment="1">
      <alignment horizontal="center" vertical="center" wrapText="1"/>
    </xf>
    <xf numFmtId="0" fontId="71" fillId="0" borderId="24" xfId="0" applyFont="1" applyFill="1" applyBorder="1" applyAlignment="1">
      <alignment horizontal="center" vertical="center" wrapText="1"/>
    </xf>
    <xf numFmtId="0" fontId="71" fillId="0" borderId="14" xfId="0" applyFont="1" applyFill="1" applyBorder="1" applyAlignment="1">
      <alignment horizontal="center" vertical="center" wrapText="1"/>
    </xf>
    <xf numFmtId="0" fontId="71" fillId="0" borderId="13" xfId="0" applyFont="1" applyFill="1" applyBorder="1" applyAlignment="1">
      <alignment horizontal="center" vertical="center" wrapText="1"/>
    </xf>
    <xf numFmtId="0" fontId="71" fillId="35" borderId="21" xfId="0" applyFont="1" applyFill="1" applyBorder="1" applyAlignment="1">
      <alignment horizontal="center" vertical="center" wrapText="1"/>
    </xf>
    <xf numFmtId="0" fontId="71" fillId="35" borderId="23" xfId="0" applyFont="1" applyFill="1" applyBorder="1" applyAlignment="1">
      <alignment horizontal="center" vertical="center" wrapText="1"/>
    </xf>
    <xf numFmtId="0" fontId="50" fillId="0" borderId="25" xfId="0" applyFont="1" applyBorder="1" applyAlignment="1">
      <alignment wrapText="1"/>
    </xf>
    <xf numFmtId="0" fontId="50" fillId="0" borderId="12" xfId="0" applyFont="1" applyBorder="1" applyAlignment="1">
      <alignment wrapText="1"/>
    </xf>
    <xf numFmtId="0" fontId="48" fillId="0" borderId="28" xfId="0" applyFont="1" applyBorder="1" applyAlignment="1">
      <alignment vertical="center" wrapText="1"/>
    </xf>
    <xf numFmtId="0" fontId="48" fillId="0" borderId="29" xfId="0" applyFont="1" applyBorder="1" applyAlignment="1">
      <alignment vertical="center" wrapText="1"/>
    </xf>
    <xf numFmtId="0" fontId="48" fillId="0" borderId="24" xfId="0" applyFont="1" applyBorder="1" applyAlignment="1">
      <alignment vertical="center" wrapText="1"/>
    </xf>
    <xf numFmtId="0" fontId="48" fillId="0" borderId="30" xfId="0" applyFont="1" applyBorder="1" applyAlignment="1">
      <alignment vertical="center" wrapText="1"/>
    </xf>
    <xf numFmtId="0" fontId="48" fillId="0" borderId="0" xfId="0" applyFont="1" applyBorder="1" applyAlignment="1">
      <alignment vertical="center" wrapText="1"/>
    </xf>
    <xf numFmtId="0" fontId="48" fillId="0" borderId="17" xfId="0" applyFont="1" applyBorder="1" applyAlignment="1">
      <alignment vertical="center" wrapText="1"/>
    </xf>
    <xf numFmtId="0" fontId="48" fillId="0" borderId="14" xfId="0" applyFont="1" applyBorder="1" applyAlignment="1">
      <alignment vertical="center" wrapText="1"/>
    </xf>
    <xf numFmtId="0" fontId="48" fillId="0" borderId="15" xfId="0" applyFont="1" applyBorder="1" applyAlignment="1">
      <alignment vertical="center" wrapText="1"/>
    </xf>
    <xf numFmtId="0" fontId="48" fillId="0" borderId="13" xfId="0" applyFont="1" applyBorder="1" applyAlignment="1">
      <alignment vertical="center" wrapText="1"/>
    </xf>
    <xf numFmtId="0" fontId="49" fillId="0" borderId="28" xfId="0" applyFont="1" applyBorder="1" applyAlignment="1">
      <alignment horizontal="center" vertical="center" wrapText="1"/>
    </xf>
    <xf numFmtId="0" fontId="49" fillId="0" borderId="29" xfId="0" applyFont="1" applyBorder="1" applyAlignment="1">
      <alignment horizontal="center" vertical="center" wrapText="1"/>
    </xf>
    <xf numFmtId="0" fontId="49" fillId="0" borderId="24" xfId="0" applyFont="1" applyBorder="1" applyAlignment="1">
      <alignment horizontal="center" vertical="center" wrapText="1"/>
    </xf>
    <xf numFmtId="0" fontId="49" fillId="0" borderId="30" xfId="0" applyFont="1" applyBorder="1" applyAlignment="1">
      <alignment horizontal="center" vertical="center" wrapText="1"/>
    </xf>
    <xf numFmtId="0" fontId="49" fillId="0" borderId="0" xfId="0" applyFont="1" applyBorder="1" applyAlignment="1">
      <alignment horizontal="center" vertical="center" wrapText="1"/>
    </xf>
    <xf numFmtId="0" fontId="49" fillId="0" borderId="17" xfId="0" applyFont="1" applyBorder="1" applyAlignment="1">
      <alignment horizontal="center" vertical="center" wrapText="1"/>
    </xf>
    <xf numFmtId="0" fontId="49" fillId="0" borderId="14" xfId="0" applyFont="1" applyBorder="1" applyAlignment="1">
      <alignment horizontal="center" vertical="center" wrapText="1"/>
    </xf>
    <xf numFmtId="0" fontId="49" fillId="0" borderId="15" xfId="0" applyFont="1" applyBorder="1" applyAlignment="1">
      <alignment horizontal="center" vertical="center" wrapText="1"/>
    </xf>
    <xf numFmtId="0" fontId="49" fillId="0" borderId="13" xfId="0" applyFont="1" applyBorder="1" applyAlignment="1">
      <alignment horizontal="center" vertical="center" wrapText="1"/>
    </xf>
    <xf numFmtId="0" fontId="49" fillId="0" borderId="14" xfId="0" applyFont="1" applyBorder="1" applyAlignment="1">
      <alignment horizontal="center" wrapText="1"/>
    </xf>
    <xf numFmtId="0" fontId="49" fillId="0" borderId="15" xfId="0" applyFont="1" applyBorder="1" applyAlignment="1">
      <alignment horizontal="center" wrapText="1"/>
    </xf>
    <xf numFmtId="0" fontId="49" fillId="0" borderId="13" xfId="0" applyFont="1" applyBorder="1" applyAlignment="1">
      <alignment horizontal="center" wrapText="1"/>
    </xf>
    <xf numFmtId="0" fontId="50" fillId="0" borderId="21" xfId="0" applyFont="1" applyBorder="1" applyAlignment="1">
      <alignment horizontal="center" wrapText="1"/>
    </xf>
    <xf numFmtId="0" fontId="50" fillId="0" borderId="22" xfId="0" applyFont="1" applyBorder="1" applyAlignment="1">
      <alignment horizontal="center" wrapText="1"/>
    </xf>
    <xf numFmtId="0" fontId="50" fillId="0" borderId="23" xfId="0" applyFont="1" applyBorder="1" applyAlignment="1">
      <alignment horizontal="center" wrapText="1"/>
    </xf>
  </cellXfs>
  <cellStyles count="2834">
    <cellStyle name="20 % - Markeringsfarve1" xfId="1892" xr:uid="{00000000-0005-0000-0000-000000000000}"/>
    <cellStyle name="20 % - Markeringsfarve1 2" xfId="1893" xr:uid="{00000000-0005-0000-0000-000001000000}"/>
    <cellStyle name="20 % - Markeringsfarve2" xfId="1894" xr:uid="{00000000-0005-0000-0000-000002000000}"/>
    <cellStyle name="20 % - Markeringsfarve2 2" xfId="1895" xr:uid="{00000000-0005-0000-0000-000003000000}"/>
    <cellStyle name="20 % - Markeringsfarve3" xfId="1896" xr:uid="{00000000-0005-0000-0000-000004000000}"/>
    <cellStyle name="20 % - Markeringsfarve3 2" xfId="1897" xr:uid="{00000000-0005-0000-0000-000005000000}"/>
    <cellStyle name="20 % - Markeringsfarve4" xfId="1898" xr:uid="{00000000-0005-0000-0000-000006000000}"/>
    <cellStyle name="20 % - Markeringsfarve4 2" xfId="1899" xr:uid="{00000000-0005-0000-0000-000007000000}"/>
    <cellStyle name="20 % - Markeringsfarve5" xfId="1900" xr:uid="{00000000-0005-0000-0000-000008000000}"/>
    <cellStyle name="20 % - Markeringsfarve5 2" xfId="1901" xr:uid="{00000000-0005-0000-0000-000009000000}"/>
    <cellStyle name="20 % - Markeringsfarve6" xfId="1902" xr:uid="{00000000-0005-0000-0000-00000A000000}"/>
    <cellStyle name="20 % - Markeringsfarve6 2" xfId="1903" xr:uid="{00000000-0005-0000-0000-00000B000000}"/>
    <cellStyle name="20% - Colore 1" xfId="1" xr:uid="{00000000-0005-0000-0000-00000C000000}"/>
    <cellStyle name="20% - Colore 1 2" xfId="2" xr:uid="{00000000-0005-0000-0000-00000D000000}"/>
    <cellStyle name="20% - Colore 2" xfId="3" xr:uid="{00000000-0005-0000-0000-00000E000000}"/>
    <cellStyle name="20% - Colore 2 2" xfId="4" xr:uid="{00000000-0005-0000-0000-00000F000000}"/>
    <cellStyle name="20% - Colore 3" xfId="5" xr:uid="{00000000-0005-0000-0000-000010000000}"/>
    <cellStyle name="20% - Colore 3 2" xfId="6" xr:uid="{00000000-0005-0000-0000-000011000000}"/>
    <cellStyle name="20% - Colore 4" xfId="7" xr:uid="{00000000-0005-0000-0000-000012000000}"/>
    <cellStyle name="20% - Colore 4 2" xfId="8" xr:uid="{00000000-0005-0000-0000-000013000000}"/>
    <cellStyle name="20% - Colore 5" xfId="9" xr:uid="{00000000-0005-0000-0000-000014000000}"/>
    <cellStyle name="20% - Colore 5 2" xfId="10" xr:uid="{00000000-0005-0000-0000-000015000000}"/>
    <cellStyle name="20% - Colore 6" xfId="11" xr:uid="{00000000-0005-0000-0000-000016000000}"/>
    <cellStyle name="20% - Colore 6 2" xfId="12" xr:uid="{00000000-0005-0000-0000-000017000000}"/>
    <cellStyle name="40 % - Markeringsfarve1" xfId="1904" xr:uid="{00000000-0005-0000-0000-000018000000}"/>
    <cellStyle name="40 % - Markeringsfarve1 2" xfId="1905" xr:uid="{00000000-0005-0000-0000-000019000000}"/>
    <cellStyle name="40 % - Markeringsfarve2" xfId="1906" xr:uid="{00000000-0005-0000-0000-00001A000000}"/>
    <cellStyle name="40 % - Markeringsfarve2 2" xfId="1907" xr:uid="{00000000-0005-0000-0000-00001B000000}"/>
    <cellStyle name="40 % - Markeringsfarve3" xfId="1908" xr:uid="{00000000-0005-0000-0000-00001C000000}"/>
    <cellStyle name="40 % - Markeringsfarve3 2" xfId="1909" xr:uid="{00000000-0005-0000-0000-00001D000000}"/>
    <cellStyle name="40 % - Markeringsfarve4" xfId="1910" xr:uid="{00000000-0005-0000-0000-00001E000000}"/>
    <cellStyle name="40 % - Markeringsfarve4 2" xfId="1911" xr:uid="{00000000-0005-0000-0000-00001F000000}"/>
    <cellStyle name="40 % - Markeringsfarve5" xfId="1912" xr:uid="{00000000-0005-0000-0000-000020000000}"/>
    <cellStyle name="40 % - Markeringsfarve5 2" xfId="1913" xr:uid="{00000000-0005-0000-0000-000021000000}"/>
    <cellStyle name="40 % - Markeringsfarve6" xfId="1914" xr:uid="{00000000-0005-0000-0000-000022000000}"/>
    <cellStyle name="40 % - Markeringsfarve6 2" xfId="1915" xr:uid="{00000000-0005-0000-0000-000023000000}"/>
    <cellStyle name="40% - Colore 1" xfId="13" xr:uid="{00000000-0005-0000-0000-000024000000}"/>
    <cellStyle name="40% - Colore 1 2" xfId="14" xr:uid="{00000000-0005-0000-0000-000025000000}"/>
    <cellStyle name="40% - Colore 2" xfId="15" xr:uid="{00000000-0005-0000-0000-000026000000}"/>
    <cellStyle name="40% - Colore 2 2" xfId="16" xr:uid="{00000000-0005-0000-0000-000027000000}"/>
    <cellStyle name="40% - Colore 3" xfId="17" xr:uid="{00000000-0005-0000-0000-000028000000}"/>
    <cellStyle name="40% - Colore 3 2" xfId="18" xr:uid="{00000000-0005-0000-0000-000029000000}"/>
    <cellStyle name="40% - Colore 4" xfId="19" xr:uid="{00000000-0005-0000-0000-00002A000000}"/>
    <cellStyle name="40% - Colore 4 2" xfId="20" xr:uid="{00000000-0005-0000-0000-00002B000000}"/>
    <cellStyle name="40% - Colore 5" xfId="21" xr:uid="{00000000-0005-0000-0000-00002C000000}"/>
    <cellStyle name="40% - Colore 5 2" xfId="22" xr:uid="{00000000-0005-0000-0000-00002D000000}"/>
    <cellStyle name="40% - Colore 6" xfId="23" xr:uid="{00000000-0005-0000-0000-00002E000000}"/>
    <cellStyle name="40% - Colore 6 2" xfId="24" xr:uid="{00000000-0005-0000-0000-00002F000000}"/>
    <cellStyle name="5x indented GHG Textfiels" xfId="25" xr:uid="{00000000-0005-0000-0000-000030000000}"/>
    <cellStyle name="60 % - Markeringsfarve1" xfId="1916" xr:uid="{00000000-0005-0000-0000-000031000000}"/>
    <cellStyle name="60 % - Markeringsfarve2" xfId="1917" xr:uid="{00000000-0005-0000-0000-000032000000}"/>
    <cellStyle name="60 % - Markeringsfarve3" xfId="1918" xr:uid="{00000000-0005-0000-0000-000033000000}"/>
    <cellStyle name="60 % - Markeringsfarve4" xfId="1919" xr:uid="{00000000-0005-0000-0000-000034000000}"/>
    <cellStyle name="60 % - Markeringsfarve5" xfId="1920" xr:uid="{00000000-0005-0000-0000-000035000000}"/>
    <cellStyle name="60 % - Markeringsfarve6" xfId="1921" xr:uid="{00000000-0005-0000-0000-000036000000}"/>
    <cellStyle name="60% - Colore 1" xfId="26" xr:uid="{00000000-0005-0000-0000-000037000000}"/>
    <cellStyle name="60% - Colore 2" xfId="27" xr:uid="{00000000-0005-0000-0000-000038000000}"/>
    <cellStyle name="60% - Colore 3" xfId="28" xr:uid="{00000000-0005-0000-0000-000039000000}"/>
    <cellStyle name="60% - Colore 4" xfId="29" xr:uid="{00000000-0005-0000-0000-00003A000000}"/>
    <cellStyle name="60% - Colore 5" xfId="30" xr:uid="{00000000-0005-0000-0000-00003B000000}"/>
    <cellStyle name="60% - Colore 6" xfId="31" xr:uid="{00000000-0005-0000-0000-00003C000000}"/>
    <cellStyle name="AggOrange_CRFReport-template" xfId="32" xr:uid="{00000000-0005-0000-0000-00003D000000}"/>
    <cellStyle name="AggOrange9_CRFReport-template" xfId="33" xr:uid="{00000000-0005-0000-0000-00003E000000}"/>
    <cellStyle name="Bad 2" xfId="34" xr:uid="{00000000-0005-0000-0000-00003F000000}"/>
    <cellStyle name="Bad 3" xfId="35" xr:uid="{00000000-0005-0000-0000-000040000000}"/>
    <cellStyle name="Calcolo" xfId="36" xr:uid="{00000000-0005-0000-0000-000041000000}"/>
    <cellStyle name="Calcolo 2" xfId="37" xr:uid="{00000000-0005-0000-0000-000042000000}"/>
    <cellStyle name="Calcolo 2 2" xfId="1922" xr:uid="{00000000-0005-0000-0000-000043000000}"/>
    <cellStyle name="Calcolo 3" xfId="1923" xr:uid="{00000000-0005-0000-0000-000044000000}"/>
    <cellStyle name="Calculation 2" xfId="38" xr:uid="{00000000-0005-0000-0000-000045000000}"/>
    <cellStyle name="Cella collegata" xfId="39" xr:uid="{00000000-0005-0000-0000-000046000000}"/>
    <cellStyle name="Cella da controllare" xfId="40" xr:uid="{00000000-0005-0000-0000-000047000000}"/>
    <cellStyle name="Colore 1" xfId="41" xr:uid="{00000000-0005-0000-0000-000048000000}"/>
    <cellStyle name="Colore 2" xfId="42" xr:uid="{00000000-0005-0000-0000-000049000000}"/>
    <cellStyle name="Colore 3" xfId="43" xr:uid="{00000000-0005-0000-0000-00004A000000}"/>
    <cellStyle name="Colore 4" xfId="44" xr:uid="{00000000-0005-0000-0000-00004B000000}"/>
    <cellStyle name="Colore 5" xfId="45" xr:uid="{00000000-0005-0000-0000-00004C000000}"/>
    <cellStyle name="Colore 6" xfId="46" xr:uid="{00000000-0005-0000-0000-00004D000000}"/>
    <cellStyle name="Comma" xfId="47" builtinId="3"/>
    <cellStyle name="Comma 2" xfId="48" xr:uid="{00000000-0005-0000-0000-00004F000000}"/>
    <cellStyle name="Comma 2 2" xfId="49" xr:uid="{00000000-0005-0000-0000-000050000000}"/>
    <cellStyle name="Comma 2 2 2" xfId="2584" xr:uid="{00000000-0005-0000-0000-000051000000}"/>
    <cellStyle name="Comma 2 3" xfId="50" xr:uid="{00000000-0005-0000-0000-000052000000}"/>
    <cellStyle name="Comma 2 3 2" xfId="51" xr:uid="{00000000-0005-0000-0000-000053000000}"/>
    <cellStyle name="Comma 2 3 2 2" xfId="1924" xr:uid="{00000000-0005-0000-0000-000054000000}"/>
    <cellStyle name="Comma 2 3 2 2 2" xfId="2587" xr:uid="{00000000-0005-0000-0000-000055000000}"/>
    <cellStyle name="Comma 2 3 2 3" xfId="2586" xr:uid="{00000000-0005-0000-0000-000056000000}"/>
    <cellStyle name="Comma 2 3 3" xfId="2585" xr:uid="{00000000-0005-0000-0000-000057000000}"/>
    <cellStyle name="Comma 2 4" xfId="52" xr:uid="{00000000-0005-0000-0000-000058000000}"/>
    <cellStyle name="Comma 2 4 2" xfId="2588" xr:uid="{00000000-0005-0000-0000-000059000000}"/>
    <cellStyle name="Comma 2 5" xfId="2583" xr:uid="{00000000-0005-0000-0000-00005A000000}"/>
    <cellStyle name="Comma 3" xfId="53" xr:uid="{00000000-0005-0000-0000-00005B000000}"/>
    <cellStyle name="Comma 3 2" xfId="2589" xr:uid="{00000000-0005-0000-0000-00005C000000}"/>
    <cellStyle name="Comma 3 3" xfId="2833" xr:uid="{00000000-0005-0000-0000-00005D000000}"/>
    <cellStyle name="Comma 4" xfId="54" xr:uid="{00000000-0005-0000-0000-00005E000000}"/>
    <cellStyle name="Comma 4 2" xfId="55" xr:uid="{00000000-0005-0000-0000-00005F000000}"/>
    <cellStyle name="Comma 4 2 2" xfId="2591" xr:uid="{00000000-0005-0000-0000-000060000000}"/>
    <cellStyle name="Comma 4 3" xfId="2590" xr:uid="{00000000-0005-0000-0000-000061000000}"/>
    <cellStyle name="Comma 5" xfId="56" xr:uid="{00000000-0005-0000-0000-000062000000}"/>
    <cellStyle name="Comma 6" xfId="57" xr:uid="{00000000-0005-0000-0000-000063000000}"/>
    <cellStyle name="Comma 6 2" xfId="2592" xr:uid="{00000000-0005-0000-0000-000064000000}"/>
    <cellStyle name="Comma 7" xfId="2832" xr:uid="{00000000-0005-0000-0000-000065000000}"/>
    <cellStyle name="Comma0 - Type3" xfId="58" xr:uid="{00000000-0005-0000-0000-000066000000}"/>
    <cellStyle name="CustomizationCells" xfId="59" xr:uid="{00000000-0005-0000-0000-000067000000}"/>
    <cellStyle name="CustomizationCells 2" xfId="60" xr:uid="{00000000-0005-0000-0000-000068000000}"/>
    <cellStyle name="Euro" xfId="61" xr:uid="{00000000-0005-0000-0000-000069000000}"/>
    <cellStyle name="Euro 10" xfId="62" xr:uid="{00000000-0005-0000-0000-00006A000000}"/>
    <cellStyle name="Euro 10 2" xfId="63" xr:uid="{00000000-0005-0000-0000-00006B000000}"/>
    <cellStyle name="Euro 10 3" xfId="64" xr:uid="{00000000-0005-0000-0000-00006C000000}"/>
    <cellStyle name="Euro 10 3 2" xfId="65" xr:uid="{00000000-0005-0000-0000-00006D000000}"/>
    <cellStyle name="Euro 10 3 2 2" xfId="66" xr:uid="{00000000-0005-0000-0000-00006E000000}"/>
    <cellStyle name="Euro 10 4" xfId="67" xr:uid="{00000000-0005-0000-0000-00006F000000}"/>
    <cellStyle name="Euro 10 4 2" xfId="1925" xr:uid="{00000000-0005-0000-0000-000070000000}"/>
    <cellStyle name="Euro 10 5" xfId="68" xr:uid="{00000000-0005-0000-0000-000071000000}"/>
    <cellStyle name="Euro 11" xfId="69" xr:uid="{00000000-0005-0000-0000-000072000000}"/>
    <cellStyle name="Euro 11 2" xfId="70" xr:uid="{00000000-0005-0000-0000-000073000000}"/>
    <cellStyle name="Euro 11 3" xfId="71" xr:uid="{00000000-0005-0000-0000-000074000000}"/>
    <cellStyle name="Euro 11 3 2" xfId="72" xr:uid="{00000000-0005-0000-0000-000075000000}"/>
    <cellStyle name="Euro 11 3 2 2" xfId="73" xr:uid="{00000000-0005-0000-0000-000076000000}"/>
    <cellStyle name="Euro 11 4" xfId="74" xr:uid="{00000000-0005-0000-0000-000077000000}"/>
    <cellStyle name="Euro 11 4 2" xfId="1926" xr:uid="{00000000-0005-0000-0000-000078000000}"/>
    <cellStyle name="Euro 11 5" xfId="75" xr:uid="{00000000-0005-0000-0000-000079000000}"/>
    <cellStyle name="Euro 12" xfId="76" xr:uid="{00000000-0005-0000-0000-00007A000000}"/>
    <cellStyle name="Euro 12 2" xfId="77" xr:uid="{00000000-0005-0000-0000-00007B000000}"/>
    <cellStyle name="Euro 12 3" xfId="78" xr:uid="{00000000-0005-0000-0000-00007C000000}"/>
    <cellStyle name="Euro 12 3 2" xfId="79" xr:uid="{00000000-0005-0000-0000-00007D000000}"/>
    <cellStyle name="Euro 12 3 2 2" xfId="80" xr:uid="{00000000-0005-0000-0000-00007E000000}"/>
    <cellStyle name="Euro 12 4" xfId="81" xr:uid="{00000000-0005-0000-0000-00007F000000}"/>
    <cellStyle name="Euro 12 4 2" xfId="1927" xr:uid="{00000000-0005-0000-0000-000080000000}"/>
    <cellStyle name="Euro 12 5" xfId="82" xr:uid="{00000000-0005-0000-0000-000081000000}"/>
    <cellStyle name="Euro 13" xfId="83" xr:uid="{00000000-0005-0000-0000-000082000000}"/>
    <cellStyle name="Euro 13 2" xfId="84" xr:uid="{00000000-0005-0000-0000-000083000000}"/>
    <cellStyle name="Euro 13 3" xfId="85" xr:uid="{00000000-0005-0000-0000-000084000000}"/>
    <cellStyle name="Euro 13 3 2" xfId="86" xr:uid="{00000000-0005-0000-0000-000085000000}"/>
    <cellStyle name="Euro 13 3 2 2" xfId="87" xr:uid="{00000000-0005-0000-0000-000086000000}"/>
    <cellStyle name="Euro 13 4" xfId="88" xr:uid="{00000000-0005-0000-0000-000087000000}"/>
    <cellStyle name="Euro 13 4 2" xfId="1928" xr:uid="{00000000-0005-0000-0000-000088000000}"/>
    <cellStyle name="Euro 13 5" xfId="89" xr:uid="{00000000-0005-0000-0000-000089000000}"/>
    <cellStyle name="Euro 14" xfId="90" xr:uid="{00000000-0005-0000-0000-00008A000000}"/>
    <cellStyle name="Euro 14 2" xfId="91" xr:uid="{00000000-0005-0000-0000-00008B000000}"/>
    <cellStyle name="Euro 14 3" xfId="92" xr:uid="{00000000-0005-0000-0000-00008C000000}"/>
    <cellStyle name="Euro 14 3 2" xfId="93" xr:uid="{00000000-0005-0000-0000-00008D000000}"/>
    <cellStyle name="Euro 14 3 2 2" xfId="94" xr:uid="{00000000-0005-0000-0000-00008E000000}"/>
    <cellStyle name="Euro 14 4" xfId="95" xr:uid="{00000000-0005-0000-0000-00008F000000}"/>
    <cellStyle name="Euro 14 4 2" xfId="1929" xr:uid="{00000000-0005-0000-0000-000090000000}"/>
    <cellStyle name="Euro 14 5" xfId="96" xr:uid="{00000000-0005-0000-0000-000091000000}"/>
    <cellStyle name="Euro 15" xfId="97" xr:uid="{00000000-0005-0000-0000-000092000000}"/>
    <cellStyle name="Euro 15 2" xfId="98" xr:uid="{00000000-0005-0000-0000-000093000000}"/>
    <cellStyle name="Euro 15 3" xfId="99" xr:uid="{00000000-0005-0000-0000-000094000000}"/>
    <cellStyle name="Euro 15 3 2" xfId="100" xr:uid="{00000000-0005-0000-0000-000095000000}"/>
    <cellStyle name="Euro 15 3 2 2" xfId="101" xr:uid="{00000000-0005-0000-0000-000096000000}"/>
    <cellStyle name="Euro 15 4" xfId="102" xr:uid="{00000000-0005-0000-0000-000097000000}"/>
    <cellStyle name="Euro 15 4 2" xfId="1930" xr:uid="{00000000-0005-0000-0000-000098000000}"/>
    <cellStyle name="Euro 15 5" xfId="103" xr:uid="{00000000-0005-0000-0000-000099000000}"/>
    <cellStyle name="Euro 16" xfId="104" xr:uid="{00000000-0005-0000-0000-00009A000000}"/>
    <cellStyle name="Euro 16 2" xfId="105" xr:uid="{00000000-0005-0000-0000-00009B000000}"/>
    <cellStyle name="Euro 16 3" xfId="106" xr:uid="{00000000-0005-0000-0000-00009C000000}"/>
    <cellStyle name="Euro 16 3 2" xfId="107" xr:uid="{00000000-0005-0000-0000-00009D000000}"/>
    <cellStyle name="Euro 16 3 2 2" xfId="108" xr:uid="{00000000-0005-0000-0000-00009E000000}"/>
    <cellStyle name="Euro 16 4" xfId="109" xr:uid="{00000000-0005-0000-0000-00009F000000}"/>
    <cellStyle name="Euro 16 4 2" xfId="1931" xr:uid="{00000000-0005-0000-0000-0000A0000000}"/>
    <cellStyle name="Euro 16 5" xfId="110" xr:uid="{00000000-0005-0000-0000-0000A1000000}"/>
    <cellStyle name="Euro 17" xfId="111" xr:uid="{00000000-0005-0000-0000-0000A2000000}"/>
    <cellStyle name="Euro 17 2" xfId="112" xr:uid="{00000000-0005-0000-0000-0000A3000000}"/>
    <cellStyle name="Euro 17 3" xfId="113" xr:uid="{00000000-0005-0000-0000-0000A4000000}"/>
    <cellStyle name="Euro 17 3 2" xfId="114" xr:uid="{00000000-0005-0000-0000-0000A5000000}"/>
    <cellStyle name="Euro 17 3 2 2" xfId="115" xr:uid="{00000000-0005-0000-0000-0000A6000000}"/>
    <cellStyle name="Euro 17 4" xfId="116" xr:uid="{00000000-0005-0000-0000-0000A7000000}"/>
    <cellStyle name="Euro 17 4 2" xfId="1932" xr:uid="{00000000-0005-0000-0000-0000A8000000}"/>
    <cellStyle name="Euro 17 5" xfId="117" xr:uid="{00000000-0005-0000-0000-0000A9000000}"/>
    <cellStyle name="Euro 18" xfId="118" xr:uid="{00000000-0005-0000-0000-0000AA000000}"/>
    <cellStyle name="Euro 18 2" xfId="119" xr:uid="{00000000-0005-0000-0000-0000AB000000}"/>
    <cellStyle name="Euro 18 3" xfId="120" xr:uid="{00000000-0005-0000-0000-0000AC000000}"/>
    <cellStyle name="Euro 18 3 2" xfId="121" xr:uid="{00000000-0005-0000-0000-0000AD000000}"/>
    <cellStyle name="Euro 18 3 2 2" xfId="122" xr:uid="{00000000-0005-0000-0000-0000AE000000}"/>
    <cellStyle name="Euro 18 4" xfId="123" xr:uid="{00000000-0005-0000-0000-0000AF000000}"/>
    <cellStyle name="Euro 18 4 2" xfId="1933" xr:uid="{00000000-0005-0000-0000-0000B0000000}"/>
    <cellStyle name="Euro 18 5" xfId="124" xr:uid="{00000000-0005-0000-0000-0000B1000000}"/>
    <cellStyle name="Euro 19" xfId="125" xr:uid="{00000000-0005-0000-0000-0000B2000000}"/>
    <cellStyle name="Euro 19 2" xfId="126" xr:uid="{00000000-0005-0000-0000-0000B3000000}"/>
    <cellStyle name="Euro 19 3" xfId="127" xr:uid="{00000000-0005-0000-0000-0000B4000000}"/>
    <cellStyle name="Euro 19 3 2" xfId="128" xr:uid="{00000000-0005-0000-0000-0000B5000000}"/>
    <cellStyle name="Euro 19 3 2 2" xfId="129" xr:uid="{00000000-0005-0000-0000-0000B6000000}"/>
    <cellStyle name="Euro 19 4" xfId="130" xr:uid="{00000000-0005-0000-0000-0000B7000000}"/>
    <cellStyle name="Euro 19 4 2" xfId="1934" xr:uid="{00000000-0005-0000-0000-0000B8000000}"/>
    <cellStyle name="Euro 19 5" xfId="131" xr:uid="{00000000-0005-0000-0000-0000B9000000}"/>
    <cellStyle name="Euro 2" xfId="132" xr:uid="{00000000-0005-0000-0000-0000BA000000}"/>
    <cellStyle name="Euro 2 2" xfId="133" xr:uid="{00000000-0005-0000-0000-0000BB000000}"/>
    <cellStyle name="Euro 2 3" xfId="134" xr:uid="{00000000-0005-0000-0000-0000BC000000}"/>
    <cellStyle name="Euro 2 3 2" xfId="135" xr:uid="{00000000-0005-0000-0000-0000BD000000}"/>
    <cellStyle name="Euro 2 3 2 2" xfId="136" xr:uid="{00000000-0005-0000-0000-0000BE000000}"/>
    <cellStyle name="Euro 2 4" xfId="137" xr:uid="{00000000-0005-0000-0000-0000BF000000}"/>
    <cellStyle name="Euro 2 4 2" xfId="1935" xr:uid="{00000000-0005-0000-0000-0000C0000000}"/>
    <cellStyle name="Euro 2 5" xfId="138" xr:uid="{00000000-0005-0000-0000-0000C1000000}"/>
    <cellStyle name="Euro 20" xfId="139" xr:uid="{00000000-0005-0000-0000-0000C2000000}"/>
    <cellStyle name="Euro 20 2" xfId="140" xr:uid="{00000000-0005-0000-0000-0000C3000000}"/>
    <cellStyle name="Euro 20 3" xfId="141" xr:uid="{00000000-0005-0000-0000-0000C4000000}"/>
    <cellStyle name="Euro 20 3 2" xfId="142" xr:uid="{00000000-0005-0000-0000-0000C5000000}"/>
    <cellStyle name="Euro 20 3 2 2" xfId="143" xr:uid="{00000000-0005-0000-0000-0000C6000000}"/>
    <cellStyle name="Euro 20 4" xfId="144" xr:uid="{00000000-0005-0000-0000-0000C7000000}"/>
    <cellStyle name="Euro 20 4 2" xfId="1936" xr:uid="{00000000-0005-0000-0000-0000C8000000}"/>
    <cellStyle name="Euro 20 5" xfId="145" xr:uid="{00000000-0005-0000-0000-0000C9000000}"/>
    <cellStyle name="Euro 21" xfId="146" xr:uid="{00000000-0005-0000-0000-0000CA000000}"/>
    <cellStyle name="Euro 21 2" xfId="147" xr:uid="{00000000-0005-0000-0000-0000CB000000}"/>
    <cellStyle name="Euro 21 3" xfId="148" xr:uid="{00000000-0005-0000-0000-0000CC000000}"/>
    <cellStyle name="Euro 21 3 2" xfId="149" xr:uid="{00000000-0005-0000-0000-0000CD000000}"/>
    <cellStyle name="Euro 21 3 2 2" xfId="150" xr:uid="{00000000-0005-0000-0000-0000CE000000}"/>
    <cellStyle name="Euro 21 4" xfId="151" xr:uid="{00000000-0005-0000-0000-0000CF000000}"/>
    <cellStyle name="Euro 21 4 2" xfId="1937" xr:uid="{00000000-0005-0000-0000-0000D0000000}"/>
    <cellStyle name="Euro 21 5" xfId="152" xr:uid="{00000000-0005-0000-0000-0000D1000000}"/>
    <cellStyle name="Euro 22" xfId="153" xr:uid="{00000000-0005-0000-0000-0000D2000000}"/>
    <cellStyle name="Euro 22 2" xfId="154" xr:uid="{00000000-0005-0000-0000-0000D3000000}"/>
    <cellStyle name="Euro 22 3" xfId="155" xr:uid="{00000000-0005-0000-0000-0000D4000000}"/>
    <cellStyle name="Euro 22 3 2" xfId="156" xr:uid="{00000000-0005-0000-0000-0000D5000000}"/>
    <cellStyle name="Euro 22 3 2 2" xfId="157" xr:uid="{00000000-0005-0000-0000-0000D6000000}"/>
    <cellStyle name="Euro 22 4" xfId="158" xr:uid="{00000000-0005-0000-0000-0000D7000000}"/>
    <cellStyle name="Euro 22 4 2" xfId="1938" xr:uid="{00000000-0005-0000-0000-0000D8000000}"/>
    <cellStyle name="Euro 22 5" xfId="159" xr:uid="{00000000-0005-0000-0000-0000D9000000}"/>
    <cellStyle name="Euro 23" xfId="160" xr:uid="{00000000-0005-0000-0000-0000DA000000}"/>
    <cellStyle name="Euro 23 2" xfId="161" xr:uid="{00000000-0005-0000-0000-0000DB000000}"/>
    <cellStyle name="Euro 23 3" xfId="162" xr:uid="{00000000-0005-0000-0000-0000DC000000}"/>
    <cellStyle name="Euro 23 3 2" xfId="163" xr:uid="{00000000-0005-0000-0000-0000DD000000}"/>
    <cellStyle name="Euro 23 3 2 2" xfId="164" xr:uid="{00000000-0005-0000-0000-0000DE000000}"/>
    <cellStyle name="Euro 23 4" xfId="165" xr:uid="{00000000-0005-0000-0000-0000DF000000}"/>
    <cellStyle name="Euro 23 4 2" xfId="1939" xr:uid="{00000000-0005-0000-0000-0000E0000000}"/>
    <cellStyle name="Euro 23 5" xfId="166" xr:uid="{00000000-0005-0000-0000-0000E1000000}"/>
    <cellStyle name="Euro 24" xfId="167" xr:uid="{00000000-0005-0000-0000-0000E2000000}"/>
    <cellStyle name="Euro 24 2" xfId="168" xr:uid="{00000000-0005-0000-0000-0000E3000000}"/>
    <cellStyle name="Euro 24 3" xfId="169" xr:uid="{00000000-0005-0000-0000-0000E4000000}"/>
    <cellStyle name="Euro 24 3 2" xfId="170" xr:uid="{00000000-0005-0000-0000-0000E5000000}"/>
    <cellStyle name="Euro 24 3 2 2" xfId="171" xr:uid="{00000000-0005-0000-0000-0000E6000000}"/>
    <cellStyle name="Euro 24 4" xfId="172" xr:uid="{00000000-0005-0000-0000-0000E7000000}"/>
    <cellStyle name="Euro 24 4 2" xfId="1940" xr:uid="{00000000-0005-0000-0000-0000E8000000}"/>
    <cellStyle name="Euro 24 5" xfId="173" xr:uid="{00000000-0005-0000-0000-0000E9000000}"/>
    <cellStyle name="Euro 25" xfId="174" xr:uid="{00000000-0005-0000-0000-0000EA000000}"/>
    <cellStyle name="Euro 25 2" xfId="175" xr:uid="{00000000-0005-0000-0000-0000EB000000}"/>
    <cellStyle name="Euro 25 3" xfId="176" xr:uid="{00000000-0005-0000-0000-0000EC000000}"/>
    <cellStyle name="Euro 25 3 2" xfId="177" xr:uid="{00000000-0005-0000-0000-0000ED000000}"/>
    <cellStyle name="Euro 25 3 2 2" xfId="178" xr:uid="{00000000-0005-0000-0000-0000EE000000}"/>
    <cellStyle name="Euro 25 4" xfId="179" xr:uid="{00000000-0005-0000-0000-0000EF000000}"/>
    <cellStyle name="Euro 25 4 2" xfId="1941" xr:uid="{00000000-0005-0000-0000-0000F0000000}"/>
    <cellStyle name="Euro 25 5" xfId="180" xr:uid="{00000000-0005-0000-0000-0000F1000000}"/>
    <cellStyle name="Euro 26" xfId="181" xr:uid="{00000000-0005-0000-0000-0000F2000000}"/>
    <cellStyle name="Euro 26 2" xfId="182" xr:uid="{00000000-0005-0000-0000-0000F3000000}"/>
    <cellStyle name="Euro 26 3" xfId="183" xr:uid="{00000000-0005-0000-0000-0000F4000000}"/>
    <cellStyle name="Euro 26 3 2" xfId="184" xr:uid="{00000000-0005-0000-0000-0000F5000000}"/>
    <cellStyle name="Euro 26 3 2 2" xfId="185" xr:uid="{00000000-0005-0000-0000-0000F6000000}"/>
    <cellStyle name="Euro 26 4" xfId="186" xr:uid="{00000000-0005-0000-0000-0000F7000000}"/>
    <cellStyle name="Euro 26 4 2" xfId="1942" xr:uid="{00000000-0005-0000-0000-0000F8000000}"/>
    <cellStyle name="Euro 26 5" xfId="187" xr:uid="{00000000-0005-0000-0000-0000F9000000}"/>
    <cellStyle name="Euro 27" xfId="188" xr:uid="{00000000-0005-0000-0000-0000FA000000}"/>
    <cellStyle name="Euro 27 2" xfId="189" xr:uid="{00000000-0005-0000-0000-0000FB000000}"/>
    <cellStyle name="Euro 27 3" xfId="190" xr:uid="{00000000-0005-0000-0000-0000FC000000}"/>
    <cellStyle name="Euro 27 3 2" xfId="191" xr:uid="{00000000-0005-0000-0000-0000FD000000}"/>
    <cellStyle name="Euro 27 3 2 2" xfId="192" xr:uid="{00000000-0005-0000-0000-0000FE000000}"/>
    <cellStyle name="Euro 27 4" xfId="193" xr:uid="{00000000-0005-0000-0000-0000FF000000}"/>
    <cellStyle name="Euro 27 4 2" xfId="1943" xr:uid="{00000000-0005-0000-0000-000000010000}"/>
    <cellStyle name="Euro 27 5" xfId="194" xr:uid="{00000000-0005-0000-0000-000001010000}"/>
    <cellStyle name="Euro 28" xfId="195" xr:uid="{00000000-0005-0000-0000-000002010000}"/>
    <cellStyle name="Euro 28 2" xfId="196" xr:uid="{00000000-0005-0000-0000-000003010000}"/>
    <cellStyle name="Euro 28 3" xfId="197" xr:uid="{00000000-0005-0000-0000-000004010000}"/>
    <cellStyle name="Euro 28 3 2" xfId="198" xr:uid="{00000000-0005-0000-0000-000005010000}"/>
    <cellStyle name="Euro 28 3 2 2" xfId="199" xr:uid="{00000000-0005-0000-0000-000006010000}"/>
    <cellStyle name="Euro 28 4" xfId="200" xr:uid="{00000000-0005-0000-0000-000007010000}"/>
    <cellStyle name="Euro 28 4 2" xfId="1944" xr:uid="{00000000-0005-0000-0000-000008010000}"/>
    <cellStyle name="Euro 28 5" xfId="201" xr:uid="{00000000-0005-0000-0000-000009010000}"/>
    <cellStyle name="Euro 29" xfId="202" xr:uid="{00000000-0005-0000-0000-00000A010000}"/>
    <cellStyle name="Euro 29 2" xfId="203" xr:uid="{00000000-0005-0000-0000-00000B010000}"/>
    <cellStyle name="Euro 29 3" xfId="204" xr:uid="{00000000-0005-0000-0000-00000C010000}"/>
    <cellStyle name="Euro 29 3 2" xfId="205" xr:uid="{00000000-0005-0000-0000-00000D010000}"/>
    <cellStyle name="Euro 29 3 2 2" xfId="206" xr:uid="{00000000-0005-0000-0000-00000E010000}"/>
    <cellStyle name="Euro 29 4" xfId="207" xr:uid="{00000000-0005-0000-0000-00000F010000}"/>
    <cellStyle name="Euro 29 4 2" xfId="1945" xr:uid="{00000000-0005-0000-0000-000010010000}"/>
    <cellStyle name="Euro 29 5" xfId="208" xr:uid="{00000000-0005-0000-0000-000011010000}"/>
    <cellStyle name="Euro 3" xfId="209" xr:uid="{00000000-0005-0000-0000-000012010000}"/>
    <cellStyle name="Euro 3 2" xfId="210" xr:uid="{00000000-0005-0000-0000-000013010000}"/>
    <cellStyle name="Euro 3 3" xfId="211" xr:uid="{00000000-0005-0000-0000-000014010000}"/>
    <cellStyle name="Euro 3 3 2" xfId="212" xr:uid="{00000000-0005-0000-0000-000015010000}"/>
    <cellStyle name="Euro 3 3 2 2" xfId="213" xr:uid="{00000000-0005-0000-0000-000016010000}"/>
    <cellStyle name="Euro 3 4" xfId="214" xr:uid="{00000000-0005-0000-0000-000017010000}"/>
    <cellStyle name="Euro 3 4 2" xfId="1946" xr:uid="{00000000-0005-0000-0000-000018010000}"/>
    <cellStyle name="Euro 3 5" xfId="215" xr:uid="{00000000-0005-0000-0000-000019010000}"/>
    <cellStyle name="Euro 30" xfId="216" xr:uid="{00000000-0005-0000-0000-00001A010000}"/>
    <cellStyle name="Euro 30 2" xfId="217" xr:uid="{00000000-0005-0000-0000-00001B010000}"/>
    <cellStyle name="Euro 30 3" xfId="218" xr:uid="{00000000-0005-0000-0000-00001C010000}"/>
    <cellStyle name="Euro 30 3 2" xfId="219" xr:uid="{00000000-0005-0000-0000-00001D010000}"/>
    <cellStyle name="Euro 30 3 2 2" xfId="220" xr:uid="{00000000-0005-0000-0000-00001E010000}"/>
    <cellStyle name="Euro 30 4" xfId="221" xr:uid="{00000000-0005-0000-0000-00001F010000}"/>
    <cellStyle name="Euro 30 4 2" xfId="1947" xr:uid="{00000000-0005-0000-0000-000020010000}"/>
    <cellStyle name="Euro 30 5" xfId="222" xr:uid="{00000000-0005-0000-0000-000021010000}"/>
    <cellStyle name="Euro 31" xfId="223" xr:uid="{00000000-0005-0000-0000-000022010000}"/>
    <cellStyle name="Euro 31 2" xfId="224" xr:uid="{00000000-0005-0000-0000-000023010000}"/>
    <cellStyle name="Euro 31 3" xfId="225" xr:uid="{00000000-0005-0000-0000-000024010000}"/>
    <cellStyle name="Euro 31 3 2" xfId="226" xr:uid="{00000000-0005-0000-0000-000025010000}"/>
    <cellStyle name="Euro 31 3 2 2" xfId="227" xr:uid="{00000000-0005-0000-0000-000026010000}"/>
    <cellStyle name="Euro 31 4" xfId="228" xr:uid="{00000000-0005-0000-0000-000027010000}"/>
    <cellStyle name="Euro 31 4 2" xfId="1948" xr:uid="{00000000-0005-0000-0000-000028010000}"/>
    <cellStyle name="Euro 31 5" xfId="229" xr:uid="{00000000-0005-0000-0000-000029010000}"/>
    <cellStyle name="Euro 32" xfId="230" xr:uid="{00000000-0005-0000-0000-00002A010000}"/>
    <cellStyle name="Euro 32 2" xfId="231" xr:uid="{00000000-0005-0000-0000-00002B010000}"/>
    <cellStyle name="Euro 32 3" xfId="232" xr:uid="{00000000-0005-0000-0000-00002C010000}"/>
    <cellStyle name="Euro 32 3 2" xfId="233" xr:uid="{00000000-0005-0000-0000-00002D010000}"/>
    <cellStyle name="Euro 32 3 2 2" xfId="234" xr:uid="{00000000-0005-0000-0000-00002E010000}"/>
    <cellStyle name="Euro 32 4" xfId="235" xr:uid="{00000000-0005-0000-0000-00002F010000}"/>
    <cellStyle name="Euro 32 4 2" xfId="1949" xr:uid="{00000000-0005-0000-0000-000030010000}"/>
    <cellStyle name="Euro 32 5" xfId="236" xr:uid="{00000000-0005-0000-0000-000031010000}"/>
    <cellStyle name="Euro 33" xfId="237" xr:uid="{00000000-0005-0000-0000-000032010000}"/>
    <cellStyle name="Euro 33 2" xfId="238" xr:uid="{00000000-0005-0000-0000-000033010000}"/>
    <cellStyle name="Euro 33 3" xfId="239" xr:uid="{00000000-0005-0000-0000-000034010000}"/>
    <cellStyle name="Euro 33 3 2" xfId="240" xr:uid="{00000000-0005-0000-0000-000035010000}"/>
    <cellStyle name="Euro 33 3 2 2" xfId="241" xr:uid="{00000000-0005-0000-0000-000036010000}"/>
    <cellStyle name="Euro 33 4" xfId="242" xr:uid="{00000000-0005-0000-0000-000037010000}"/>
    <cellStyle name="Euro 33 4 2" xfId="1950" xr:uid="{00000000-0005-0000-0000-000038010000}"/>
    <cellStyle name="Euro 33 5" xfId="243" xr:uid="{00000000-0005-0000-0000-000039010000}"/>
    <cellStyle name="Euro 34" xfId="244" xr:uid="{00000000-0005-0000-0000-00003A010000}"/>
    <cellStyle name="Euro 34 2" xfId="245" xr:uid="{00000000-0005-0000-0000-00003B010000}"/>
    <cellStyle name="Euro 34 3" xfId="246" xr:uid="{00000000-0005-0000-0000-00003C010000}"/>
    <cellStyle name="Euro 34 3 2" xfId="247" xr:uid="{00000000-0005-0000-0000-00003D010000}"/>
    <cellStyle name="Euro 34 3 2 2" xfId="248" xr:uid="{00000000-0005-0000-0000-00003E010000}"/>
    <cellStyle name="Euro 34 4" xfId="249" xr:uid="{00000000-0005-0000-0000-00003F010000}"/>
    <cellStyle name="Euro 34 4 2" xfId="1951" xr:uid="{00000000-0005-0000-0000-000040010000}"/>
    <cellStyle name="Euro 34 5" xfId="250" xr:uid="{00000000-0005-0000-0000-000041010000}"/>
    <cellStyle name="Euro 35" xfId="251" xr:uid="{00000000-0005-0000-0000-000042010000}"/>
    <cellStyle name="Euro 35 2" xfId="252" xr:uid="{00000000-0005-0000-0000-000043010000}"/>
    <cellStyle name="Euro 35 3" xfId="253" xr:uid="{00000000-0005-0000-0000-000044010000}"/>
    <cellStyle name="Euro 35 3 2" xfId="254" xr:uid="{00000000-0005-0000-0000-000045010000}"/>
    <cellStyle name="Euro 35 3 2 2" xfId="255" xr:uid="{00000000-0005-0000-0000-000046010000}"/>
    <cellStyle name="Euro 35 4" xfId="256" xr:uid="{00000000-0005-0000-0000-000047010000}"/>
    <cellStyle name="Euro 35 4 2" xfId="1952" xr:uid="{00000000-0005-0000-0000-000048010000}"/>
    <cellStyle name="Euro 35 5" xfId="257" xr:uid="{00000000-0005-0000-0000-000049010000}"/>
    <cellStyle name="Euro 36" xfId="258" xr:uid="{00000000-0005-0000-0000-00004A010000}"/>
    <cellStyle name="Euro 36 2" xfId="259" xr:uid="{00000000-0005-0000-0000-00004B010000}"/>
    <cellStyle name="Euro 36 3" xfId="260" xr:uid="{00000000-0005-0000-0000-00004C010000}"/>
    <cellStyle name="Euro 36 3 2" xfId="261" xr:uid="{00000000-0005-0000-0000-00004D010000}"/>
    <cellStyle name="Euro 36 3 2 2" xfId="262" xr:uid="{00000000-0005-0000-0000-00004E010000}"/>
    <cellStyle name="Euro 36 4" xfId="263" xr:uid="{00000000-0005-0000-0000-00004F010000}"/>
    <cellStyle name="Euro 36 4 2" xfId="1953" xr:uid="{00000000-0005-0000-0000-000050010000}"/>
    <cellStyle name="Euro 36 5" xfId="264" xr:uid="{00000000-0005-0000-0000-000051010000}"/>
    <cellStyle name="Euro 37" xfId="265" xr:uid="{00000000-0005-0000-0000-000052010000}"/>
    <cellStyle name="Euro 37 2" xfId="266" xr:uid="{00000000-0005-0000-0000-000053010000}"/>
    <cellStyle name="Euro 37 3" xfId="267" xr:uid="{00000000-0005-0000-0000-000054010000}"/>
    <cellStyle name="Euro 37 3 2" xfId="268" xr:uid="{00000000-0005-0000-0000-000055010000}"/>
    <cellStyle name="Euro 37 3 2 2" xfId="269" xr:uid="{00000000-0005-0000-0000-000056010000}"/>
    <cellStyle name="Euro 37 4" xfId="270" xr:uid="{00000000-0005-0000-0000-000057010000}"/>
    <cellStyle name="Euro 37 4 2" xfId="1954" xr:uid="{00000000-0005-0000-0000-000058010000}"/>
    <cellStyle name="Euro 37 5" xfId="271" xr:uid="{00000000-0005-0000-0000-000059010000}"/>
    <cellStyle name="Euro 38" xfId="272" xr:uid="{00000000-0005-0000-0000-00005A010000}"/>
    <cellStyle name="Euro 38 2" xfId="273" xr:uid="{00000000-0005-0000-0000-00005B010000}"/>
    <cellStyle name="Euro 38 3" xfId="274" xr:uid="{00000000-0005-0000-0000-00005C010000}"/>
    <cellStyle name="Euro 38 3 2" xfId="275" xr:uid="{00000000-0005-0000-0000-00005D010000}"/>
    <cellStyle name="Euro 38 3 2 2" xfId="276" xr:uid="{00000000-0005-0000-0000-00005E010000}"/>
    <cellStyle name="Euro 38 4" xfId="277" xr:uid="{00000000-0005-0000-0000-00005F010000}"/>
    <cellStyle name="Euro 38 4 2" xfId="1955" xr:uid="{00000000-0005-0000-0000-000060010000}"/>
    <cellStyle name="Euro 38 5" xfId="278" xr:uid="{00000000-0005-0000-0000-000061010000}"/>
    <cellStyle name="Euro 39" xfId="279" xr:uid="{00000000-0005-0000-0000-000062010000}"/>
    <cellStyle name="Euro 39 2" xfId="280" xr:uid="{00000000-0005-0000-0000-000063010000}"/>
    <cellStyle name="Euro 39 3" xfId="281" xr:uid="{00000000-0005-0000-0000-000064010000}"/>
    <cellStyle name="Euro 39 3 2" xfId="282" xr:uid="{00000000-0005-0000-0000-000065010000}"/>
    <cellStyle name="Euro 39 3 2 2" xfId="283" xr:uid="{00000000-0005-0000-0000-000066010000}"/>
    <cellStyle name="Euro 39 4" xfId="284" xr:uid="{00000000-0005-0000-0000-000067010000}"/>
    <cellStyle name="Euro 39 4 2" xfId="1956" xr:uid="{00000000-0005-0000-0000-000068010000}"/>
    <cellStyle name="Euro 39 5" xfId="285" xr:uid="{00000000-0005-0000-0000-000069010000}"/>
    <cellStyle name="Euro 4" xfId="286" xr:uid="{00000000-0005-0000-0000-00006A010000}"/>
    <cellStyle name="Euro 4 2" xfId="287" xr:uid="{00000000-0005-0000-0000-00006B010000}"/>
    <cellStyle name="Euro 4 3" xfId="288" xr:uid="{00000000-0005-0000-0000-00006C010000}"/>
    <cellStyle name="Euro 4 3 2" xfId="289" xr:uid="{00000000-0005-0000-0000-00006D010000}"/>
    <cellStyle name="Euro 4 3 2 2" xfId="290" xr:uid="{00000000-0005-0000-0000-00006E010000}"/>
    <cellStyle name="Euro 4 4" xfId="291" xr:uid="{00000000-0005-0000-0000-00006F010000}"/>
    <cellStyle name="Euro 4 4 2" xfId="1957" xr:uid="{00000000-0005-0000-0000-000070010000}"/>
    <cellStyle name="Euro 4 5" xfId="292" xr:uid="{00000000-0005-0000-0000-000071010000}"/>
    <cellStyle name="Euro 40" xfId="293" xr:uid="{00000000-0005-0000-0000-000072010000}"/>
    <cellStyle name="Euro 40 2" xfId="294" xr:uid="{00000000-0005-0000-0000-000073010000}"/>
    <cellStyle name="Euro 40 3" xfId="295" xr:uid="{00000000-0005-0000-0000-000074010000}"/>
    <cellStyle name="Euro 40 3 2" xfId="296" xr:uid="{00000000-0005-0000-0000-000075010000}"/>
    <cellStyle name="Euro 40 3 2 2" xfId="297" xr:uid="{00000000-0005-0000-0000-000076010000}"/>
    <cellStyle name="Euro 40 4" xfId="298" xr:uid="{00000000-0005-0000-0000-000077010000}"/>
    <cellStyle name="Euro 40 4 2" xfId="1958" xr:uid="{00000000-0005-0000-0000-000078010000}"/>
    <cellStyle name="Euro 40 5" xfId="299" xr:uid="{00000000-0005-0000-0000-000079010000}"/>
    <cellStyle name="Euro 41" xfId="300" xr:uid="{00000000-0005-0000-0000-00007A010000}"/>
    <cellStyle name="Euro 41 2" xfId="301" xr:uid="{00000000-0005-0000-0000-00007B010000}"/>
    <cellStyle name="Euro 41 3" xfId="302" xr:uid="{00000000-0005-0000-0000-00007C010000}"/>
    <cellStyle name="Euro 41 3 2" xfId="303" xr:uid="{00000000-0005-0000-0000-00007D010000}"/>
    <cellStyle name="Euro 41 3 2 2" xfId="304" xr:uid="{00000000-0005-0000-0000-00007E010000}"/>
    <cellStyle name="Euro 41 4" xfId="305" xr:uid="{00000000-0005-0000-0000-00007F010000}"/>
    <cellStyle name="Euro 41 4 2" xfId="1959" xr:uid="{00000000-0005-0000-0000-000080010000}"/>
    <cellStyle name="Euro 41 5" xfId="306" xr:uid="{00000000-0005-0000-0000-000081010000}"/>
    <cellStyle name="Euro 42" xfId="307" xr:uid="{00000000-0005-0000-0000-000082010000}"/>
    <cellStyle name="Euro 42 2" xfId="308" xr:uid="{00000000-0005-0000-0000-000083010000}"/>
    <cellStyle name="Euro 42 3" xfId="309" xr:uid="{00000000-0005-0000-0000-000084010000}"/>
    <cellStyle name="Euro 42 3 2" xfId="310" xr:uid="{00000000-0005-0000-0000-000085010000}"/>
    <cellStyle name="Euro 42 3 2 2" xfId="311" xr:uid="{00000000-0005-0000-0000-000086010000}"/>
    <cellStyle name="Euro 42 4" xfId="312" xr:uid="{00000000-0005-0000-0000-000087010000}"/>
    <cellStyle name="Euro 42 4 2" xfId="1960" xr:uid="{00000000-0005-0000-0000-000088010000}"/>
    <cellStyle name="Euro 42 5" xfId="313" xr:uid="{00000000-0005-0000-0000-000089010000}"/>
    <cellStyle name="Euro 43" xfId="314" xr:uid="{00000000-0005-0000-0000-00008A010000}"/>
    <cellStyle name="Euro 43 2" xfId="315" xr:uid="{00000000-0005-0000-0000-00008B010000}"/>
    <cellStyle name="Euro 43 3" xfId="316" xr:uid="{00000000-0005-0000-0000-00008C010000}"/>
    <cellStyle name="Euro 43 3 2" xfId="317" xr:uid="{00000000-0005-0000-0000-00008D010000}"/>
    <cellStyle name="Euro 43 3 2 2" xfId="318" xr:uid="{00000000-0005-0000-0000-00008E010000}"/>
    <cellStyle name="Euro 43 4" xfId="319" xr:uid="{00000000-0005-0000-0000-00008F010000}"/>
    <cellStyle name="Euro 43 4 2" xfId="1961" xr:uid="{00000000-0005-0000-0000-000090010000}"/>
    <cellStyle name="Euro 43 5" xfId="320" xr:uid="{00000000-0005-0000-0000-000091010000}"/>
    <cellStyle name="Euro 44" xfId="321" xr:uid="{00000000-0005-0000-0000-000092010000}"/>
    <cellStyle name="Euro 44 2" xfId="322" xr:uid="{00000000-0005-0000-0000-000093010000}"/>
    <cellStyle name="Euro 44 3" xfId="323" xr:uid="{00000000-0005-0000-0000-000094010000}"/>
    <cellStyle name="Euro 44 3 2" xfId="324" xr:uid="{00000000-0005-0000-0000-000095010000}"/>
    <cellStyle name="Euro 44 3 2 2" xfId="325" xr:uid="{00000000-0005-0000-0000-000096010000}"/>
    <cellStyle name="Euro 44 4" xfId="326" xr:uid="{00000000-0005-0000-0000-000097010000}"/>
    <cellStyle name="Euro 44 4 2" xfId="1962" xr:uid="{00000000-0005-0000-0000-000098010000}"/>
    <cellStyle name="Euro 44 5" xfId="327" xr:uid="{00000000-0005-0000-0000-000099010000}"/>
    <cellStyle name="Euro 45" xfId="328" xr:uid="{00000000-0005-0000-0000-00009A010000}"/>
    <cellStyle name="Euro 45 2" xfId="329" xr:uid="{00000000-0005-0000-0000-00009B010000}"/>
    <cellStyle name="Euro 46" xfId="330" xr:uid="{00000000-0005-0000-0000-00009C010000}"/>
    <cellStyle name="Euro 46 2" xfId="331" xr:uid="{00000000-0005-0000-0000-00009D010000}"/>
    <cellStyle name="Euro 47" xfId="332" xr:uid="{00000000-0005-0000-0000-00009E010000}"/>
    <cellStyle name="Euro 47 2" xfId="333" xr:uid="{00000000-0005-0000-0000-00009F010000}"/>
    <cellStyle name="Euro 47 2 2" xfId="334" xr:uid="{00000000-0005-0000-0000-0000A0010000}"/>
    <cellStyle name="Euro 48" xfId="335" xr:uid="{00000000-0005-0000-0000-0000A1010000}"/>
    <cellStyle name="Euro 49" xfId="336" xr:uid="{00000000-0005-0000-0000-0000A2010000}"/>
    <cellStyle name="Euro 49 2" xfId="1963" xr:uid="{00000000-0005-0000-0000-0000A3010000}"/>
    <cellStyle name="Euro 5" xfId="337" xr:uid="{00000000-0005-0000-0000-0000A4010000}"/>
    <cellStyle name="Euro 5 2" xfId="338" xr:uid="{00000000-0005-0000-0000-0000A5010000}"/>
    <cellStyle name="Euro 5 3" xfId="339" xr:uid="{00000000-0005-0000-0000-0000A6010000}"/>
    <cellStyle name="Euro 5 3 2" xfId="340" xr:uid="{00000000-0005-0000-0000-0000A7010000}"/>
    <cellStyle name="Euro 5 3 2 2" xfId="341" xr:uid="{00000000-0005-0000-0000-0000A8010000}"/>
    <cellStyle name="Euro 5 4" xfId="342" xr:uid="{00000000-0005-0000-0000-0000A9010000}"/>
    <cellStyle name="Euro 5 4 2" xfId="1964" xr:uid="{00000000-0005-0000-0000-0000AA010000}"/>
    <cellStyle name="Euro 5 5" xfId="343" xr:uid="{00000000-0005-0000-0000-0000AB010000}"/>
    <cellStyle name="Euro 50" xfId="344" xr:uid="{00000000-0005-0000-0000-0000AC010000}"/>
    <cellStyle name="Euro 6" xfId="345" xr:uid="{00000000-0005-0000-0000-0000AD010000}"/>
    <cellStyle name="Euro 6 2" xfId="346" xr:uid="{00000000-0005-0000-0000-0000AE010000}"/>
    <cellStyle name="Euro 6 3" xfId="347" xr:uid="{00000000-0005-0000-0000-0000AF010000}"/>
    <cellStyle name="Euro 6 3 2" xfId="348" xr:uid="{00000000-0005-0000-0000-0000B0010000}"/>
    <cellStyle name="Euro 6 3 2 2" xfId="349" xr:uid="{00000000-0005-0000-0000-0000B1010000}"/>
    <cellStyle name="Euro 6 4" xfId="350" xr:uid="{00000000-0005-0000-0000-0000B2010000}"/>
    <cellStyle name="Euro 6 4 2" xfId="1965" xr:uid="{00000000-0005-0000-0000-0000B3010000}"/>
    <cellStyle name="Euro 6 5" xfId="351" xr:uid="{00000000-0005-0000-0000-0000B4010000}"/>
    <cellStyle name="Euro 7" xfId="352" xr:uid="{00000000-0005-0000-0000-0000B5010000}"/>
    <cellStyle name="Euro 7 2" xfId="353" xr:uid="{00000000-0005-0000-0000-0000B6010000}"/>
    <cellStyle name="Euro 7 3" xfId="354" xr:uid="{00000000-0005-0000-0000-0000B7010000}"/>
    <cellStyle name="Euro 7 3 2" xfId="355" xr:uid="{00000000-0005-0000-0000-0000B8010000}"/>
    <cellStyle name="Euro 7 3 2 2" xfId="356" xr:uid="{00000000-0005-0000-0000-0000B9010000}"/>
    <cellStyle name="Euro 7 4" xfId="357" xr:uid="{00000000-0005-0000-0000-0000BA010000}"/>
    <cellStyle name="Euro 7 4 2" xfId="1966" xr:uid="{00000000-0005-0000-0000-0000BB010000}"/>
    <cellStyle name="Euro 7 5" xfId="358" xr:uid="{00000000-0005-0000-0000-0000BC010000}"/>
    <cellStyle name="Euro 8" xfId="359" xr:uid="{00000000-0005-0000-0000-0000BD010000}"/>
    <cellStyle name="Euro 8 2" xfId="360" xr:uid="{00000000-0005-0000-0000-0000BE010000}"/>
    <cellStyle name="Euro 8 3" xfId="361" xr:uid="{00000000-0005-0000-0000-0000BF010000}"/>
    <cellStyle name="Euro 8 3 2" xfId="362" xr:uid="{00000000-0005-0000-0000-0000C0010000}"/>
    <cellStyle name="Euro 8 3 2 2" xfId="363" xr:uid="{00000000-0005-0000-0000-0000C1010000}"/>
    <cellStyle name="Euro 8 4" xfId="364" xr:uid="{00000000-0005-0000-0000-0000C2010000}"/>
    <cellStyle name="Euro 8 4 2" xfId="1967" xr:uid="{00000000-0005-0000-0000-0000C3010000}"/>
    <cellStyle name="Euro 8 5" xfId="365" xr:uid="{00000000-0005-0000-0000-0000C4010000}"/>
    <cellStyle name="Euro 9" xfId="366" xr:uid="{00000000-0005-0000-0000-0000C5010000}"/>
    <cellStyle name="Euro 9 2" xfId="367" xr:uid="{00000000-0005-0000-0000-0000C6010000}"/>
    <cellStyle name="Euro 9 3" xfId="368" xr:uid="{00000000-0005-0000-0000-0000C7010000}"/>
    <cellStyle name="Euro 9 3 2" xfId="369" xr:uid="{00000000-0005-0000-0000-0000C8010000}"/>
    <cellStyle name="Euro 9 3 2 2" xfId="370" xr:uid="{00000000-0005-0000-0000-0000C9010000}"/>
    <cellStyle name="Euro 9 4" xfId="371" xr:uid="{00000000-0005-0000-0000-0000CA010000}"/>
    <cellStyle name="Euro 9 4 2" xfId="1968" xr:uid="{00000000-0005-0000-0000-0000CB010000}"/>
    <cellStyle name="Euro 9 5" xfId="372" xr:uid="{00000000-0005-0000-0000-0000CC010000}"/>
    <cellStyle name="Fixed2 - Type2" xfId="373" xr:uid="{00000000-0005-0000-0000-0000CD010000}"/>
    <cellStyle name="Good 2" xfId="1969" xr:uid="{00000000-0005-0000-0000-0000CE010000}"/>
    <cellStyle name="Hyperlink" xfId="374" builtinId="8"/>
    <cellStyle name="Hyperlink 2" xfId="1970" xr:uid="{00000000-0005-0000-0000-0000D0010000}"/>
    <cellStyle name="Hyperlink 3" xfId="2580" xr:uid="{00000000-0005-0000-0000-0000D1010000}"/>
    <cellStyle name="Hyperlink 4" xfId="2581" xr:uid="{00000000-0005-0000-0000-0000D2010000}"/>
    <cellStyle name="Input 2" xfId="375" xr:uid="{00000000-0005-0000-0000-0000D3010000}"/>
    <cellStyle name="Input 2 2" xfId="376" xr:uid="{00000000-0005-0000-0000-0000D4010000}"/>
    <cellStyle name="Input 2 2 2" xfId="1971" xr:uid="{00000000-0005-0000-0000-0000D5010000}"/>
    <cellStyle name="Input 2 3" xfId="1972" xr:uid="{00000000-0005-0000-0000-0000D6010000}"/>
    <cellStyle name="Input 3" xfId="377" xr:uid="{00000000-0005-0000-0000-0000D7010000}"/>
    <cellStyle name="Input 3 2" xfId="1973" xr:uid="{00000000-0005-0000-0000-0000D8010000}"/>
    <cellStyle name="InputCells" xfId="378" xr:uid="{00000000-0005-0000-0000-0000D9010000}"/>
    <cellStyle name="Komma 2" xfId="1974" xr:uid="{00000000-0005-0000-0000-0000DA010000}"/>
    <cellStyle name="Kontroller celle" xfId="1975" xr:uid="{00000000-0005-0000-0000-0000DB010000}"/>
    <cellStyle name="Markeringsfarve1" xfId="1976" xr:uid="{00000000-0005-0000-0000-0000DC010000}"/>
    <cellStyle name="Markeringsfarve2" xfId="1977" xr:uid="{00000000-0005-0000-0000-0000DD010000}"/>
    <cellStyle name="Markeringsfarve3" xfId="1978" xr:uid="{00000000-0005-0000-0000-0000DE010000}"/>
    <cellStyle name="Markeringsfarve4" xfId="1979" xr:uid="{00000000-0005-0000-0000-0000DF010000}"/>
    <cellStyle name="Markeringsfarve5" xfId="1980" xr:uid="{00000000-0005-0000-0000-0000E0010000}"/>
    <cellStyle name="Markeringsfarve6" xfId="1981" xr:uid="{00000000-0005-0000-0000-0000E1010000}"/>
    <cellStyle name="Migliaia [0] 10" xfId="379" xr:uid="{00000000-0005-0000-0000-0000E2010000}"/>
    <cellStyle name="Migliaia [0] 10 2" xfId="1982" xr:uid="{00000000-0005-0000-0000-0000E3010000}"/>
    <cellStyle name="Migliaia [0] 10 2 2" xfId="1983" xr:uid="{00000000-0005-0000-0000-0000E4010000}"/>
    <cellStyle name="Migliaia [0] 10 2 2 2" xfId="2593" xr:uid="{00000000-0005-0000-0000-0000E5010000}"/>
    <cellStyle name="Migliaia [0] 10 3" xfId="1984" xr:uid="{00000000-0005-0000-0000-0000E6010000}"/>
    <cellStyle name="Migliaia [0] 10 3 2" xfId="2594" xr:uid="{00000000-0005-0000-0000-0000E7010000}"/>
    <cellStyle name="Migliaia [0] 11" xfId="380" xr:uid="{00000000-0005-0000-0000-0000E8010000}"/>
    <cellStyle name="Migliaia [0] 11 2" xfId="1985" xr:uid="{00000000-0005-0000-0000-0000E9010000}"/>
    <cellStyle name="Migliaia [0] 11 2 2" xfId="1986" xr:uid="{00000000-0005-0000-0000-0000EA010000}"/>
    <cellStyle name="Migliaia [0] 11 2 2 2" xfId="2595" xr:uid="{00000000-0005-0000-0000-0000EB010000}"/>
    <cellStyle name="Migliaia [0] 11 3" xfId="1987" xr:uid="{00000000-0005-0000-0000-0000EC010000}"/>
    <cellStyle name="Migliaia [0] 11 3 2" xfId="2596" xr:uid="{00000000-0005-0000-0000-0000ED010000}"/>
    <cellStyle name="Migliaia [0] 12" xfId="381" xr:uid="{00000000-0005-0000-0000-0000EE010000}"/>
    <cellStyle name="Migliaia [0] 12 2" xfId="1988" xr:uid="{00000000-0005-0000-0000-0000EF010000}"/>
    <cellStyle name="Migliaia [0] 12 2 2" xfId="1989" xr:uid="{00000000-0005-0000-0000-0000F0010000}"/>
    <cellStyle name="Migliaia [0] 12 2 2 2" xfId="2597" xr:uid="{00000000-0005-0000-0000-0000F1010000}"/>
    <cellStyle name="Migliaia [0] 12 3" xfId="1990" xr:uid="{00000000-0005-0000-0000-0000F2010000}"/>
    <cellStyle name="Migliaia [0] 12 3 2" xfId="2598" xr:uid="{00000000-0005-0000-0000-0000F3010000}"/>
    <cellStyle name="Migliaia [0] 13" xfId="382" xr:uid="{00000000-0005-0000-0000-0000F4010000}"/>
    <cellStyle name="Migliaia [0] 13 2" xfId="1991" xr:uid="{00000000-0005-0000-0000-0000F5010000}"/>
    <cellStyle name="Migliaia [0] 13 2 2" xfId="1992" xr:uid="{00000000-0005-0000-0000-0000F6010000}"/>
    <cellStyle name="Migliaia [0] 13 2 2 2" xfId="2599" xr:uid="{00000000-0005-0000-0000-0000F7010000}"/>
    <cellStyle name="Migliaia [0] 13 3" xfId="1993" xr:uid="{00000000-0005-0000-0000-0000F8010000}"/>
    <cellStyle name="Migliaia [0] 13 3 2" xfId="2600" xr:uid="{00000000-0005-0000-0000-0000F9010000}"/>
    <cellStyle name="Migliaia [0] 14" xfId="383" xr:uid="{00000000-0005-0000-0000-0000FA010000}"/>
    <cellStyle name="Migliaia [0] 14 2" xfId="1994" xr:uid="{00000000-0005-0000-0000-0000FB010000}"/>
    <cellStyle name="Migliaia [0] 14 2 2" xfId="1995" xr:uid="{00000000-0005-0000-0000-0000FC010000}"/>
    <cellStyle name="Migliaia [0] 14 2 2 2" xfId="2601" xr:uid="{00000000-0005-0000-0000-0000FD010000}"/>
    <cellStyle name="Migliaia [0] 14 3" xfId="1996" xr:uid="{00000000-0005-0000-0000-0000FE010000}"/>
    <cellStyle name="Migliaia [0] 14 3 2" xfId="2602" xr:uid="{00000000-0005-0000-0000-0000FF010000}"/>
    <cellStyle name="Migliaia [0] 15" xfId="384" xr:uid="{00000000-0005-0000-0000-000000020000}"/>
    <cellStyle name="Migliaia [0] 15 2" xfId="1997" xr:uid="{00000000-0005-0000-0000-000001020000}"/>
    <cellStyle name="Migliaia [0] 15 2 2" xfId="1998" xr:uid="{00000000-0005-0000-0000-000002020000}"/>
    <cellStyle name="Migliaia [0] 15 2 2 2" xfId="2603" xr:uid="{00000000-0005-0000-0000-000003020000}"/>
    <cellStyle name="Migliaia [0] 15 3" xfId="1999" xr:uid="{00000000-0005-0000-0000-000004020000}"/>
    <cellStyle name="Migliaia [0] 15 3 2" xfId="2604" xr:uid="{00000000-0005-0000-0000-000005020000}"/>
    <cellStyle name="Migliaia [0] 16" xfId="385" xr:uid="{00000000-0005-0000-0000-000006020000}"/>
    <cellStyle name="Migliaia [0] 16 2" xfId="2000" xr:uid="{00000000-0005-0000-0000-000007020000}"/>
    <cellStyle name="Migliaia [0] 16 2 2" xfId="2001" xr:uid="{00000000-0005-0000-0000-000008020000}"/>
    <cellStyle name="Migliaia [0] 16 2 2 2" xfId="2605" xr:uid="{00000000-0005-0000-0000-000009020000}"/>
    <cellStyle name="Migliaia [0] 16 3" xfId="2002" xr:uid="{00000000-0005-0000-0000-00000A020000}"/>
    <cellStyle name="Migliaia [0] 16 3 2" xfId="2606" xr:uid="{00000000-0005-0000-0000-00000B020000}"/>
    <cellStyle name="Migliaia [0] 17" xfId="386" xr:uid="{00000000-0005-0000-0000-00000C020000}"/>
    <cellStyle name="Migliaia [0] 17 2" xfId="2003" xr:uid="{00000000-0005-0000-0000-00000D020000}"/>
    <cellStyle name="Migliaia [0] 17 2 2" xfId="2004" xr:uid="{00000000-0005-0000-0000-00000E020000}"/>
    <cellStyle name="Migliaia [0] 17 2 2 2" xfId="2607" xr:uid="{00000000-0005-0000-0000-00000F020000}"/>
    <cellStyle name="Migliaia [0] 17 3" xfId="2005" xr:uid="{00000000-0005-0000-0000-000010020000}"/>
    <cellStyle name="Migliaia [0] 17 3 2" xfId="2608" xr:uid="{00000000-0005-0000-0000-000011020000}"/>
    <cellStyle name="Migliaia [0] 18" xfId="387" xr:uid="{00000000-0005-0000-0000-000012020000}"/>
    <cellStyle name="Migliaia [0] 18 2" xfId="2006" xr:uid="{00000000-0005-0000-0000-000013020000}"/>
    <cellStyle name="Migliaia [0] 18 2 2" xfId="2007" xr:uid="{00000000-0005-0000-0000-000014020000}"/>
    <cellStyle name="Migliaia [0] 18 2 2 2" xfId="2609" xr:uid="{00000000-0005-0000-0000-000015020000}"/>
    <cellStyle name="Migliaia [0] 18 3" xfId="2008" xr:uid="{00000000-0005-0000-0000-000016020000}"/>
    <cellStyle name="Migliaia [0] 18 3 2" xfId="2610" xr:uid="{00000000-0005-0000-0000-000017020000}"/>
    <cellStyle name="Migliaia [0] 19" xfId="388" xr:uid="{00000000-0005-0000-0000-000018020000}"/>
    <cellStyle name="Migliaia [0] 19 2" xfId="2009" xr:uid="{00000000-0005-0000-0000-000019020000}"/>
    <cellStyle name="Migliaia [0] 19 2 2" xfId="2010" xr:uid="{00000000-0005-0000-0000-00001A020000}"/>
    <cellStyle name="Migliaia [0] 19 2 2 2" xfId="2611" xr:uid="{00000000-0005-0000-0000-00001B020000}"/>
    <cellStyle name="Migliaia [0] 19 3" xfId="2011" xr:uid="{00000000-0005-0000-0000-00001C020000}"/>
    <cellStyle name="Migliaia [0] 19 3 2" xfId="2612" xr:uid="{00000000-0005-0000-0000-00001D020000}"/>
    <cellStyle name="Migliaia [0] 2" xfId="389" xr:uid="{00000000-0005-0000-0000-00001E020000}"/>
    <cellStyle name="Migliaia [0] 2 2" xfId="2012" xr:uid="{00000000-0005-0000-0000-00001F020000}"/>
    <cellStyle name="Migliaia [0] 2 2 2" xfId="2013" xr:uid="{00000000-0005-0000-0000-000020020000}"/>
    <cellStyle name="Migliaia [0] 2 2 2 2" xfId="2613" xr:uid="{00000000-0005-0000-0000-000021020000}"/>
    <cellStyle name="Migliaia [0] 2 3" xfId="2014" xr:uid="{00000000-0005-0000-0000-000022020000}"/>
    <cellStyle name="Migliaia [0] 2 3 2" xfId="2614" xr:uid="{00000000-0005-0000-0000-000023020000}"/>
    <cellStyle name="Migliaia [0] 20" xfId="390" xr:uid="{00000000-0005-0000-0000-000024020000}"/>
    <cellStyle name="Migliaia [0] 20 2" xfId="2015" xr:uid="{00000000-0005-0000-0000-000025020000}"/>
    <cellStyle name="Migliaia [0] 20 2 2" xfId="2016" xr:uid="{00000000-0005-0000-0000-000026020000}"/>
    <cellStyle name="Migliaia [0] 20 2 2 2" xfId="2615" xr:uid="{00000000-0005-0000-0000-000027020000}"/>
    <cellStyle name="Migliaia [0] 20 3" xfId="2017" xr:uid="{00000000-0005-0000-0000-000028020000}"/>
    <cellStyle name="Migliaia [0] 20 3 2" xfId="2616" xr:uid="{00000000-0005-0000-0000-000029020000}"/>
    <cellStyle name="Migliaia [0] 21" xfId="391" xr:uid="{00000000-0005-0000-0000-00002A020000}"/>
    <cellStyle name="Migliaia [0] 21 2" xfId="2018" xr:uid="{00000000-0005-0000-0000-00002B020000}"/>
    <cellStyle name="Migliaia [0] 21 2 2" xfId="2019" xr:uid="{00000000-0005-0000-0000-00002C020000}"/>
    <cellStyle name="Migliaia [0] 21 2 2 2" xfId="2617" xr:uid="{00000000-0005-0000-0000-00002D020000}"/>
    <cellStyle name="Migliaia [0] 21 3" xfId="2020" xr:uid="{00000000-0005-0000-0000-00002E020000}"/>
    <cellStyle name="Migliaia [0] 21 3 2" xfId="2618" xr:uid="{00000000-0005-0000-0000-00002F020000}"/>
    <cellStyle name="Migliaia [0] 22" xfId="392" xr:uid="{00000000-0005-0000-0000-000030020000}"/>
    <cellStyle name="Migliaia [0] 22 2" xfId="2021" xr:uid="{00000000-0005-0000-0000-000031020000}"/>
    <cellStyle name="Migliaia [0] 22 2 2" xfId="2022" xr:uid="{00000000-0005-0000-0000-000032020000}"/>
    <cellStyle name="Migliaia [0] 22 2 2 2" xfId="2619" xr:uid="{00000000-0005-0000-0000-000033020000}"/>
    <cellStyle name="Migliaia [0] 22 3" xfId="2023" xr:uid="{00000000-0005-0000-0000-000034020000}"/>
    <cellStyle name="Migliaia [0] 22 3 2" xfId="2620" xr:uid="{00000000-0005-0000-0000-000035020000}"/>
    <cellStyle name="Migliaia [0] 23" xfId="393" xr:uid="{00000000-0005-0000-0000-000036020000}"/>
    <cellStyle name="Migliaia [0] 23 2" xfId="2024" xr:uid="{00000000-0005-0000-0000-000037020000}"/>
    <cellStyle name="Migliaia [0] 23 2 2" xfId="2025" xr:uid="{00000000-0005-0000-0000-000038020000}"/>
    <cellStyle name="Migliaia [0] 23 2 2 2" xfId="2621" xr:uid="{00000000-0005-0000-0000-000039020000}"/>
    <cellStyle name="Migliaia [0] 23 3" xfId="2026" xr:uid="{00000000-0005-0000-0000-00003A020000}"/>
    <cellStyle name="Migliaia [0] 23 3 2" xfId="2622" xr:uid="{00000000-0005-0000-0000-00003B020000}"/>
    <cellStyle name="Migliaia [0] 24" xfId="394" xr:uid="{00000000-0005-0000-0000-00003C020000}"/>
    <cellStyle name="Migliaia [0] 24 2" xfId="2027" xr:uid="{00000000-0005-0000-0000-00003D020000}"/>
    <cellStyle name="Migliaia [0] 24 2 2" xfId="2028" xr:uid="{00000000-0005-0000-0000-00003E020000}"/>
    <cellStyle name="Migliaia [0] 24 2 2 2" xfId="2623" xr:uid="{00000000-0005-0000-0000-00003F020000}"/>
    <cellStyle name="Migliaia [0] 24 3" xfId="2029" xr:uid="{00000000-0005-0000-0000-000040020000}"/>
    <cellStyle name="Migliaia [0] 24 3 2" xfId="2624" xr:uid="{00000000-0005-0000-0000-000041020000}"/>
    <cellStyle name="Migliaia [0] 25" xfId="395" xr:uid="{00000000-0005-0000-0000-000042020000}"/>
    <cellStyle name="Migliaia [0] 25 2" xfId="2030" xr:uid="{00000000-0005-0000-0000-000043020000}"/>
    <cellStyle name="Migliaia [0] 25 2 2" xfId="2031" xr:uid="{00000000-0005-0000-0000-000044020000}"/>
    <cellStyle name="Migliaia [0] 25 2 2 2" xfId="2625" xr:uid="{00000000-0005-0000-0000-000045020000}"/>
    <cellStyle name="Migliaia [0] 25 3" xfId="2032" xr:uid="{00000000-0005-0000-0000-000046020000}"/>
    <cellStyle name="Migliaia [0] 25 3 2" xfId="2626" xr:uid="{00000000-0005-0000-0000-000047020000}"/>
    <cellStyle name="Migliaia [0] 26" xfId="396" xr:uid="{00000000-0005-0000-0000-000048020000}"/>
    <cellStyle name="Migliaia [0] 26 2" xfId="2033" xr:uid="{00000000-0005-0000-0000-000049020000}"/>
    <cellStyle name="Migliaia [0] 26 2 2" xfId="2034" xr:uid="{00000000-0005-0000-0000-00004A020000}"/>
    <cellStyle name="Migliaia [0] 26 2 2 2" xfId="2627" xr:uid="{00000000-0005-0000-0000-00004B020000}"/>
    <cellStyle name="Migliaia [0] 26 3" xfId="2035" xr:uid="{00000000-0005-0000-0000-00004C020000}"/>
    <cellStyle name="Migliaia [0] 26 3 2" xfId="2628" xr:uid="{00000000-0005-0000-0000-00004D020000}"/>
    <cellStyle name="Migliaia [0] 27" xfId="397" xr:uid="{00000000-0005-0000-0000-00004E020000}"/>
    <cellStyle name="Migliaia [0] 27 2" xfId="2036" xr:uid="{00000000-0005-0000-0000-00004F020000}"/>
    <cellStyle name="Migliaia [0] 27 2 2" xfId="2037" xr:uid="{00000000-0005-0000-0000-000050020000}"/>
    <cellStyle name="Migliaia [0] 27 2 2 2" xfId="2629" xr:uid="{00000000-0005-0000-0000-000051020000}"/>
    <cellStyle name="Migliaia [0] 27 3" xfId="2038" xr:uid="{00000000-0005-0000-0000-000052020000}"/>
    <cellStyle name="Migliaia [0] 27 3 2" xfId="2630" xr:uid="{00000000-0005-0000-0000-000053020000}"/>
    <cellStyle name="Migliaia [0] 28" xfId="398" xr:uid="{00000000-0005-0000-0000-000054020000}"/>
    <cellStyle name="Migliaia [0] 28 2" xfId="2039" xr:uid="{00000000-0005-0000-0000-000055020000}"/>
    <cellStyle name="Migliaia [0] 28 2 2" xfId="2040" xr:uid="{00000000-0005-0000-0000-000056020000}"/>
    <cellStyle name="Migliaia [0] 28 2 2 2" xfId="2631" xr:uid="{00000000-0005-0000-0000-000057020000}"/>
    <cellStyle name="Migliaia [0] 28 3" xfId="2041" xr:uid="{00000000-0005-0000-0000-000058020000}"/>
    <cellStyle name="Migliaia [0] 28 3 2" xfId="2632" xr:uid="{00000000-0005-0000-0000-000059020000}"/>
    <cellStyle name="Migliaia [0] 29" xfId="399" xr:uid="{00000000-0005-0000-0000-00005A020000}"/>
    <cellStyle name="Migliaia [0] 29 2" xfId="2042" xr:uid="{00000000-0005-0000-0000-00005B020000}"/>
    <cellStyle name="Migliaia [0] 29 2 2" xfId="2043" xr:uid="{00000000-0005-0000-0000-00005C020000}"/>
    <cellStyle name="Migliaia [0] 29 2 2 2" xfId="2633" xr:uid="{00000000-0005-0000-0000-00005D020000}"/>
    <cellStyle name="Migliaia [0] 29 3" xfId="2044" xr:uid="{00000000-0005-0000-0000-00005E020000}"/>
    <cellStyle name="Migliaia [0] 29 3 2" xfId="2634" xr:uid="{00000000-0005-0000-0000-00005F020000}"/>
    <cellStyle name="Migliaia [0] 3" xfId="400" xr:uid="{00000000-0005-0000-0000-000060020000}"/>
    <cellStyle name="Migliaia [0] 3 2" xfId="2045" xr:uid="{00000000-0005-0000-0000-000061020000}"/>
    <cellStyle name="Migliaia [0] 3 2 2" xfId="2046" xr:uid="{00000000-0005-0000-0000-000062020000}"/>
    <cellStyle name="Migliaia [0] 3 2 2 2" xfId="2635" xr:uid="{00000000-0005-0000-0000-000063020000}"/>
    <cellStyle name="Migliaia [0] 3 3" xfId="2047" xr:uid="{00000000-0005-0000-0000-000064020000}"/>
    <cellStyle name="Migliaia [0] 3 3 2" xfId="2636" xr:uid="{00000000-0005-0000-0000-000065020000}"/>
    <cellStyle name="Migliaia [0] 30" xfId="401" xr:uid="{00000000-0005-0000-0000-000066020000}"/>
    <cellStyle name="Migliaia [0] 30 2" xfId="2048" xr:uid="{00000000-0005-0000-0000-000067020000}"/>
    <cellStyle name="Migliaia [0] 30 2 2" xfId="2049" xr:uid="{00000000-0005-0000-0000-000068020000}"/>
    <cellStyle name="Migliaia [0] 30 2 2 2" xfId="2637" xr:uid="{00000000-0005-0000-0000-000069020000}"/>
    <cellStyle name="Migliaia [0] 30 3" xfId="2050" xr:uid="{00000000-0005-0000-0000-00006A020000}"/>
    <cellStyle name="Migliaia [0] 30 3 2" xfId="2638" xr:uid="{00000000-0005-0000-0000-00006B020000}"/>
    <cellStyle name="Migliaia [0] 31" xfId="402" xr:uid="{00000000-0005-0000-0000-00006C020000}"/>
    <cellStyle name="Migliaia [0] 31 2" xfId="2051" xr:uid="{00000000-0005-0000-0000-00006D020000}"/>
    <cellStyle name="Migliaia [0] 31 2 2" xfId="2052" xr:uid="{00000000-0005-0000-0000-00006E020000}"/>
    <cellStyle name="Migliaia [0] 31 2 2 2" xfId="2639" xr:uid="{00000000-0005-0000-0000-00006F020000}"/>
    <cellStyle name="Migliaia [0] 31 3" xfId="2053" xr:uid="{00000000-0005-0000-0000-000070020000}"/>
    <cellStyle name="Migliaia [0] 31 3 2" xfId="2640" xr:uid="{00000000-0005-0000-0000-000071020000}"/>
    <cellStyle name="Migliaia [0] 32" xfId="403" xr:uid="{00000000-0005-0000-0000-000072020000}"/>
    <cellStyle name="Migliaia [0] 32 2" xfId="2054" xr:uid="{00000000-0005-0000-0000-000073020000}"/>
    <cellStyle name="Migliaia [0] 32 2 2" xfId="2055" xr:uid="{00000000-0005-0000-0000-000074020000}"/>
    <cellStyle name="Migliaia [0] 32 2 2 2" xfId="2641" xr:uid="{00000000-0005-0000-0000-000075020000}"/>
    <cellStyle name="Migliaia [0] 32 3" xfId="2056" xr:uid="{00000000-0005-0000-0000-000076020000}"/>
    <cellStyle name="Migliaia [0] 32 3 2" xfId="2642" xr:uid="{00000000-0005-0000-0000-000077020000}"/>
    <cellStyle name="Migliaia [0] 33" xfId="404" xr:uid="{00000000-0005-0000-0000-000078020000}"/>
    <cellStyle name="Migliaia [0] 33 2" xfId="2057" xr:uid="{00000000-0005-0000-0000-000079020000}"/>
    <cellStyle name="Migliaia [0] 33 2 2" xfId="2058" xr:uid="{00000000-0005-0000-0000-00007A020000}"/>
    <cellStyle name="Migliaia [0] 33 2 2 2" xfId="2643" xr:uid="{00000000-0005-0000-0000-00007B020000}"/>
    <cellStyle name="Migliaia [0] 33 3" xfId="2059" xr:uid="{00000000-0005-0000-0000-00007C020000}"/>
    <cellStyle name="Migliaia [0] 33 3 2" xfId="2644" xr:uid="{00000000-0005-0000-0000-00007D020000}"/>
    <cellStyle name="Migliaia [0] 34" xfId="405" xr:uid="{00000000-0005-0000-0000-00007E020000}"/>
    <cellStyle name="Migliaia [0] 34 2" xfId="2060" xr:uid="{00000000-0005-0000-0000-00007F020000}"/>
    <cellStyle name="Migliaia [0] 34 2 2" xfId="2061" xr:uid="{00000000-0005-0000-0000-000080020000}"/>
    <cellStyle name="Migliaia [0] 34 2 2 2" xfId="2645" xr:uid="{00000000-0005-0000-0000-000081020000}"/>
    <cellStyle name="Migliaia [0] 34 3" xfId="2062" xr:uid="{00000000-0005-0000-0000-000082020000}"/>
    <cellStyle name="Migliaia [0] 34 3 2" xfId="2646" xr:uid="{00000000-0005-0000-0000-000083020000}"/>
    <cellStyle name="Migliaia [0] 35" xfId="406" xr:uid="{00000000-0005-0000-0000-000084020000}"/>
    <cellStyle name="Migliaia [0] 35 2" xfId="2063" xr:uid="{00000000-0005-0000-0000-000085020000}"/>
    <cellStyle name="Migliaia [0] 35 2 2" xfId="2064" xr:uid="{00000000-0005-0000-0000-000086020000}"/>
    <cellStyle name="Migliaia [0] 35 2 2 2" xfId="2647" xr:uid="{00000000-0005-0000-0000-000087020000}"/>
    <cellStyle name="Migliaia [0] 35 3" xfId="2065" xr:uid="{00000000-0005-0000-0000-000088020000}"/>
    <cellStyle name="Migliaia [0] 35 3 2" xfId="2648" xr:uid="{00000000-0005-0000-0000-000089020000}"/>
    <cellStyle name="Migliaia [0] 36" xfId="407" xr:uid="{00000000-0005-0000-0000-00008A020000}"/>
    <cellStyle name="Migliaia [0] 36 2" xfId="2066" xr:uid="{00000000-0005-0000-0000-00008B020000}"/>
    <cellStyle name="Migliaia [0] 36 2 2" xfId="2067" xr:uid="{00000000-0005-0000-0000-00008C020000}"/>
    <cellStyle name="Migliaia [0] 36 2 2 2" xfId="2649" xr:uid="{00000000-0005-0000-0000-00008D020000}"/>
    <cellStyle name="Migliaia [0] 36 3" xfId="2068" xr:uid="{00000000-0005-0000-0000-00008E020000}"/>
    <cellStyle name="Migliaia [0] 36 3 2" xfId="2650" xr:uid="{00000000-0005-0000-0000-00008F020000}"/>
    <cellStyle name="Migliaia [0] 37" xfId="408" xr:uid="{00000000-0005-0000-0000-000090020000}"/>
    <cellStyle name="Migliaia [0] 37 2" xfId="2069" xr:uid="{00000000-0005-0000-0000-000091020000}"/>
    <cellStyle name="Migliaia [0] 37 2 2" xfId="2070" xr:uid="{00000000-0005-0000-0000-000092020000}"/>
    <cellStyle name="Migliaia [0] 37 2 2 2" xfId="2651" xr:uid="{00000000-0005-0000-0000-000093020000}"/>
    <cellStyle name="Migliaia [0] 37 3" xfId="2071" xr:uid="{00000000-0005-0000-0000-000094020000}"/>
    <cellStyle name="Migliaia [0] 37 3 2" xfId="2652" xr:uid="{00000000-0005-0000-0000-000095020000}"/>
    <cellStyle name="Migliaia [0] 38" xfId="409" xr:uid="{00000000-0005-0000-0000-000096020000}"/>
    <cellStyle name="Migliaia [0] 38 2" xfId="2072" xr:uid="{00000000-0005-0000-0000-000097020000}"/>
    <cellStyle name="Migliaia [0] 38 2 2" xfId="2073" xr:uid="{00000000-0005-0000-0000-000098020000}"/>
    <cellStyle name="Migliaia [0] 38 2 2 2" xfId="2653" xr:uid="{00000000-0005-0000-0000-000099020000}"/>
    <cellStyle name="Migliaia [0] 38 3" xfId="2074" xr:uid="{00000000-0005-0000-0000-00009A020000}"/>
    <cellStyle name="Migliaia [0] 38 3 2" xfId="2654" xr:uid="{00000000-0005-0000-0000-00009B020000}"/>
    <cellStyle name="Migliaia [0] 39" xfId="410" xr:uid="{00000000-0005-0000-0000-00009C020000}"/>
    <cellStyle name="Migliaia [0] 39 2" xfId="2075" xr:uid="{00000000-0005-0000-0000-00009D020000}"/>
    <cellStyle name="Migliaia [0] 39 2 2" xfId="2076" xr:uid="{00000000-0005-0000-0000-00009E020000}"/>
    <cellStyle name="Migliaia [0] 39 2 2 2" xfId="2655" xr:uid="{00000000-0005-0000-0000-00009F020000}"/>
    <cellStyle name="Migliaia [0] 39 3" xfId="2077" xr:uid="{00000000-0005-0000-0000-0000A0020000}"/>
    <cellStyle name="Migliaia [0] 39 3 2" xfId="2656" xr:uid="{00000000-0005-0000-0000-0000A1020000}"/>
    <cellStyle name="Migliaia [0] 4" xfId="411" xr:uid="{00000000-0005-0000-0000-0000A2020000}"/>
    <cellStyle name="Migliaia [0] 4 2" xfId="2078" xr:uid="{00000000-0005-0000-0000-0000A3020000}"/>
    <cellStyle name="Migliaia [0] 4 2 2" xfId="2079" xr:uid="{00000000-0005-0000-0000-0000A4020000}"/>
    <cellStyle name="Migliaia [0] 4 2 2 2" xfId="2657" xr:uid="{00000000-0005-0000-0000-0000A5020000}"/>
    <cellStyle name="Migliaia [0] 4 3" xfId="2080" xr:uid="{00000000-0005-0000-0000-0000A6020000}"/>
    <cellStyle name="Migliaia [0] 4 3 2" xfId="2658" xr:uid="{00000000-0005-0000-0000-0000A7020000}"/>
    <cellStyle name="Migliaia [0] 40" xfId="412" xr:uid="{00000000-0005-0000-0000-0000A8020000}"/>
    <cellStyle name="Migliaia [0] 40 2" xfId="2081" xr:uid="{00000000-0005-0000-0000-0000A9020000}"/>
    <cellStyle name="Migliaia [0] 40 2 2" xfId="2082" xr:uid="{00000000-0005-0000-0000-0000AA020000}"/>
    <cellStyle name="Migliaia [0] 40 2 2 2" xfId="2659" xr:uid="{00000000-0005-0000-0000-0000AB020000}"/>
    <cellStyle name="Migliaia [0] 40 3" xfId="2083" xr:uid="{00000000-0005-0000-0000-0000AC020000}"/>
    <cellStyle name="Migliaia [0] 40 3 2" xfId="2660" xr:uid="{00000000-0005-0000-0000-0000AD020000}"/>
    <cellStyle name="Migliaia [0] 41" xfId="413" xr:uid="{00000000-0005-0000-0000-0000AE020000}"/>
    <cellStyle name="Migliaia [0] 41 2" xfId="2084" xr:uid="{00000000-0005-0000-0000-0000AF020000}"/>
    <cellStyle name="Migliaia [0] 41 2 2" xfId="2085" xr:uid="{00000000-0005-0000-0000-0000B0020000}"/>
    <cellStyle name="Migliaia [0] 41 2 2 2" xfId="2661" xr:uid="{00000000-0005-0000-0000-0000B1020000}"/>
    <cellStyle name="Migliaia [0] 41 3" xfId="2086" xr:uid="{00000000-0005-0000-0000-0000B2020000}"/>
    <cellStyle name="Migliaia [0] 41 3 2" xfId="2662" xr:uid="{00000000-0005-0000-0000-0000B3020000}"/>
    <cellStyle name="Migliaia [0] 42" xfId="414" xr:uid="{00000000-0005-0000-0000-0000B4020000}"/>
    <cellStyle name="Migliaia [0] 42 2" xfId="2087" xr:uid="{00000000-0005-0000-0000-0000B5020000}"/>
    <cellStyle name="Migliaia [0] 42 2 2" xfId="2088" xr:uid="{00000000-0005-0000-0000-0000B6020000}"/>
    <cellStyle name="Migliaia [0] 42 2 2 2" xfId="2663" xr:uid="{00000000-0005-0000-0000-0000B7020000}"/>
    <cellStyle name="Migliaia [0] 42 3" xfId="2089" xr:uid="{00000000-0005-0000-0000-0000B8020000}"/>
    <cellStyle name="Migliaia [0] 42 3 2" xfId="2664" xr:uid="{00000000-0005-0000-0000-0000B9020000}"/>
    <cellStyle name="Migliaia [0] 43" xfId="415" xr:uid="{00000000-0005-0000-0000-0000BA020000}"/>
    <cellStyle name="Migliaia [0] 43 2" xfId="2090" xr:uid="{00000000-0005-0000-0000-0000BB020000}"/>
    <cellStyle name="Migliaia [0] 43 2 2" xfId="2091" xr:uid="{00000000-0005-0000-0000-0000BC020000}"/>
    <cellStyle name="Migliaia [0] 43 2 2 2" xfId="2665" xr:uid="{00000000-0005-0000-0000-0000BD020000}"/>
    <cellStyle name="Migliaia [0] 43 3" xfId="2092" xr:uid="{00000000-0005-0000-0000-0000BE020000}"/>
    <cellStyle name="Migliaia [0] 43 3 2" xfId="2666" xr:uid="{00000000-0005-0000-0000-0000BF020000}"/>
    <cellStyle name="Migliaia [0] 44" xfId="416" xr:uid="{00000000-0005-0000-0000-0000C0020000}"/>
    <cellStyle name="Migliaia [0] 44 2" xfId="2093" xr:uid="{00000000-0005-0000-0000-0000C1020000}"/>
    <cellStyle name="Migliaia [0] 44 2 2" xfId="2094" xr:uid="{00000000-0005-0000-0000-0000C2020000}"/>
    <cellStyle name="Migliaia [0] 44 2 2 2" xfId="2667" xr:uid="{00000000-0005-0000-0000-0000C3020000}"/>
    <cellStyle name="Migliaia [0] 44 3" xfId="2095" xr:uid="{00000000-0005-0000-0000-0000C4020000}"/>
    <cellStyle name="Migliaia [0] 44 3 2" xfId="2668" xr:uid="{00000000-0005-0000-0000-0000C5020000}"/>
    <cellStyle name="Migliaia [0] 45" xfId="417" xr:uid="{00000000-0005-0000-0000-0000C6020000}"/>
    <cellStyle name="Migliaia [0] 45 2" xfId="2096" xr:uid="{00000000-0005-0000-0000-0000C7020000}"/>
    <cellStyle name="Migliaia [0] 45 2 2" xfId="2097" xr:uid="{00000000-0005-0000-0000-0000C8020000}"/>
    <cellStyle name="Migliaia [0] 45 2 2 2" xfId="2669" xr:uid="{00000000-0005-0000-0000-0000C9020000}"/>
    <cellStyle name="Migliaia [0] 45 3" xfId="2098" xr:uid="{00000000-0005-0000-0000-0000CA020000}"/>
    <cellStyle name="Migliaia [0] 45 3 2" xfId="2670" xr:uid="{00000000-0005-0000-0000-0000CB020000}"/>
    <cellStyle name="Migliaia [0] 46" xfId="418" xr:uid="{00000000-0005-0000-0000-0000CC020000}"/>
    <cellStyle name="Migliaia [0] 46 2" xfId="2099" xr:uid="{00000000-0005-0000-0000-0000CD020000}"/>
    <cellStyle name="Migliaia [0] 46 2 2" xfId="2100" xr:uid="{00000000-0005-0000-0000-0000CE020000}"/>
    <cellStyle name="Migliaia [0] 46 2 2 2" xfId="2671" xr:uid="{00000000-0005-0000-0000-0000CF020000}"/>
    <cellStyle name="Migliaia [0] 46 3" xfId="2101" xr:uid="{00000000-0005-0000-0000-0000D0020000}"/>
    <cellStyle name="Migliaia [0] 46 3 2" xfId="2672" xr:uid="{00000000-0005-0000-0000-0000D1020000}"/>
    <cellStyle name="Migliaia [0] 47" xfId="419" xr:uid="{00000000-0005-0000-0000-0000D2020000}"/>
    <cellStyle name="Migliaia [0] 47 2" xfId="2102" xr:uid="{00000000-0005-0000-0000-0000D3020000}"/>
    <cellStyle name="Migliaia [0] 47 2 2" xfId="2103" xr:uid="{00000000-0005-0000-0000-0000D4020000}"/>
    <cellStyle name="Migliaia [0] 47 2 2 2" xfId="2673" xr:uid="{00000000-0005-0000-0000-0000D5020000}"/>
    <cellStyle name="Migliaia [0] 47 3" xfId="2104" xr:uid="{00000000-0005-0000-0000-0000D6020000}"/>
    <cellStyle name="Migliaia [0] 47 3 2" xfId="2674" xr:uid="{00000000-0005-0000-0000-0000D7020000}"/>
    <cellStyle name="Migliaia [0] 48" xfId="420" xr:uid="{00000000-0005-0000-0000-0000D8020000}"/>
    <cellStyle name="Migliaia [0] 48 2" xfId="2105" xr:uid="{00000000-0005-0000-0000-0000D9020000}"/>
    <cellStyle name="Migliaia [0] 48 2 2" xfId="2106" xr:uid="{00000000-0005-0000-0000-0000DA020000}"/>
    <cellStyle name="Migliaia [0] 48 2 2 2" xfId="2675" xr:uid="{00000000-0005-0000-0000-0000DB020000}"/>
    <cellStyle name="Migliaia [0] 48 3" xfId="2107" xr:uid="{00000000-0005-0000-0000-0000DC020000}"/>
    <cellStyle name="Migliaia [0] 48 3 2" xfId="2676" xr:uid="{00000000-0005-0000-0000-0000DD020000}"/>
    <cellStyle name="Migliaia [0] 49" xfId="421" xr:uid="{00000000-0005-0000-0000-0000DE020000}"/>
    <cellStyle name="Migliaia [0] 49 2" xfId="2108" xr:uid="{00000000-0005-0000-0000-0000DF020000}"/>
    <cellStyle name="Migliaia [0] 49 2 2" xfId="2109" xr:uid="{00000000-0005-0000-0000-0000E0020000}"/>
    <cellStyle name="Migliaia [0] 49 2 2 2" xfId="2677" xr:uid="{00000000-0005-0000-0000-0000E1020000}"/>
    <cellStyle name="Migliaia [0] 49 3" xfId="2110" xr:uid="{00000000-0005-0000-0000-0000E2020000}"/>
    <cellStyle name="Migliaia [0] 49 3 2" xfId="2678" xr:uid="{00000000-0005-0000-0000-0000E3020000}"/>
    <cellStyle name="Migliaia [0] 5" xfId="422" xr:uid="{00000000-0005-0000-0000-0000E4020000}"/>
    <cellStyle name="Migliaia [0] 5 2" xfId="2111" xr:uid="{00000000-0005-0000-0000-0000E5020000}"/>
    <cellStyle name="Migliaia [0] 5 2 2" xfId="2112" xr:uid="{00000000-0005-0000-0000-0000E6020000}"/>
    <cellStyle name="Migliaia [0] 5 2 2 2" xfId="2679" xr:uid="{00000000-0005-0000-0000-0000E7020000}"/>
    <cellStyle name="Migliaia [0] 5 3" xfId="2113" xr:uid="{00000000-0005-0000-0000-0000E8020000}"/>
    <cellStyle name="Migliaia [0] 5 3 2" xfId="2680" xr:uid="{00000000-0005-0000-0000-0000E9020000}"/>
    <cellStyle name="Migliaia [0] 50" xfId="423" xr:uid="{00000000-0005-0000-0000-0000EA020000}"/>
    <cellStyle name="Migliaia [0] 50 2" xfId="2114" xr:uid="{00000000-0005-0000-0000-0000EB020000}"/>
    <cellStyle name="Migliaia [0] 50 2 2" xfId="2115" xr:uid="{00000000-0005-0000-0000-0000EC020000}"/>
    <cellStyle name="Migliaia [0] 50 2 2 2" xfId="2681" xr:uid="{00000000-0005-0000-0000-0000ED020000}"/>
    <cellStyle name="Migliaia [0] 50 3" xfId="2116" xr:uid="{00000000-0005-0000-0000-0000EE020000}"/>
    <cellStyle name="Migliaia [0] 50 3 2" xfId="2682" xr:uid="{00000000-0005-0000-0000-0000EF020000}"/>
    <cellStyle name="Migliaia [0] 51" xfId="424" xr:uid="{00000000-0005-0000-0000-0000F0020000}"/>
    <cellStyle name="Migliaia [0] 51 2" xfId="2117" xr:uid="{00000000-0005-0000-0000-0000F1020000}"/>
    <cellStyle name="Migliaia [0] 51 2 2" xfId="2118" xr:uid="{00000000-0005-0000-0000-0000F2020000}"/>
    <cellStyle name="Migliaia [0] 51 2 2 2" xfId="2683" xr:uid="{00000000-0005-0000-0000-0000F3020000}"/>
    <cellStyle name="Migliaia [0] 51 3" xfId="2119" xr:uid="{00000000-0005-0000-0000-0000F4020000}"/>
    <cellStyle name="Migliaia [0] 51 3 2" xfId="2684" xr:uid="{00000000-0005-0000-0000-0000F5020000}"/>
    <cellStyle name="Migliaia [0] 52" xfId="425" xr:uid="{00000000-0005-0000-0000-0000F6020000}"/>
    <cellStyle name="Migliaia [0] 52 2" xfId="2120" xr:uid="{00000000-0005-0000-0000-0000F7020000}"/>
    <cellStyle name="Migliaia [0] 52 2 2" xfId="2121" xr:uid="{00000000-0005-0000-0000-0000F8020000}"/>
    <cellStyle name="Migliaia [0] 52 2 2 2" xfId="2685" xr:uid="{00000000-0005-0000-0000-0000F9020000}"/>
    <cellStyle name="Migliaia [0] 52 3" xfId="2122" xr:uid="{00000000-0005-0000-0000-0000FA020000}"/>
    <cellStyle name="Migliaia [0] 52 3 2" xfId="2686" xr:uid="{00000000-0005-0000-0000-0000FB020000}"/>
    <cellStyle name="Migliaia [0] 53" xfId="426" xr:uid="{00000000-0005-0000-0000-0000FC020000}"/>
    <cellStyle name="Migliaia [0] 53 2" xfId="2123" xr:uid="{00000000-0005-0000-0000-0000FD020000}"/>
    <cellStyle name="Migliaia [0] 53 2 2" xfId="2124" xr:uid="{00000000-0005-0000-0000-0000FE020000}"/>
    <cellStyle name="Migliaia [0] 53 2 2 2" xfId="2687" xr:uid="{00000000-0005-0000-0000-0000FF020000}"/>
    <cellStyle name="Migliaia [0] 53 3" xfId="2125" xr:uid="{00000000-0005-0000-0000-000000030000}"/>
    <cellStyle name="Migliaia [0] 53 3 2" xfId="2688" xr:uid="{00000000-0005-0000-0000-000001030000}"/>
    <cellStyle name="Migliaia [0] 54" xfId="427" xr:uid="{00000000-0005-0000-0000-000002030000}"/>
    <cellStyle name="Migliaia [0] 54 2" xfId="2126" xr:uid="{00000000-0005-0000-0000-000003030000}"/>
    <cellStyle name="Migliaia [0] 54 2 2" xfId="2127" xr:uid="{00000000-0005-0000-0000-000004030000}"/>
    <cellStyle name="Migliaia [0] 54 2 2 2" xfId="2689" xr:uid="{00000000-0005-0000-0000-000005030000}"/>
    <cellStyle name="Migliaia [0] 54 3" xfId="2128" xr:uid="{00000000-0005-0000-0000-000006030000}"/>
    <cellStyle name="Migliaia [0] 54 3 2" xfId="2690" xr:uid="{00000000-0005-0000-0000-000007030000}"/>
    <cellStyle name="Migliaia [0] 55" xfId="428" xr:uid="{00000000-0005-0000-0000-000008030000}"/>
    <cellStyle name="Migliaia [0] 55 2" xfId="2129" xr:uid="{00000000-0005-0000-0000-000009030000}"/>
    <cellStyle name="Migliaia [0] 55 2 2" xfId="2130" xr:uid="{00000000-0005-0000-0000-00000A030000}"/>
    <cellStyle name="Migliaia [0] 55 2 2 2" xfId="2691" xr:uid="{00000000-0005-0000-0000-00000B030000}"/>
    <cellStyle name="Migliaia [0] 55 3" xfId="2131" xr:uid="{00000000-0005-0000-0000-00000C030000}"/>
    <cellStyle name="Migliaia [0] 55 3 2" xfId="2692" xr:uid="{00000000-0005-0000-0000-00000D030000}"/>
    <cellStyle name="Migliaia [0] 56" xfId="429" xr:uid="{00000000-0005-0000-0000-00000E030000}"/>
    <cellStyle name="Migliaia [0] 56 2" xfId="2132" xr:uid="{00000000-0005-0000-0000-00000F030000}"/>
    <cellStyle name="Migliaia [0] 56 2 2" xfId="2133" xr:uid="{00000000-0005-0000-0000-000010030000}"/>
    <cellStyle name="Migliaia [0] 56 2 2 2" xfId="2693" xr:uid="{00000000-0005-0000-0000-000011030000}"/>
    <cellStyle name="Migliaia [0] 56 3" xfId="2134" xr:uid="{00000000-0005-0000-0000-000012030000}"/>
    <cellStyle name="Migliaia [0] 56 3 2" xfId="2694" xr:uid="{00000000-0005-0000-0000-000013030000}"/>
    <cellStyle name="Migliaia [0] 57" xfId="430" xr:uid="{00000000-0005-0000-0000-000014030000}"/>
    <cellStyle name="Migliaia [0] 57 2" xfId="2135" xr:uid="{00000000-0005-0000-0000-000015030000}"/>
    <cellStyle name="Migliaia [0] 57 2 2" xfId="2136" xr:uid="{00000000-0005-0000-0000-000016030000}"/>
    <cellStyle name="Migliaia [0] 57 2 2 2" xfId="2695" xr:uid="{00000000-0005-0000-0000-000017030000}"/>
    <cellStyle name="Migliaia [0] 57 3" xfId="2137" xr:uid="{00000000-0005-0000-0000-000018030000}"/>
    <cellStyle name="Migliaia [0] 57 3 2" xfId="2696" xr:uid="{00000000-0005-0000-0000-000019030000}"/>
    <cellStyle name="Migliaia [0] 58" xfId="431" xr:uid="{00000000-0005-0000-0000-00001A030000}"/>
    <cellStyle name="Migliaia [0] 58 2" xfId="2138" xr:uid="{00000000-0005-0000-0000-00001B030000}"/>
    <cellStyle name="Migliaia [0] 58 2 2" xfId="2139" xr:uid="{00000000-0005-0000-0000-00001C030000}"/>
    <cellStyle name="Migliaia [0] 58 2 2 2" xfId="2697" xr:uid="{00000000-0005-0000-0000-00001D030000}"/>
    <cellStyle name="Migliaia [0] 58 3" xfId="2140" xr:uid="{00000000-0005-0000-0000-00001E030000}"/>
    <cellStyle name="Migliaia [0] 58 3 2" xfId="2698" xr:uid="{00000000-0005-0000-0000-00001F030000}"/>
    <cellStyle name="Migliaia [0] 59" xfId="432" xr:uid="{00000000-0005-0000-0000-000020030000}"/>
    <cellStyle name="Migliaia [0] 59 2" xfId="2141" xr:uid="{00000000-0005-0000-0000-000021030000}"/>
    <cellStyle name="Migliaia [0] 59 2 2" xfId="2142" xr:uid="{00000000-0005-0000-0000-000022030000}"/>
    <cellStyle name="Migliaia [0] 59 2 2 2" xfId="2699" xr:uid="{00000000-0005-0000-0000-000023030000}"/>
    <cellStyle name="Migliaia [0] 59 3" xfId="2143" xr:uid="{00000000-0005-0000-0000-000024030000}"/>
    <cellStyle name="Migliaia [0] 59 3 2" xfId="2700" xr:uid="{00000000-0005-0000-0000-000025030000}"/>
    <cellStyle name="Migliaia [0] 6" xfId="433" xr:uid="{00000000-0005-0000-0000-000026030000}"/>
    <cellStyle name="Migliaia [0] 6 2" xfId="2144" xr:uid="{00000000-0005-0000-0000-000027030000}"/>
    <cellStyle name="Migliaia [0] 6 2 2" xfId="2145" xr:uid="{00000000-0005-0000-0000-000028030000}"/>
    <cellStyle name="Migliaia [0] 6 2 2 2" xfId="2701" xr:uid="{00000000-0005-0000-0000-000029030000}"/>
    <cellStyle name="Migliaia [0] 6 3" xfId="2146" xr:uid="{00000000-0005-0000-0000-00002A030000}"/>
    <cellStyle name="Migliaia [0] 6 3 2" xfId="2702" xr:uid="{00000000-0005-0000-0000-00002B030000}"/>
    <cellStyle name="Migliaia [0] 7" xfId="434" xr:uid="{00000000-0005-0000-0000-00002C030000}"/>
    <cellStyle name="Migliaia [0] 7 2" xfId="2147" xr:uid="{00000000-0005-0000-0000-00002D030000}"/>
    <cellStyle name="Migliaia [0] 7 2 2" xfId="2148" xr:uid="{00000000-0005-0000-0000-00002E030000}"/>
    <cellStyle name="Migliaia [0] 7 2 2 2" xfId="2703" xr:uid="{00000000-0005-0000-0000-00002F030000}"/>
    <cellStyle name="Migliaia [0] 7 3" xfId="2149" xr:uid="{00000000-0005-0000-0000-000030030000}"/>
    <cellStyle name="Migliaia [0] 7 3 2" xfId="2704" xr:uid="{00000000-0005-0000-0000-000031030000}"/>
    <cellStyle name="Migliaia [0] 8" xfId="435" xr:uid="{00000000-0005-0000-0000-000032030000}"/>
    <cellStyle name="Migliaia [0] 8 2" xfId="2150" xr:uid="{00000000-0005-0000-0000-000033030000}"/>
    <cellStyle name="Migliaia [0] 8 2 2" xfId="2151" xr:uid="{00000000-0005-0000-0000-000034030000}"/>
    <cellStyle name="Migliaia [0] 8 2 2 2" xfId="2705" xr:uid="{00000000-0005-0000-0000-000035030000}"/>
    <cellStyle name="Migliaia [0] 8 3" xfId="2152" xr:uid="{00000000-0005-0000-0000-000036030000}"/>
    <cellStyle name="Migliaia [0] 8 3 2" xfId="2706" xr:uid="{00000000-0005-0000-0000-000037030000}"/>
    <cellStyle name="Migliaia [0] 9" xfId="436" xr:uid="{00000000-0005-0000-0000-000038030000}"/>
    <cellStyle name="Migliaia [0] 9 2" xfId="2153" xr:uid="{00000000-0005-0000-0000-000039030000}"/>
    <cellStyle name="Migliaia [0] 9 2 2" xfId="2154" xr:uid="{00000000-0005-0000-0000-00003A030000}"/>
    <cellStyle name="Migliaia [0] 9 2 2 2" xfId="2707" xr:uid="{00000000-0005-0000-0000-00003B030000}"/>
    <cellStyle name="Migliaia [0] 9 3" xfId="2155" xr:uid="{00000000-0005-0000-0000-00003C030000}"/>
    <cellStyle name="Migliaia [0] 9 3 2" xfId="2708" xr:uid="{00000000-0005-0000-0000-00003D030000}"/>
    <cellStyle name="Migliaia 10" xfId="437" xr:uid="{00000000-0005-0000-0000-00003E030000}"/>
    <cellStyle name="Migliaia 10 2" xfId="438" xr:uid="{00000000-0005-0000-0000-00003F030000}"/>
    <cellStyle name="Migliaia 10 2 2" xfId="2156" xr:uid="{00000000-0005-0000-0000-000040030000}"/>
    <cellStyle name="Migliaia 10 2 2 2" xfId="2709" xr:uid="{00000000-0005-0000-0000-000041030000}"/>
    <cellStyle name="Migliaia 10 3" xfId="439" xr:uid="{00000000-0005-0000-0000-000042030000}"/>
    <cellStyle name="Migliaia 10 3 2" xfId="440" xr:uid="{00000000-0005-0000-0000-000043030000}"/>
    <cellStyle name="Migliaia 10 3 2 2" xfId="441" xr:uid="{00000000-0005-0000-0000-000044030000}"/>
    <cellStyle name="Migliaia 10 4" xfId="442" xr:uid="{00000000-0005-0000-0000-000045030000}"/>
    <cellStyle name="Migliaia 10 4 2" xfId="2157" xr:uid="{00000000-0005-0000-0000-000046030000}"/>
    <cellStyle name="Migliaia 10 4 2 2" xfId="2710" xr:uid="{00000000-0005-0000-0000-000047030000}"/>
    <cellStyle name="Migliaia 10 5" xfId="443" xr:uid="{00000000-0005-0000-0000-000048030000}"/>
    <cellStyle name="Migliaia 11" xfId="444" xr:uid="{00000000-0005-0000-0000-000049030000}"/>
    <cellStyle name="Migliaia 11 2" xfId="445" xr:uid="{00000000-0005-0000-0000-00004A030000}"/>
    <cellStyle name="Migliaia 11 2 2" xfId="2158" xr:uid="{00000000-0005-0000-0000-00004B030000}"/>
    <cellStyle name="Migliaia 11 2 2 2" xfId="2711" xr:uid="{00000000-0005-0000-0000-00004C030000}"/>
    <cellStyle name="Migliaia 11 3" xfId="446" xr:uid="{00000000-0005-0000-0000-00004D030000}"/>
    <cellStyle name="Migliaia 11 3 2" xfId="447" xr:uid="{00000000-0005-0000-0000-00004E030000}"/>
    <cellStyle name="Migliaia 11 3 2 2" xfId="448" xr:uid="{00000000-0005-0000-0000-00004F030000}"/>
    <cellStyle name="Migliaia 11 4" xfId="449" xr:uid="{00000000-0005-0000-0000-000050030000}"/>
    <cellStyle name="Migliaia 11 4 2" xfId="2159" xr:uid="{00000000-0005-0000-0000-000051030000}"/>
    <cellStyle name="Migliaia 11 4 2 2" xfId="2712" xr:uid="{00000000-0005-0000-0000-000052030000}"/>
    <cellStyle name="Migliaia 11 5" xfId="450" xr:uid="{00000000-0005-0000-0000-000053030000}"/>
    <cellStyle name="Migliaia 12" xfId="451" xr:uid="{00000000-0005-0000-0000-000054030000}"/>
    <cellStyle name="Migliaia 12 2" xfId="452" xr:uid="{00000000-0005-0000-0000-000055030000}"/>
    <cellStyle name="Migliaia 12 2 2" xfId="2160" xr:uid="{00000000-0005-0000-0000-000056030000}"/>
    <cellStyle name="Migliaia 12 2 2 2" xfId="2713" xr:uid="{00000000-0005-0000-0000-000057030000}"/>
    <cellStyle name="Migliaia 12 3" xfId="453" xr:uid="{00000000-0005-0000-0000-000058030000}"/>
    <cellStyle name="Migliaia 12 3 2" xfId="454" xr:uid="{00000000-0005-0000-0000-000059030000}"/>
    <cellStyle name="Migliaia 12 3 2 2" xfId="455" xr:uid="{00000000-0005-0000-0000-00005A030000}"/>
    <cellStyle name="Migliaia 12 4" xfId="456" xr:uid="{00000000-0005-0000-0000-00005B030000}"/>
    <cellStyle name="Migliaia 12 4 2" xfId="2161" xr:uid="{00000000-0005-0000-0000-00005C030000}"/>
    <cellStyle name="Migliaia 12 4 2 2" xfId="2714" xr:uid="{00000000-0005-0000-0000-00005D030000}"/>
    <cellStyle name="Migliaia 12 5" xfId="457" xr:uid="{00000000-0005-0000-0000-00005E030000}"/>
    <cellStyle name="Migliaia 13" xfId="458" xr:uid="{00000000-0005-0000-0000-00005F030000}"/>
    <cellStyle name="Migliaia 13 2" xfId="459" xr:uid="{00000000-0005-0000-0000-000060030000}"/>
    <cellStyle name="Migliaia 13 2 2" xfId="2162" xr:uid="{00000000-0005-0000-0000-000061030000}"/>
    <cellStyle name="Migliaia 13 2 2 2" xfId="2715" xr:uid="{00000000-0005-0000-0000-000062030000}"/>
    <cellStyle name="Migliaia 13 3" xfId="460" xr:uid="{00000000-0005-0000-0000-000063030000}"/>
    <cellStyle name="Migliaia 13 3 2" xfId="461" xr:uid="{00000000-0005-0000-0000-000064030000}"/>
    <cellStyle name="Migliaia 13 3 2 2" xfId="462" xr:uid="{00000000-0005-0000-0000-000065030000}"/>
    <cellStyle name="Migliaia 13 4" xfId="463" xr:uid="{00000000-0005-0000-0000-000066030000}"/>
    <cellStyle name="Migliaia 13 4 2" xfId="2163" xr:uid="{00000000-0005-0000-0000-000067030000}"/>
    <cellStyle name="Migliaia 13 4 2 2" xfId="2716" xr:uid="{00000000-0005-0000-0000-000068030000}"/>
    <cellStyle name="Migliaia 13 5" xfId="464" xr:uid="{00000000-0005-0000-0000-000069030000}"/>
    <cellStyle name="Migliaia 14" xfId="465" xr:uid="{00000000-0005-0000-0000-00006A030000}"/>
    <cellStyle name="Migliaia 14 2" xfId="466" xr:uid="{00000000-0005-0000-0000-00006B030000}"/>
    <cellStyle name="Migliaia 14 2 2" xfId="2164" xr:uid="{00000000-0005-0000-0000-00006C030000}"/>
    <cellStyle name="Migliaia 14 2 2 2" xfId="2717" xr:uid="{00000000-0005-0000-0000-00006D030000}"/>
    <cellStyle name="Migliaia 14 3" xfId="467" xr:uid="{00000000-0005-0000-0000-00006E030000}"/>
    <cellStyle name="Migliaia 14 3 2" xfId="468" xr:uid="{00000000-0005-0000-0000-00006F030000}"/>
    <cellStyle name="Migliaia 14 3 2 2" xfId="469" xr:uid="{00000000-0005-0000-0000-000070030000}"/>
    <cellStyle name="Migliaia 14 4" xfId="470" xr:uid="{00000000-0005-0000-0000-000071030000}"/>
    <cellStyle name="Migliaia 14 4 2" xfId="2165" xr:uid="{00000000-0005-0000-0000-000072030000}"/>
    <cellStyle name="Migliaia 14 4 2 2" xfId="2718" xr:uid="{00000000-0005-0000-0000-000073030000}"/>
    <cellStyle name="Migliaia 14 5" xfId="471" xr:uid="{00000000-0005-0000-0000-000074030000}"/>
    <cellStyle name="Migliaia 15" xfId="472" xr:uid="{00000000-0005-0000-0000-000075030000}"/>
    <cellStyle name="Migliaia 15 2" xfId="473" xr:uid="{00000000-0005-0000-0000-000076030000}"/>
    <cellStyle name="Migliaia 15 2 2" xfId="2166" xr:uid="{00000000-0005-0000-0000-000077030000}"/>
    <cellStyle name="Migliaia 15 2 2 2" xfId="2719" xr:uid="{00000000-0005-0000-0000-000078030000}"/>
    <cellStyle name="Migliaia 15 3" xfId="474" xr:uid="{00000000-0005-0000-0000-000079030000}"/>
    <cellStyle name="Migliaia 15 3 2" xfId="475" xr:uid="{00000000-0005-0000-0000-00007A030000}"/>
    <cellStyle name="Migliaia 15 3 2 2" xfId="476" xr:uid="{00000000-0005-0000-0000-00007B030000}"/>
    <cellStyle name="Migliaia 15 4" xfId="477" xr:uid="{00000000-0005-0000-0000-00007C030000}"/>
    <cellStyle name="Migliaia 15 4 2" xfId="2167" xr:uid="{00000000-0005-0000-0000-00007D030000}"/>
    <cellStyle name="Migliaia 15 4 2 2" xfId="2720" xr:uid="{00000000-0005-0000-0000-00007E030000}"/>
    <cellStyle name="Migliaia 15 5" xfId="478" xr:uid="{00000000-0005-0000-0000-00007F030000}"/>
    <cellStyle name="Migliaia 16" xfId="479" xr:uid="{00000000-0005-0000-0000-000080030000}"/>
    <cellStyle name="Migliaia 16 2" xfId="480" xr:uid="{00000000-0005-0000-0000-000081030000}"/>
    <cellStyle name="Migliaia 16 2 2" xfId="2168" xr:uid="{00000000-0005-0000-0000-000082030000}"/>
    <cellStyle name="Migliaia 16 2 2 2" xfId="2721" xr:uid="{00000000-0005-0000-0000-000083030000}"/>
    <cellStyle name="Migliaia 16 3" xfId="481" xr:uid="{00000000-0005-0000-0000-000084030000}"/>
    <cellStyle name="Migliaia 16 3 2" xfId="482" xr:uid="{00000000-0005-0000-0000-000085030000}"/>
    <cellStyle name="Migliaia 16 3 2 2" xfId="483" xr:uid="{00000000-0005-0000-0000-000086030000}"/>
    <cellStyle name="Migliaia 16 4" xfId="484" xr:uid="{00000000-0005-0000-0000-000087030000}"/>
    <cellStyle name="Migliaia 16 4 2" xfId="2169" xr:uid="{00000000-0005-0000-0000-000088030000}"/>
    <cellStyle name="Migliaia 16 4 2 2" xfId="2722" xr:uid="{00000000-0005-0000-0000-000089030000}"/>
    <cellStyle name="Migliaia 16 5" xfId="485" xr:uid="{00000000-0005-0000-0000-00008A030000}"/>
    <cellStyle name="Migliaia 17" xfId="486" xr:uid="{00000000-0005-0000-0000-00008B030000}"/>
    <cellStyle name="Migliaia 17 2" xfId="487" xr:uid="{00000000-0005-0000-0000-00008C030000}"/>
    <cellStyle name="Migliaia 17 2 2" xfId="2170" xr:uid="{00000000-0005-0000-0000-00008D030000}"/>
    <cellStyle name="Migliaia 17 2 2 2" xfId="2723" xr:uid="{00000000-0005-0000-0000-00008E030000}"/>
    <cellStyle name="Migliaia 17 3" xfId="488" xr:uid="{00000000-0005-0000-0000-00008F030000}"/>
    <cellStyle name="Migliaia 17 3 2" xfId="489" xr:uid="{00000000-0005-0000-0000-000090030000}"/>
    <cellStyle name="Migliaia 17 3 2 2" xfId="490" xr:uid="{00000000-0005-0000-0000-000091030000}"/>
    <cellStyle name="Migliaia 17 4" xfId="491" xr:uid="{00000000-0005-0000-0000-000092030000}"/>
    <cellStyle name="Migliaia 17 4 2" xfId="2171" xr:uid="{00000000-0005-0000-0000-000093030000}"/>
    <cellStyle name="Migliaia 17 4 2 2" xfId="2724" xr:uid="{00000000-0005-0000-0000-000094030000}"/>
    <cellStyle name="Migliaia 17 5" xfId="492" xr:uid="{00000000-0005-0000-0000-000095030000}"/>
    <cellStyle name="Migliaia 18" xfId="493" xr:uid="{00000000-0005-0000-0000-000096030000}"/>
    <cellStyle name="Migliaia 18 2" xfId="494" xr:uid="{00000000-0005-0000-0000-000097030000}"/>
    <cellStyle name="Migliaia 18 2 2" xfId="2172" xr:uid="{00000000-0005-0000-0000-000098030000}"/>
    <cellStyle name="Migliaia 18 2 2 2" xfId="2725" xr:uid="{00000000-0005-0000-0000-000099030000}"/>
    <cellStyle name="Migliaia 18 3" xfId="495" xr:uid="{00000000-0005-0000-0000-00009A030000}"/>
    <cellStyle name="Migliaia 18 3 2" xfId="496" xr:uid="{00000000-0005-0000-0000-00009B030000}"/>
    <cellStyle name="Migliaia 18 3 2 2" xfId="497" xr:uid="{00000000-0005-0000-0000-00009C030000}"/>
    <cellStyle name="Migliaia 18 4" xfId="498" xr:uid="{00000000-0005-0000-0000-00009D030000}"/>
    <cellStyle name="Migliaia 18 4 2" xfId="2173" xr:uid="{00000000-0005-0000-0000-00009E030000}"/>
    <cellStyle name="Migliaia 18 4 2 2" xfId="2726" xr:uid="{00000000-0005-0000-0000-00009F030000}"/>
    <cellStyle name="Migliaia 18 5" xfId="499" xr:uid="{00000000-0005-0000-0000-0000A0030000}"/>
    <cellStyle name="Migliaia 19" xfId="500" xr:uid="{00000000-0005-0000-0000-0000A1030000}"/>
    <cellStyle name="Migliaia 19 2" xfId="501" xr:uid="{00000000-0005-0000-0000-0000A2030000}"/>
    <cellStyle name="Migliaia 19 2 2" xfId="2174" xr:uid="{00000000-0005-0000-0000-0000A3030000}"/>
    <cellStyle name="Migliaia 19 2 2 2" xfId="2727" xr:uid="{00000000-0005-0000-0000-0000A4030000}"/>
    <cellStyle name="Migliaia 19 3" xfId="502" xr:uid="{00000000-0005-0000-0000-0000A5030000}"/>
    <cellStyle name="Migliaia 19 3 2" xfId="503" xr:uid="{00000000-0005-0000-0000-0000A6030000}"/>
    <cellStyle name="Migliaia 19 3 2 2" xfId="504" xr:uid="{00000000-0005-0000-0000-0000A7030000}"/>
    <cellStyle name="Migliaia 19 4" xfId="505" xr:uid="{00000000-0005-0000-0000-0000A8030000}"/>
    <cellStyle name="Migliaia 19 4 2" xfId="2175" xr:uid="{00000000-0005-0000-0000-0000A9030000}"/>
    <cellStyle name="Migliaia 19 4 2 2" xfId="2728" xr:uid="{00000000-0005-0000-0000-0000AA030000}"/>
    <cellStyle name="Migliaia 19 5" xfId="506" xr:uid="{00000000-0005-0000-0000-0000AB030000}"/>
    <cellStyle name="Migliaia 2" xfId="507" xr:uid="{00000000-0005-0000-0000-0000AC030000}"/>
    <cellStyle name="Migliaia 2 2" xfId="508" xr:uid="{00000000-0005-0000-0000-0000AD030000}"/>
    <cellStyle name="Migliaia 2 2 2" xfId="509" xr:uid="{00000000-0005-0000-0000-0000AE030000}"/>
    <cellStyle name="Migliaia 2 2 2 2" xfId="2176" xr:uid="{00000000-0005-0000-0000-0000AF030000}"/>
    <cellStyle name="Migliaia 2 2 2 2 2" xfId="2729" xr:uid="{00000000-0005-0000-0000-0000B0030000}"/>
    <cellStyle name="Migliaia 2 2 3" xfId="2177" xr:uid="{00000000-0005-0000-0000-0000B1030000}"/>
    <cellStyle name="Migliaia 2 2 3 2" xfId="2730" xr:uid="{00000000-0005-0000-0000-0000B2030000}"/>
    <cellStyle name="Migliaia 2 3" xfId="510" xr:uid="{00000000-0005-0000-0000-0000B3030000}"/>
    <cellStyle name="Migliaia 2 3 2" xfId="511" xr:uid="{00000000-0005-0000-0000-0000B4030000}"/>
    <cellStyle name="Migliaia 2 3 2 2" xfId="2178" xr:uid="{00000000-0005-0000-0000-0000B5030000}"/>
    <cellStyle name="Migliaia 2 3 2 2 2" xfId="2731" xr:uid="{00000000-0005-0000-0000-0000B6030000}"/>
    <cellStyle name="Migliaia 2 3 3" xfId="2179" xr:uid="{00000000-0005-0000-0000-0000B7030000}"/>
    <cellStyle name="Migliaia 2 3 3 2" xfId="2732" xr:uid="{00000000-0005-0000-0000-0000B8030000}"/>
    <cellStyle name="Migliaia 2 4" xfId="512" xr:uid="{00000000-0005-0000-0000-0000B9030000}"/>
    <cellStyle name="Migliaia 2 4 2" xfId="513" xr:uid="{00000000-0005-0000-0000-0000BA030000}"/>
    <cellStyle name="Migliaia 2 4 2 2" xfId="514" xr:uid="{00000000-0005-0000-0000-0000BB030000}"/>
    <cellStyle name="Migliaia 2 5" xfId="515" xr:uid="{00000000-0005-0000-0000-0000BC030000}"/>
    <cellStyle name="Migliaia 2 5 2" xfId="2180" xr:uid="{00000000-0005-0000-0000-0000BD030000}"/>
    <cellStyle name="Migliaia 2 5 2 2" xfId="2733" xr:uid="{00000000-0005-0000-0000-0000BE030000}"/>
    <cellStyle name="Migliaia 2 6" xfId="516" xr:uid="{00000000-0005-0000-0000-0000BF030000}"/>
    <cellStyle name="Migliaia 2_Domestico_reg&amp;naz" xfId="517" xr:uid="{00000000-0005-0000-0000-0000C0030000}"/>
    <cellStyle name="Migliaia 20" xfId="518" xr:uid="{00000000-0005-0000-0000-0000C1030000}"/>
    <cellStyle name="Migliaia 20 2" xfId="519" xr:uid="{00000000-0005-0000-0000-0000C2030000}"/>
    <cellStyle name="Migliaia 20 2 2" xfId="2181" xr:uid="{00000000-0005-0000-0000-0000C3030000}"/>
    <cellStyle name="Migliaia 20 2 2 2" xfId="2734" xr:uid="{00000000-0005-0000-0000-0000C4030000}"/>
    <cellStyle name="Migliaia 20 3" xfId="520" xr:uid="{00000000-0005-0000-0000-0000C5030000}"/>
    <cellStyle name="Migliaia 20 3 2" xfId="521" xr:uid="{00000000-0005-0000-0000-0000C6030000}"/>
    <cellStyle name="Migliaia 20 3 2 2" xfId="522" xr:uid="{00000000-0005-0000-0000-0000C7030000}"/>
    <cellStyle name="Migliaia 20 4" xfId="523" xr:uid="{00000000-0005-0000-0000-0000C8030000}"/>
    <cellStyle name="Migliaia 20 4 2" xfId="2182" xr:uid="{00000000-0005-0000-0000-0000C9030000}"/>
    <cellStyle name="Migliaia 20 4 2 2" xfId="2735" xr:uid="{00000000-0005-0000-0000-0000CA030000}"/>
    <cellStyle name="Migliaia 20 5" xfId="524" xr:uid="{00000000-0005-0000-0000-0000CB030000}"/>
    <cellStyle name="Migliaia 21" xfId="525" xr:uid="{00000000-0005-0000-0000-0000CC030000}"/>
    <cellStyle name="Migliaia 21 2" xfId="526" xr:uid="{00000000-0005-0000-0000-0000CD030000}"/>
    <cellStyle name="Migliaia 21 2 2" xfId="2183" xr:uid="{00000000-0005-0000-0000-0000CE030000}"/>
    <cellStyle name="Migliaia 21 2 2 2" xfId="2736" xr:uid="{00000000-0005-0000-0000-0000CF030000}"/>
    <cellStyle name="Migliaia 21 3" xfId="527" xr:uid="{00000000-0005-0000-0000-0000D0030000}"/>
    <cellStyle name="Migliaia 21 3 2" xfId="528" xr:uid="{00000000-0005-0000-0000-0000D1030000}"/>
    <cellStyle name="Migliaia 21 3 2 2" xfId="529" xr:uid="{00000000-0005-0000-0000-0000D2030000}"/>
    <cellStyle name="Migliaia 21 4" xfId="530" xr:uid="{00000000-0005-0000-0000-0000D3030000}"/>
    <cellStyle name="Migliaia 21 4 2" xfId="2184" xr:uid="{00000000-0005-0000-0000-0000D4030000}"/>
    <cellStyle name="Migliaia 21 4 2 2" xfId="2737" xr:uid="{00000000-0005-0000-0000-0000D5030000}"/>
    <cellStyle name="Migliaia 21 5" xfId="531" xr:uid="{00000000-0005-0000-0000-0000D6030000}"/>
    <cellStyle name="Migliaia 22" xfId="532" xr:uid="{00000000-0005-0000-0000-0000D7030000}"/>
    <cellStyle name="Migliaia 22 2" xfId="533" xr:uid="{00000000-0005-0000-0000-0000D8030000}"/>
    <cellStyle name="Migliaia 22 2 2" xfId="2185" xr:uid="{00000000-0005-0000-0000-0000D9030000}"/>
    <cellStyle name="Migliaia 22 2 2 2" xfId="2738" xr:uid="{00000000-0005-0000-0000-0000DA030000}"/>
    <cellStyle name="Migliaia 22 3" xfId="534" xr:uid="{00000000-0005-0000-0000-0000DB030000}"/>
    <cellStyle name="Migliaia 22 3 2" xfId="535" xr:uid="{00000000-0005-0000-0000-0000DC030000}"/>
    <cellStyle name="Migliaia 22 3 2 2" xfId="536" xr:uid="{00000000-0005-0000-0000-0000DD030000}"/>
    <cellStyle name="Migliaia 22 4" xfId="537" xr:uid="{00000000-0005-0000-0000-0000DE030000}"/>
    <cellStyle name="Migliaia 22 4 2" xfId="2186" xr:uid="{00000000-0005-0000-0000-0000DF030000}"/>
    <cellStyle name="Migliaia 22 4 2 2" xfId="2739" xr:uid="{00000000-0005-0000-0000-0000E0030000}"/>
    <cellStyle name="Migliaia 22 5" xfId="538" xr:uid="{00000000-0005-0000-0000-0000E1030000}"/>
    <cellStyle name="Migliaia 23" xfId="539" xr:uid="{00000000-0005-0000-0000-0000E2030000}"/>
    <cellStyle name="Migliaia 23 2" xfId="540" xr:uid="{00000000-0005-0000-0000-0000E3030000}"/>
    <cellStyle name="Migliaia 23 2 2" xfId="2187" xr:uid="{00000000-0005-0000-0000-0000E4030000}"/>
    <cellStyle name="Migliaia 23 2 2 2" xfId="2740" xr:uid="{00000000-0005-0000-0000-0000E5030000}"/>
    <cellStyle name="Migliaia 23 3" xfId="541" xr:uid="{00000000-0005-0000-0000-0000E6030000}"/>
    <cellStyle name="Migliaia 23 3 2" xfId="542" xr:uid="{00000000-0005-0000-0000-0000E7030000}"/>
    <cellStyle name="Migliaia 23 3 2 2" xfId="543" xr:uid="{00000000-0005-0000-0000-0000E8030000}"/>
    <cellStyle name="Migliaia 23 4" xfId="544" xr:uid="{00000000-0005-0000-0000-0000E9030000}"/>
    <cellStyle name="Migliaia 23 4 2" xfId="2188" xr:uid="{00000000-0005-0000-0000-0000EA030000}"/>
    <cellStyle name="Migliaia 23 4 2 2" xfId="2741" xr:uid="{00000000-0005-0000-0000-0000EB030000}"/>
    <cellStyle name="Migliaia 23 5" xfId="545" xr:uid="{00000000-0005-0000-0000-0000EC030000}"/>
    <cellStyle name="Migliaia 24" xfId="546" xr:uid="{00000000-0005-0000-0000-0000ED030000}"/>
    <cellStyle name="Migliaia 24 2" xfId="547" xr:uid="{00000000-0005-0000-0000-0000EE030000}"/>
    <cellStyle name="Migliaia 24 2 2" xfId="2189" xr:uid="{00000000-0005-0000-0000-0000EF030000}"/>
    <cellStyle name="Migliaia 24 2 2 2" xfId="2742" xr:uid="{00000000-0005-0000-0000-0000F0030000}"/>
    <cellStyle name="Migliaia 24 3" xfId="548" xr:uid="{00000000-0005-0000-0000-0000F1030000}"/>
    <cellStyle name="Migliaia 24 3 2" xfId="549" xr:uid="{00000000-0005-0000-0000-0000F2030000}"/>
    <cellStyle name="Migliaia 24 3 2 2" xfId="550" xr:uid="{00000000-0005-0000-0000-0000F3030000}"/>
    <cellStyle name="Migliaia 24 4" xfId="551" xr:uid="{00000000-0005-0000-0000-0000F4030000}"/>
    <cellStyle name="Migliaia 24 4 2" xfId="2190" xr:uid="{00000000-0005-0000-0000-0000F5030000}"/>
    <cellStyle name="Migliaia 24 4 2 2" xfId="2743" xr:uid="{00000000-0005-0000-0000-0000F6030000}"/>
    <cellStyle name="Migliaia 24 5" xfId="552" xr:uid="{00000000-0005-0000-0000-0000F7030000}"/>
    <cellStyle name="Migliaia 25" xfId="553" xr:uid="{00000000-0005-0000-0000-0000F8030000}"/>
    <cellStyle name="Migliaia 25 2" xfId="554" xr:uid="{00000000-0005-0000-0000-0000F9030000}"/>
    <cellStyle name="Migliaia 25 2 2" xfId="2191" xr:uid="{00000000-0005-0000-0000-0000FA030000}"/>
    <cellStyle name="Migliaia 25 2 2 2" xfId="2744" xr:uid="{00000000-0005-0000-0000-0000FB030000}"/>
    <cellStyle name="Migliaia 25 3" xfId="555" xr:uid="{00000000-0005-0000-0000-0000FC030000}"/>
    <cellStyle name="Migliaia 25 3 2" xfId="556" xr:uid="{00000000-0005-0000-0000-0000FD030000}"/>
    <cellStyle name="Migliaia 25 3 2 2" xfId="557" xr:uid="{00000000-0005-0000-0000-0000FE030000}"/>
    <cellStyle name="Migliaia 25 4" xfId="558" xr:uid="{00000000-0005-0000-0000-0000FF030000}"/>
    <cellStyle name="Migliaia 25 4 2" xfId="2192" xr:uid="{00000000-0005-0000-0000-000000040000}"/>
    <cellStyle name="Migliaia 25 4 2 2" xfId="2745" xr:uid="{00000000-0005-0000-0000-000001040000}"/>
    <cellStyle name="Migliaia 25 5" xfId="559" xr:uid="{00000000-0005-0000-0000-000002040000}"/>
    <cellStyle name="Migliaia 26" xfId="560" xr:uid="{00000000-0005-0000-0000-000003040000}"/>
    <cellStyle name="Migliaia 26 2" xfId="561" xr:uid="{00000000-0005-0000-0000-000004040000}"/>
    <cellStyle name="Migliaia 26 2 2" xfId="2193" xr:uid="{00000000-0005-0000-0000-000005040000}"/>
    <cellStyle name="Migliaia 26 2 2 2" xfId="2746" xr:uid="{00000000-0005-0000-0000-000006040000}"/>
    <cellStyle name="Migliaia 26 3" xfId="562" xr:uid="{00000000-0005-0000-0000-000007040000}"/>
    <cellStyle name="Migliaia 26 3 2" xfId="563" xr:uid="{00000000-0005-0000-0000-000008040000}"/>
    <cellStyle name="Migliaia 26 3 2 2" xfId="564" xr:uid="{00000000-0005-0000-0000-000009040000}"/>
    <cellStyle name="Migliaia 26 4" xfId="565" xr:uid="{00000000-0005-0000-0000-00000A040000}"/>
    <cellStyle name="Migliaia 26 4 2" xfId="2194" xr:uid="{00000000-0005-0000-0000-00000B040000}"/>
    <cellStyle name="Migliaia 26 4 2 2" xfId="2747" xr:uid="{00000000-0005-0000-0000-00000C040000}"/>
    <cellStyle name="Migliaia 26 5" xfId="566" xr:uid="{00000000-0005-0000-0000-00000D040000}"/>
    <cellStyle name="Migliaia 27" xfId="567" xr:uid="{00000000-0005-0000-0000-00000E040000}"/>
    <cellStyle name="Migliaia 27 2" xfId="568" xr:uid="{00000000-0005-0000-0000-00000F040000}"/>
    <cellStyle name="Migliaia 27 2 2" xfId="2195" xr:uid="{00000000-0005-0000-0000-000010040000}"/>
    <cellStyle name="Migliaia 27 2 2 2" xfId="2748" xr:uid="{00000000-0005-0000-0000-000011040000}"/>
    <cellStyle name="Migliaia 27 3" xfId="569" xr:uid="{00000000-0005-0000-0000-000012040000}"/>
    <cellStyle name="Migliaia 27 3 2" xfId="570" xr:uid="{00000000-0005-0000-0000-000013040000}"/>
    <cellStyle name="Migliaia 27 3 2 2" xfId="571" xr:uid="{00000000-0005-0000-0000-000014040000}"/>
    <cellStyle name="Migliaia 27 4" xfId="572" xr:uid="{00000000-0005-0000-0000-000015040000}"/>
    <cellStyle name="Migliaia 27 4 2" xfId="2196" xr:uid="{00000000-0005-0000-0000-000016040000}"/>
    <cellStyle name="Migliaia 27 4 2 2" xfId="2749" xr:uid="{00000000-0005-0000-0000-000017040000}"/>
    <cellStyle name="Migliaia 27 5" xfId="573" xr:uid="{00000000-0005-0000-0000-000018040000}"/>
    <cellStyle name="Migliaia 28" xfId="574" xr:uid="{00000000-0005-0000-0000-000019040000}"/>
    <cellStyle name="Migliaia 28 2" xfId="575" xr:uid="{00000000-0005-0000-0000-00001A040000}"/>
    <cellStyle name="Migliaia 28 2 2" xfId="2197" xr:uid="{00000000-0005-0000-0000-00001B040000}"/>
    <cellStyle name="Migliaia 28 2 2 2" xfId="2750" xr:uid="{00000000-0005-0000-0000-00001C040000}"/>
    <cellStyle name="Migliaia 28 3" xfId="576" xr:uid="{00000000-0005-0000-0000-00001D040000}"/>
    <cellStyle name="Migliaia 28 3 2" xfId="577" xr:uid="{00000000-0005-0000-0000-00001E040000}"/>
    <cellStyle name="Migliaia 28 3 2 2" xfId="578" xr:uid="{00000000-0005-0000-0000-00001F040000}"/>
    <cellStyle name="Migliaia 28 4" xfId="579" xr:uid="{00000000-0005-0000-0000-000020040000}"/>
    <cellStyle name="Migliaia 28 4 2" xfId="2198" xr:uid="{00000000-0005-0000-0000-000021040000}"/>
    <cellStyle name="Migliaia 28 4 2 2" xfId="2751" xr:uid="{00000000-0005-0000-0000-000022040000}"/>
    <cellStyle name="Migliaia 28 5" xfId="580" xr:uid="{00000000-0005-0000-0000-000023040000}"/>
    <cellStyle name="Migliaia 29" xfId="581" xr:uid="{00000000-0005-0000-0000-000024040000}"/>
    <cellStyle name="Migliaia 29 2" xfId="582" xr:uid="{00000000-0005-0000-0000-000025040000}"/>
    <cellStyle name="Migliaia 29 2 2" xfId="2199" xr:uid="{00000000-0005-0000-0000-000026040000}"/>
    <cellStyle name="Migliaia 29 2 2 2" xfId="2752" xr:uid="{00000000-0005-0000-0000-000027040000}"/>
    <cellStyle name="Migliaia 29 3" xfId="583" xr:uid="{00000000-0005-0000-0000-000028040000}"/>
    <cellStyle name="Migliaia 29 3 2" xfId="584" xr:uid="{00000000-0005-0000-0000-000029040000}"/>
    <cellStyle name="Migliaia 29 3 2 2" xfId="585" xr:uid="{00000000-0005-0000-0000-00002A040000}"/>
    <cellStyle name="Migliaia 29 4" xfId="586" xr:uid="{00000000-0005-0000-0000-00002B040000}"/>
    <cellStyle name="Migliaia 29 4 2" xfId="2200" xr:uid="{00000000-0005-0000-0000-00002C040000}"/>
    <cellStyle name="Migliaia 29 4 2 2" xfId="2753" xr:uid="{00000000-0005-0000-0000-00002D040000}"/>
    <cellStyle name="Migliaia 29 5" xfId="587" xr:uid="{00000000-0005-0000-0000-00002E040000}"/>
    <cellStyle name="Migliaia 3" xfId="588" xr:uid="{00000000-0005-0000-0000-00002F040000}"/>
    <cellStyle name="Migliaia 3 2" xfId="589" xr:uid="{00000000-0005-0000-0000-000030040000}"/>
    <cellStyle name="Migliaia 3 2 2" xfId="2201" xr:uid="{00000000-0005-0000-0000-000031040000}"/>
    <cellStyle name="Migliaia 3 2 2 2" xfId="2754" xr:uid="{00000000-0005-0000-0000-000032040000}"/>
    <cellStyle name="Migliaia 3 3" xfId="590" xr:uid="{00000000-0005-0000-0000-000033040000}"/>
    <cellStyle name="Migliaia 3 3 2" xfId="591" xr:uid="{00000000-0005-0000-0000-000034040000}"/>
    <cellStyle name="Migliaia 3 3 2 2" xfId="592" xr:uid="{00000000-0005-0000-0000-000035040000}"/>
    <cellStyle name="Migliaia 3 4" xfId="593" xr:uid="{00000000-0005-0000-0000-000036040000}"/>
    <cellStyle name="Migliaia 3 4 2" xfId="2202" xr:uid="{00000000-0005-0000-0000-000037040000}"/>
    <cellStyle name="Migliaia 3 4 2 2" xfId="2755" xr:uid="{00000000-0005-0000-0000-000038040000}"/>
    <cellStyle name="Migliaia 3 5" xfId="594" xr:uid="{00000000-0005-0000-0000-000039040000}"/>
    <cellStyle name="Migliaia 30" xfId="595" xr:uid="{00000000-0005-0000-0000-00003A040000}"/>
    <cellStyle name="Migliaia 30 2" xfId="596" xr:uid="{00000000-0005-0000-0000-00003B040000}"/>
    <cellStyle name="Migliaia 30 2 2" xfId="2203" xr:uid="{00000000-0005-0000-0000-00003C040000}"/>
    <cellStyle name="Migliaia 30 2 2 2" xfId="2756" xr:uid="{00000000-0005-0000-0000-00003D040000}"/>
    <cellStyle name="Migliaia 30 3" xfId="597" xr:uid="{00000000-0005-0000-0000-00003E040000}"/>
    <cellStyle name="Migliaia 30 3 2" xfId="598" xr:uid="{00000000-0005-0000-0000-00003F040000}"/>
    <cellStyle name="Migliaia 30 3 2 2" xfId="599" xr:uid="{00000000-0005-0000-0000-000040040000}"/>
    <cellStyle name="Migliaia 30 4" xfId="600" xr:uid="{00000000-0005-0000-0000-000041040000}"/>
    <cellStyle name="Migliaia 30 4 2" xfId="2204" xr:uid="{00000000-0005-0000-0000-000042040000}"/>
    <cellStyle name="Migliaia 30 4 2 2" xfId="2757" xr:uid="{00000000-0005-0000-0000-000043040000}"/>
    <cellStyle name="Migliaia 30 5" xfId="601" xr:uid="{00000000-0005-0000-0000-000044040000}"/>
    <cellStyle name="Migliaia 31" xfId="602" xr:uid="{00000000-0005-0000-0000-000045040000}"/>
    <cellStyle name="Migliaia 31 2" xfId="603" xr:uid="{00000000-0005-0000-0000-000046040000}"/>
    <cellStyle name="Migliaia 31 2 2" xfId="2205" xr:uid="{00000000-0005-0000-0000-000047040000}"/>
    <cellStyle name="Migliaia 31 2 2 2" xfId="2758" xr:uid="{00000000-0005-0000-0000-000048040000}"/>
    <cellStyle name="Migliaia 31 3" xfId="604" xr:uid="{00000000-0005-0000-0000-000049040000}"/>
    <cellStyle name="Migliaia 31 3 2" xfId="605" xr:uid="{00000000-0005-0000-0000-00004A040000}"/>
    <cellStyle name="Migliaia 31 3 2 2" xfId="606" xr:uid="{00000000-0005-0000-0000-00004B040000}"/>
    <cellStyle name="Migliaia 31 4" xfId="607" xr:uid="{00000000-0005-0000-0000-00004C040000}"/>
    <cellStyle name="Migliaia 31 4 2" xfId="2206" xr:uid="{00000000-0005-0000-0000-00004D040000}"/>
    <cellStyle name="Migliaia 31 4 2 2" xfId="2759" xr:uid="{00000000-0005-0000-0000-00004E040000}"/>
    <cellStyle name="Migliaia 31 5" xfId="608" xr:uid="{00000000-0005-0000-0000-00004F040000}"/>
    <cellStyle name="Migliaia 32" xfId="609" xr:uid="{00000000-0005-0000-0000-000050040000}"/>
    <cellStyle name="Migliaia 32 2" xfId="610" xr:uid="{00000000-0005-0000-0000-000051040000}"/>
    <cellStyle name="Migliaia 32 2 2" xfId="2207" xr:uid="{00000000-0005-0000-0000-000052040000}"/>
    <cellStyle name="Migliaia 32 2 2 2" xfId="2760" xr:uid="{00000000-0005-0000-0000-000053040000}"/>
    <cellStyle name="Migliaia 32 3" xfId="611" xr:uid="{00000000-0005-0000-0000-000054040000}"/>
    <cellStyle name="Migliaia 32 3 2" xfId="612" xr:uid="{00000000-0005-0000-0000-000055040000}"/>
    <cellStyle name="Migliaia 32 3 2 2" xfId="613" xr:uid="{00000000-0005-0000-0000-000056040000}"/>
    <cellStyle name="Migliaia 32 4" xfId="614" xr:uid="{00000000-0005-0000-0000-000057040000}"/>
    <cellStyle name="Migliaia 32 4 2" xfId="2208" xr:uid="{00000000-0005-0000-0000-000058040000}"/>
    <cellStyle name="Migliaia 32 4 2 2" xfId="2761" xr:uid="{00000000-0005-0000-0000-000059040000}"/>
    <cellStyle name="Migliaia 32 5" xfId="615" xr:uid="{00000000-0005-0000-0000-00005A040000}"/>
    <cellStyle name="Migliaia 33" xfId="616" xr:uid="{00000000-0005-0000-0000-00005B040000}"/>
    <cellStyle name="Migliaia 33 2" xfId="617" xr:uid="{00000000-0005-0000-0000-00005C040000}"/>
    <cellStyle name="Migliaia 33 2 2" xfId="2209" xr:uid="{00000000-0005-0000-0000-00005D040000}"/>
    <cellStyle name="Migliaia 33 2 2 2" xfId="2762" xr:uid="{00000000-0005-0000-0000-00005E040000}"/>
    <cellStyle name="Migliaia 33 3" xfId="618" xr:uid="{00000000-0005-0000-0000-00005F040000}"/>
    <cellStyle name="Migliaia 33 3 2" xfId="619" xr:uid="{00000000-0005-0000-0000-000060040000}"/>
    <cellStyle name="Migliaia 33 3 2 2" xfId="620" xr:uid="{00000000-0005-0000-0000-000061040000}"/>
    <cellStyle name="Migliaia 33 4" xfId="621" xr:uid="{00000000-0005-0000-0000-000062040000}"/>
    <cellStyle name="Migliaia 33 4 2" xfId="2210" xr:uid="{00000000-0005-0000-0000-000063040000}"/>
    <cellStyle name="Migliaia 33 4 2 2" xfId="2763" xr:uid="{00000000-0005-0000-0000-000064040000}"/>
    <cellStyle name="Migliaia 33 5" xfId="622" xr:uid="{00000000-0005-0000-0000-000065040000}"/>
    <cellStyle name="Migliaia 34" xfId="623" xr:uid="{00000000-0005-0000-0000-000066040000}"/>
    <cellStyle name="Migliaia 34 2" xfId="624" xr:uid="{00000000-0005-0000-0000-000067040000}"/>
    <cellStyle name="Migliaia 34 2 2" xfId="2211" xr:uid="{00000000-0005-0000-0000-000068040000}"/>
    <cellStyle name="Migliaia 34 2 2 2" xfId="2764" xr:uid="{00000000-0005-0000-0000-000069040000}"/>
    <cellStyle name="Migliaia 34 3" xfId="625" xr:uid="{00000000-0005-0000-0000-00006A040000}"/>
    <cellStyle name="Migliaia 34 3 2" xfId="626" xr:uid="{00000000-0005-0000-0000-00006B040000}"/>
    <cellStyle name="Migliaia 34 3 2 2" xfId="627" xr:uid="{00000000-0005-0000-0000-00006C040000}"/>
    <cellStyle name="Migliaia 34 4" xfId="628" xr:uid="{00000000-0005-0000-0000-00006D040000}"/>
    <cellStyle name="Migliaia 34 4 2" xfId="2212" xr:uid="{00000000-0005-0000-0000-00006E040000}"/>
    <cellStyle name="Migliaia 34 4 2 2" xfId="2765" xr:uid="{00000000-0005-0000-0000-00006F040000}"/>
    <cellStyle name="Migliaia 34 5" xfId="629" xr:uid="{00000000-0005-0000-0000-000070040000}"/>
    <cellStyle name="Migliaia 35" xfId="630" xr:uid="{00000000-0005-0000-0000-000071040000}"/>
    <cellStyle name="Migliaia 35 2" xfId="631" xr:uid="{00000000-0005-0000-0000-000072040000}"/>
    <cellStyle name="Migliaia 35 2 2" xfId="2213" xr:uid="{00000000-0005-0000-0000-000073040000}"/>
    <cellStyle name="Migliaia 35 2 2 2" xfId="2766" xr:uid="{00000000-0005-0000-0000-000074040000}"/>
    <cellStyle name="Migliaia 35 3" xfId="632" xr:uid="{00000000-0005-0000-0000-000075040000}"/>
    <cellStyle name="Migliaia 35 3 2" xfId="633" xr:uid="{00000000-0005-0000-0000-000076040000}"/>
    <cellStyle name="Migliaia 35 3 2 2" xfId="634" xr:uid="{00000000-0005-0000-0000-000077040000}"/>
    <cellStyle name="Migliaia 35 4" xfId="635" xr:uid="{00000000-0005-0000-0000-000078040000}"/>
    <cellStyle name="Migliaia 35 4 2" xfId="2214" xr:uid="{00000000-0005-0000-0000-000079040000}"/>
    <cellStyle name="Migliaia 35 4 2 2" xfId="2767" xr:uid="{00000000-0005-0000-0000-00007A040000}"/>
    <cellStyle name="Migliaia 35 5" xfId="636" xr:uid="{00000000-0005-0000-0000-00007B040000}"/>
    <cellStyle name="Migliaia 36" xfId="637" xr:uid="{00000000-0005-0000-0000-00007C040000}"/>
    <cellStyle name="Migliaia 36 2" xfId="638" xr:uid="{00000000-0005-0000-0000-00007D040000}"/>
    <cellStyle name="Migliaia 36 2 2" xfId="2215" xr:uid="{00000000-0005-0000-0000-00007E040000}"/>
    <cellStyle name="Migliaia 36 2 2 2" xfId="2768" xr:uid="{00000000-0005-0000-0000-00007F040000}"/>
    <cellStyle name="Migliaia 36 3" xfId="639" xr:uid="{00000000-0005-0000-0000-000080040000}"/>
    <cellStyle name="Migliaia 36 3 2" xfId="640" xr:uid="{00000000-0005-0000-0000-000081040000}"/>
    <cellStyle name="Migliaia 36 3 2 2" xfId="641" xr:uid="{00000000-0005-0000-0000-000082040000}"/>
    <cellStyle name="Migliaia 36 4" xfId="642" xr:uid="{00000000-0005-0000-0000-000083040000}"/>
    <cellStyle name="Migliaia 36 4 2" xfId="2216" xr:uid="{00000000-0005-0000-0000-000084040000}"/>
    <cellStyle name="Migliaia 36 4 2 2" xfId="2769" xr:uid="{00000000-0005-0000-0000-000085040000}"/>
    <cellStyle name="Migliaia 36 5" xfId="643" xr:uid="{00000000-0005-0000-0000-000086040000}"/>
    <cellStyle name="Migliaia 37" xfId="644" xr:uid="{00000000-0005-0000-0000-000087040000}"/>
    <cellStyle name="Migliaia 37 2" xfId="645" xr:uid="{00000000-0005-0000-0000-000088040000}"/>
    <cellStyle name="Migliaia 37 2 2" xfId="2217" xr:uid="{00000000-0005-0000-0000-000089040000}"/>
    <cellStyle name="Migliaia 37 2 2 2" xfId="2770" xr:uid="{00000000-0005-0000-0000-00008A040000}"/>
    <cellStyle name="Migliaia 37 3" xfId="646" xr:uid="{00000000-0005-0000-0000-00008B040000}"/>
    <cellStyle name="Migliaia 37 3 2" xfId="647" xr:uid="{00000000-0005-0000-0000-00008C040000}"/>
    <cellStyle name="Migliaia 37 3 2 2" xfId="648" xr:uid="{00000000-0005-0000-0000-00008D040000}"/>
    <cellStyle name="Migliaia 37 4" xfId="649" xr:uid="{00000000-0005-0000-0000-00008E040000}"/>
    <cellStyle name="Migliaia 37 4 2" xfId="2218" xr:uid="{00000000-0005-0000-0000-00008F040000}"/>
    <cellStyle name="Migliaia 37 4 2 2" xfId="2771" xr:uid="{00000000-0005-0000-0000-000090040000}"/>
    <cellStyle name="Migliaia 37 5" xfId="650" xr:uid="{00000000-0005-0000-0000-000091040000}"/>
    <cellStyle name="Migliaia 38" xfId="651" xr:uid="{00000000-0005-0000-0000-000092040000}"/>
    <cellStyle name="Migliaia 38 2" xfId="652" xr:uid="{00000000-0005-0000-0000-000093040000}"/>
    <cellStyle name="Migliaia 38 2 2" xfId="2219" xr:uid="{00000000-0005-0000-0000-000094040000}"/>
    <cellStyle name="Migliaia 38 2 2 2" xfId="2772" xr:uid="{00000000-0005-0000-0000-000095040000}"/>
    <cellStyle name="Migliaia 38 3" xfId="653" xr:uid="{00000000-0005-0000-0000-000096040000}"/>
    <cellStyle name="Migliaia 38 3 2" xfId="654" xr:uid="{00000000-0005-0000-0000-000097040000}"/>
    <cellStyle name="Migliaia 38 3 2 2" xfId="655" xr:uid="{00000000-0005-0000-0000-000098040000}"/>
    <cellStyle name="Migliaia 38 4" xfId="656" xr:uid="{00000000-0005-0000-0000-000099040000}"/>
    <cellStyle name="Migliaia 38 4 2" xfId="2220" xr:uid="{00000000-0005-0000-0000-00009A040000}"/>
    <cellStyle name="Migliaia 38 4 2 2" xfId="2773" xr:uid="{00000000-0005-0000-0000-00009B040000}"/>
    <cellStyle name="Migliaia 38 5" xfId="657" xr:uid="{00000000-0005-0000-0000-00009C040000}"/>
    <cellStyle name="Migliaia 39" xfId="658" xr:uid="{00000000-0005-0000-0000-00009D040000}"/>
    <cellStyle name="Migliaia 39 2" xfId="659" xr:uid="{00000000-0005-0000-0000-00009E040000}"/>
    <cellStyle name="Migliaia 39 2 2" xfId="2221" xr:uid="{00000000-0005-0000-0000-00009F040000}"/>
    <cellStyle name="Migliaia 39 2 2 2" xfId="2774" xr:uid="{00000000-0005-0000-0000-0000A0040000}"/>
    <cellStyle name="Migliaia 39 3" xfId="660" xr:uid="{00000000-0005-0000-0000-0000A1040000}"/>
    <cellStyle name="Migliaia 39 3 2" xfId="661" xr:uid="{00000000-0005-0000-0000-0000A2040000}"/>
    <cellStyle name="Migliaia 39 3 2 2" xfId="662" xr:uid="{00000000-0005-0000-0000-0000A3040000}"/>
    <cellStyle name="Migliaia 39 4" xfId="663" xr:uid="{00000000-0005-0000-0000-0000A4040000}"/>
    <cellStyle name="Migliaia 39 4 2" xfId="2222" xr:uid="{00000000-0005-0000-0000-0000A5040000}"/>
    <cellStyle name="Migliaia 39 4 2 2" xfId="2775" xr:uid="{00000000-0005-0000-0000-0000A6040000}"/>
    <cellStyle name="Migliaia 39 5" xfId="664" xr:uid="{00000000-0005-0000-0000-0000A7040000}"/>
    <cellStyle name="Migliaia 4" xfId="665" xr:uid="{00000000-0005-0000-0000-0000A8040000}"/>
    <cellStyle name="Migliaia 4 2" xfId="666" xr:uid="{00000000-0005-0000-0000-0000A9040000}"/>
    <cellStyle name="Migliaia 4 2 2" xfId="2223" xr:uid="{00000000-0005-0000-0000-0000AA040000}"/>
    <cellStyle name="Migliaia 4 2 2 2" xfId="2776" xr:uid="{00000000-0005-0000-0000-0000AB040000}"/>
    <cellStyle name="Migliaia 4 3" xfId="667" xr:uid="{00000000-0005-0000-0000-0000AC040000}"/>
    <cellStyle name="Migliaia 4 3 2" xfId="668" xr:uid="{00000000-0005-0000-0000-0000AD040000}"/>
    <cellStyle name="Migliaia 4 3 2 2" xfId="669" xr:uid="{00000000-0005-0000-0000-0000AE040000}"/>
    <cellStyle name="Migliaia 4 4" xfId="670" xr:uid="{00000000-0005-0000-0000-0000AF040000}"/>
    <cellStyle name="Migliaia 4 4 2" xfId="2224" xr:uid="{00000000-0005-0000-0000-0000B0040000}"/>
    <cellStyle name="Migliaia 4 4 2 2" xfId="2777" xr:uid="{00000000-0005-0000-0000-0000B1040000}"/>
    <cellStyle name="Migliaia 4 5" xfId="671" xr:uid="{00000000-0005-0000-0000-0000B2040000}"/>
    <cellStyle name="Migliaia 40" xfId="672" xr:uid="{00000000-0005-0000-0000-0000B3040000}"/>
    <cellStyle name="Migliaia 40 2" xfId="673" xr:uid="{00000000-0005-0000-0000-0000B4040000}"/>
    <cellStyle name="Migliaia 40 2 2" xfId="2225" xr:uid="{00000000-0005-0000-0000-0000B5040000}"/>
    <cellStyle name="Migliaia 40 2 2 2" xfId="2778" xr:uid="{00000000-0005-0000-0000-0000B6040000}"/>
    <cellStyle name="Migliaia 40 3" xfId="674" xr:uid="{00000000-0005-0000-0000-0000B7040000}"/>
    <cellStyle name="Migliaia 40 3 2" xfId="675" xr:uid="{00000000-0005-0000-0000-0000B8040000}"/>
    <cellStyle name="Migliaia 40 3 2 2" xfId="676" xr:uid="{00000000-0005-0000-0000-0000B9040000}"/>
    <cellStyle name="Migliaia 40 4" xfId="677" xr:uid="{00000000-0005-0000-0000-0000BA040000}"/>
    <cellStyle name="Migliaia 40 4 2" xfId="2226" xr:uid="{00000000-0005-0000-0000-0000BB040000}"/>
    <cellStyle name="Migliaia 40 4 2 2" xfId="2779" xr:uid="{00000000-0005-0000-0000-0000BC040000}"/>
    <cellStyle name="Migliaia 40 5" xfId="678" xr:uid="{00000000-0005-0000-0000-0000BD040000}"/>
    <cellStyle name="Migliaia 41" xfId="679" xr:uid="{00000000-0005-0000-0000-0000BE040000}"/>
    <cellStyle name="Migliaia 41 2" xfId="680" xr:uid="{00000000-0005-0000-0000-0000BF040000}"/>
    <cellStyle name="Migliaia 41 2 2" xfId="2227" xr:uid="{00000000-0005-0000-0000-0000C0040000}"/>
    <cellStyle name="Migliaia 41 2 2 2" xfId="2780" xr:uid="{00000000-0005-0000-0000-0000C1040000}"/>
    <cellStyle name="Migliaia 41 3" xfId="681" xr:uid="{00000000-0005-0000-0000-0000C2040000}"/>
    <cellStyle name="Migliaia 41 3 2" xfId="682" xr:uid="{00000000-0005-0000-0000-0000C3040000}"/>
    <cellStyle name="Migliaia 41 3 2 2" xfId="683" xr:uid="{00000000-0005-0000-0000-0000C4040000}"/>
    <cellStyle name="Migliaia 41 4" xfId="684" xr:uid="{00000000-0005-0000-0000-0000C5040000}"/>
    <cellStyle name="Migliaia 41 4 2" xfId="2228" xr:uid="{00000000-0005-0000-0000-0000C6040000}"/>
    <cellStyle name="Migliaia 41 4 2 2" xfId="2781" xr:uid="{00000000-0005-0000-0000-0000C7040000}"/>
    <cellStyle name="Migliaia 41 5" xfId="685" xr:uid="{00000000-0005-0000-0000-0000C8040000}"/>
    <cellStyle name="Migliaia 42" xfId="686" xr:uid="{00000000-0005-0000-0000-0000C9040000}"/>
    <cellStyle name="Migliaia 42 2" xfId="687" xr:uid="{00000000-0005-0000-0000-0000CA040000}"/>
    <cellStyle name="Migliaia 42 2 2" xfId="2229" xr:uid="{00000000-0005-0000-0000-0000CB040000}"/>
    <cellStyle name="Migliaia 42 2 2 2" xfId="2782" xr:uid="{00000000-0005-0000-0000-0000CC040000}"/>
    <cellStyle name="Migliaia 42 3" xfId="688" xr:uid="{00000000-0005-0000-0000-0000CD040000}"/>
    <cellStyle name="Migliaia 42 3 2" xfId="689" xr:uid="{00000000-0005-0000-0000-0000CE040000}"/>
    <cellStyle name="Migliaia 42 3 2 2" xfId="690" xr:uid="{00000000-0005-0000-0000-0000CF040000}"/>
    <cellStyle name="Migliaia 42 4" xfId="691" xr:uid="{00000000-0005-0000-0000-0000D0040000}"/>
    <cellStyle name="Migliaia 42 4 2" xfId="2230" xr:uid="{00000000-0005-0000-0000-0000D1040000}"/>
    <cellStyle name="Migliaia 42 4 2 2" xfId="2783" xr:uid="{00000000-0005-0000-0000-0000D2040000}"/>
    <cellStyle name="Migliaia 42 5" xfId="692" xr:uid="{00000000-0005-0000-0000-0000D3040000}"/>
    <cellStyle name="Migliaia 43" xfId="693" xr:uid="{00000000-0005-0000-0000-0000D4040000}"/>
    <cellStyle name="Migliaia 43 2" xfId="694" xr:uid="{00000000-0005-0000-0000-0000D5040000}"/>
    <cellStyle name="Migliaia 43 2 2" xfId="2231" xr:uid="{00000000-0005-0000-0000-0000D6040000}"/>
    <cellStyle name="Migliaia 43 2 2 2" xfId="2784" xr:uid="{00000000-0005-0000-0000-0000D7040000}"/>
    <cellStyle name="Migliaia 43 3" xfId="695" xr:uid="{00000000-0005-0000-0000-0000D8040000}"/>
    <cellStyle name="Migliaia 43 3 2" xfId="696" xr:uid="{00000000-0005-0000-0000-0000D9040000}"/>
    <cellStyle name="Migliaia 43 3 2 2" xfId="697" xr:uid="{00000000-0005-0000-0000-0000DA040000}"/>
    <cellStyle name="Migliaia 43 4" xfId="698" xr:uid="{00000000-0005-0000-0000-0000DB040000}"/>
    <cellStyle name="Migliaia 43 4 2" xfId="2232" xr:uid="{00000000-0005-0000-0000-0000DC040000}"/>
    <cellStyle name="Migliaia 43 4 2 2" xfId="2785" xr:uid="{00000000-0005-0000-0000-0000DD040000}"/>
    <cellStyle name="Migliaia 43 5" xfId="699" xr:uid="{00000000-0005-0000-0000-0000DE040000}"/>
    <cellStyle name="Migliaia 44" xfId="700" xr:uid="{00000000-0005-0000-0000-0000DF040000}"/>
    <cellStyle name="Migliaia 44 2" xfId="701" xr:uid="{00000000-0005-0000-0000-0000E0040000}"/>
    <cellStyle name="Migliaia 44 2 2" xfId="2233" xr:uid="{00000000-0005-0000-0000-0000E1040000}"/>
    <cellStyle name="Migliaia 44 2 2 2" xfId="2786" xr:uid="{00000000-0005-0000-0000-0000E2040000}"/>
    <cellStyle name="Migliaia 44 3" xfId="702" xr:uid="{00000000-0005-0000-0000-0000E3040000}"/>
    <cellStyle name="Migliaia 44 3 2" xfId="703" xr:uid="{00000000-0005-0000-0000-0000E4040000}"/>
    <cellStyle name="Migliaia 44 3 2 2" xfId="704" xr:uid="{00000000-0005-0000-0000-0000E5040000}"/>
    <cellStyle name="Migliaia 44 4" xfId="705" xr:uid="{00000000-0005-0000-0000-0000E6040000}"/>
    <cellStyle name="Migliaia 44 4 2" xfId="2234" xr:uid="{00000000-0005-0000-0000-0000E7040000}"/>
    <cellStyle name="Migliaia 44 4 2 2" xfId="2787" xr:uid="{00000000-0005-0000-0000-0000E8040000}"/>
    <cellStyle name="Migliaia 44 5" xfId="706" xr:uid="{00000000-0005-0000-0000-0000E9040000}"/>
    <cellStyle name="Migliaia 45" xfId="707" xr:uid="{00000000-0005-0000-0000-0000EA040000}"/>
    <cellStyle name="Migliaia 45 2" xfId="708" xr:uid="{00000000-0005-0000-0000-0000EB040000}"/>
    <cellStyle name="Migliaia 45 2 2" xfId="2235" xr:uid="{00000000-0005-0000-0000-0000EC040000}"/>
    <cellStyle name="Migliaia 45 2 2 2" xfId="2788" xr:uid="{00000000-0005-0000-0000-0000ED040000}"/>
    <cellStyle name="Migliaia 45 3" xfId="709" xr:uid="{00000000-0005-0000-0000-0000EE040000}"/>
    <cellStyle name="Migliaia 45 3 2" xfId="710" xr:uid="{00000000-0005-0000-0000-0000EF040000}"/>
    <cellStyle name="Migliaia 45 3 2 2" xfId="711" xr:uid="{00000000-0005-0000-0000-0000F0040000}"/>
    <cellStyle name="Migliaia 45 4" xfId="712" xr:uid="{00000000-0005-0000-0000-0000F1040000}"/>
    <cellStyle name="Migliaia 45 4 2" xfId="2236" xr:uid="{00000000-0005-0000-0000-0000F2040000}"/>
    <cellStyle name="Migliaia 45 4 2 2" xfId="2789" xr:uid="{00000000-0005-0000-0000-0000F3040000}"/>
    <cellStyle name="Migliaia 45 5" xfId="713" xr:uid="{00000000-0005-0000-0000-0000F4040000}"/>
    <cellStyle name="Migliaia 46" xfId="714" xr:uid="{00000000-0005-0000-0000-0000F5040000}"/>
    <cellStyle name="Migliaia 46 2" xfId="715" xr:uid="{00000000-0005-0000-0000-0000F6040000}"/>
    <cellStyle name="Migliaia 46 2 2" xfId="2237" xr:uid="{00000000-0005-0000-0000-0000F7040000}"/>
    <cellStyle name="Migliaia 46 2 2 2" xfId="2790" xr:uid="{00000000-0005-0000-0000-0000F8040000}"/>
    <cellStyle name="Migliaia 46 3" xfId="716" xr:uid="{00000000-0005-0000-0000-0000F9040000}"/>
    <cellStyle name="Migliaia 46 3 2" xfId="717" xr:uid="{00000000-0005-0000-0000-0000FA040000}"/>
    <cellStyle name="Migliaia 46 3 2 2" xfId="718" xr:uid="{00000000-0005-0000-0000-0000FB040000}"/>
    <cellStyle name="Migliaia 46 4" xfId="719" xr:uid="{00000000-0005-0000-0000-0000FC040000}"/>
    <cellStyle name="Migliaia 46 4 2" xfId="2238" xr:uid="{00000000-0005-0000-0000-0000FD040000}"/>
    <cellStyle name="Migliaia 46 4 2 2" xfId="2791" xr:uid="{00000000-0005-0000-0000-0000FE040000}"/>
    <cellStyle name="Migliaia 46 5" xfId="720" xr:uid="{00000000-0005-0000-0000-0000FF040000}"/>
    <cellStyle name="Migliaia 47" xfId="721" xr:uid="{00000000-0005-0000-0000-000000050000}"/>
    <cellStyle name="Migliaia 47 2" xfId="722" xr:uid="{00000000-0005-0000-0000-000001050000}"/>
    <cellStyle name="Migliaia 47 2 2" xfId="2239" xr:uid="{00000000-0005-0000-0000-000002050000}"/>
    <cellStyle name="Migliaia 47 2 2 2" xfId="2792" xr:uid="{00000000-0005-0000-0000-000003050000}"/>
    <cellStyle name="Migliaia 47 3" xfId="723" xr:uid="{00000000-0005-0000-0000-000004050000}"/>
    <cellStyle name="Migliaia 47 3 2" xfId="724" xr:uid="{00000000-0005-0000-0000-000005050000}"/>
    <cellStyle name="Migliaia 47 3 2 2" xfId="725" xr:uid="{00000000-0005-0000-0000-000006050000}"/>
    <cellStyle name="Migliaia 47 4" xfId="726" xr:uid="{00000000-0005-0000-0000-000007050000}"/>
    <cellStyle name="Migliaia 47 4 2" xfId="2240" xr:uid="{00000000-0005-0000-0000-000008050000}"/>
    <cellStyle name="Migliaia 47 4 2 2" xfId="2793" xr:uid="{00000000-0005-0000-0000-000009050000}"/>
    <cellStyle name="Migliaia 47 5" xfId="727" xr:uid="{00000000-0005-0000-0000-00000A050000}"/>
    <cellStyle name="Migliaia 48" xfId="728" xr:uid="{00000000-0005-0000-0000-00000B050000}"/>
    <cellStyle name="Migliaia 48 2" xfId="729" xr:uid="{00000000-0005-0000-0000-00000C050000}"/>
    <cellStyle name="Migliaia 48 2 2" xfId="2241" xr:uid="{00000000-0005-0000-0000-00000D050000}"/>
    <cellStyle name="Migliaia 48 2 2 2" xfId="2794" xr:uid="{00000000-0005-0000-0000-00000E050000}"/>
    <cellStyle name="Migliaia 48 3" xfId="730" xr:uid="{00000000-0005-0000-0000-00000F050000}"/>
    <cellStyle name="Migliaia 48 3 2" xfId="731" xr:uid="{00000000-0005-0000-0000-000010050000}"/>
    <cellStyle name="Migliaia 48 3 2 2" xfId="732" xr:uid="{00000000-0005-0000-0000-000011050000}"/>
    <cellStyle name="Migliaia 48 4" xfId="733" xr:uid="{00000000-0005-0000-0000-000012050000}"/>
    <cellStyle name="Migliaia 48 4 2" xfId="2242" xr:uid="{00000000-0005-0000-0000-000013050000}"/>
    <cellStyle name="Migliaia 48 4 2 2" xfId="2795" xr:uid="{00000000-0005-0000-0000-000014050000}"/>
    <cellStyle name="Migliaia 48 5" xfId="734" xr:uid="{00000000-0005-0000-0000-000015050000}"/>
    <cellStyle name="Migliaia 49" xfId="735" xr:uid="{00000000-0005-0000-0000-000016050000}"/>
    <cellStyle name="Migliaia 49 2" xfId="736" xr:uid="{00000000-0005-0000-0000-000017050000}"/>
    <cellStyle name="Migliaia 49 2 2" xfId="2243" xr:uid="{00000000-0005-0000-0000-000018050000}"/>
    <cellStyle name="Migliaia 49 2 2 2" xfId="2796" xr:uid="{00000000-0005-0000-0000-000019050000}"/>
    <cellStyle name="Migliaia 49 3" xfId="737" xr:uid="{00000000-0005-0000-0000-00001A050000}"/>
    <cellStyle name="Migliaia 49 3 2" xfId="738" xr:uid="{00000000-0005-0000-0000-00001B050000}"/>
    <cellStyle name="Migliaia 49 3 2 2" xfId="739" xr:uid="{00000000-0005-0000-0000-00001C050000}"/>
    <cellStyle name="Migliaia 49 4" xfId="740" xr:uid="{00000000-0005-0000-0000-00001D050000}"/>
    <cellStyle name="Migliaia 49 4 2" xfId="2244" xr:uid="{00000000-0005-0000-0000-00001E050000}"/>
    <cellStyle name="Migliaia 49 4 2 2" xfId="2797" xr:uid="{00000000-0005-0000-0000-00001F050000}"/>
    <cellStyle name="Migliaia 49 5" xfId="741" xr:uid="{00000000-0005-0000-0000-000020050000}"/>
    <cellStyle name="Migliaia 5" xfId="742" xr:uid="{00000000-0005-0000-0000-000021050000}"/>
    <cellStyle name="Migliaia 5 2" xfId="743" xr:uid="{00000000-0005-0000-0000-000022050000}"/>
    <cellStyle name="Migliaia 5 2 2" xfId="2245" xr:uid="{00000000-0005-0000-0000-000023050000}"/>
    <cellStyle name="Migliaia 5 2 2 2" xfId="2798" xr:uid="{00000000-0005-0000-0000-000024050000}"/>
    <cellStyle name="Migliaia 5 3" xfId="744" xr:uid="{00000000-0005-0000-0000-000025050000}"/>
    <cellStyle name="Migliaia 5 3 2" xfId="745" xr:uid="{00000000-0005-0000-0000-000026050000}"/>
    <cellStyle name="Migliaia 5 3 2 2" xfId="746" xr:uid="{00000000-0005-0000-0000-000027050000}"/>
    <cellStyle name="Migliaia 5 4" xfId="747" xr:uid="{00000000-0005-0000-0000-000028050000}"/>
    <cellStyle name="Migliaia 5 4 2" xfId="2246" xr:uid="{00000000-0005-0000-0000-000029050000}"/>
    <cellStyle name="Migliaia 5 4 2 2" xfId="2799" xr:uid="{00000000-0005-0000-0000-00002A050000}"/>
    <cellStyle name="Migliaia 5 5" xfId="748" xr:uid="{00000000-0005-0000-0000-00002B050000}"/>
    <cellStyle name="Migliaia 50" xfId="749" xr:uid="{00000000-0005-0000-0000-00002C050000}"/>
    <cellStyle name="Migliaia 50 2" xfId="750" xr:uid="{00000000-0005-0000-0000-00002D050000}"/>
    <cellStyle name="Migliaia 50 2 2" xfId="2247" xr:uid="{00000000-0005-0000-0000-00002E050000}"/>
    <cellStyle name="Migliaia 50 2 2 2" xfId="2800" xr:uid="{00000000-0005-0000-0000-00002F050000}"/>
    <cellStyle name="Migliaia 50 3" xfId="751" xr:uid="{00000000-0005-0000-0000-000030050000}"/>
    <cellStyle name="Migliaia 50 3 2" xfId="752" xr:uid="{00000000-0005-0000-0000-000031050000}"/>
    <cellStyle name="Migliaia 50 3 2 2" xfId="753" xr:uid="{00000000-0005-0000-0000-000032050000}"/>
    <cellStyle name="Migliaia 50 4" xfId="754" xr:uid="{00000000-0005-0000-0000-000033050000}"/>
    <cellStyle name="Migliaia 50 4 2" xfId="2248" xr:uid="{00000000-0005-0000-0000-000034050000}"/>
    <cellStyle name="Migliaia 50 4 2 2" xfId="2801" xr:uid="{00000000-0005-0000-0000-000035050000}"/>
    <cellStyle name="Migliaia 50 5" xfId="755" xr:uid="{00000000-0005-0000-0000-000036050000}"/>
    <cellStyle name="Migliaia 51" xfId="756" xr:uid="{00000000-0005-0000-0000-000037050000}"/>
    <cellStyle name="Migliaia 51 2" xfId="757" xr:uid="{00000000-0005-0000-0000-000038050000}"/>
    <cellStyle name="Migliaia 51 2 2" xfId="2249" xr:uid="{00000000-0005-0000-0000-000039050000}"/>
    <cellStyle name="Migliaia 51 2 2 2" xfId="2802" xr:uid="{00000000-0005-0000-0000-00003A050000}"/>
    <cellStyle name="Migliaia 51 3" xfId="758" xr:uid="{00000000-0005-0000-0000-00003B050000}"/>
    <cellStyle name="Migliaia 51 3 2" xfId="759" xr:uid="{00000000-0005-0000-0000-00003C050000}"/>
    <cellStyle name="Migliaia 51 3 2 2" xfId="760" xr:uid="{00000000-0005-0000-0000-00003D050000}"/>
    <cellStyle name="Migliaia 51 4" xfId="761" xr:uid="{00000000-0005-0000-0000-00003E050000}"/>
    <cellStyle name="Migliaia 51 4 2" xfId="2250" xr:uid="{00000000-0005-0000-0000-00003F050000}"/>
    <cellStyle name="Migliaia 51 4 2 2" xfId="2803" xr:uid="{00000000-0005-0000-0000-000040050000}"/>
    <cellStyle name="Migliaia 51 5" xfId="762" xr:uid="{00000000-0005-0000-0000-000041050000}"/>
    <cellStyle name="Migliaia 52" xfId="763" xr:uid="{00000000-0005-0000-0000-000042050000}"/>
    <cellStyle name="Migliaia 52 2" xfId="764" xr:uid="{00000000-0005-0000-0000-000043050000}"/>
    <cellStyle name="Migliaia 52 2 2" xfId="2251" xr:uid="{00000000-0005-0000-0000-000044050000}"/>
    <cellStyle name="Migliaia 52 2 2 2" xfId="2804" xr:uid="{00000000-0005-0000-0000-000045050000}"/>
    <cellStyle name="Migliaia 52 3" xfId="765" xr:uid="{00000000-0005-0000-0000-000046050000}"/>
    <cellStyle name="Migliaia 52 3 2" xfId="766" xr:uid="{00000000-0005-0000-0000-000047050000}"/>
    <cellStyle name="Migliaia 52 3 2 2" xfId="767" xr:uid="{00000000-0005-0000-0000-000048050000}"/>
    <cellStyle name="Migliaia 52 4" xfId="768" xr:uid="{00000000-0005-0000-0000-000049050000}"/>
    <cellStyle name="Migliaia 52 4 2" xfId="2252" xr:uid="{00000000-0005-0000-0000-00004A050000}"/>
    <cellStyle name="Migliaia 52 4 2 2" xfId="2805" xr:uid="{00000000-0005-0000-0000-00004B050000}"/>
    <cellStyle name="Migliaia 52 5" xfId="769" xr:uid="{00000000-0005-0000-0000-00004C050000}"/>
    <cellStyle name="Migliaia 53" xfId="770" xr:uid="{00000000-0005-0000-0000-00004D050000}"/>
    <cellStyle name="Migliaia 53 2" xfId="771" xr:uid="{00000000-0005-0000-0000-00004E050000}"/>
    <cellStyle name="Migliaia 53 2 2" xfId="2253" xr:uid="{00000000-0005-0000-0000-00004F050000}"/>
    <cellStyle name="Migliaia 53 2 2 2" xfId="2806" xr:uid="{00000000-0005-0000-0000-000050050000}"/>
    <cellStyle name="Migliaia 53 3" xfId="772" xr:uid="{00000000-0005-0000-0000-000051050000}"/>
    <cellStyle name="Migliaia 53 3 2" xfId="773" xr:uid="{00000000-0005-0000-0000-000052050000}"/>
    <cellStyle name="Migliaia 53 3 2 2" xfId="774" xr:uid="{00000000-0005-0000-0000-000053050000}"/>
    <cellStyle name="Migliaia 53 4" xfId="775" xr:uid="{00000000-0005-0000-0000-000054050000}"/>
    <cellStyle name="Migliaia 53 4 2" xfId="2254" xr:uid="{00000000-0005-0000-0000-000055050000}"/>
    <cellStyle name="Migliaia 53 4 2 2" xfId="2807" xr:uid="{00000000-0005-0000-0000-000056050000}"/>
    <cellStyle name="Migliaia 53 5" xfId="776" xr:uid="{00000000-0005-0000-0000-000057050000}"/>
    <cellStyle name="Migliaia 54" xfId="777" xr:uid="{00000000-0005-0000-0000-000058050000}"/>
    <cellStyle name="Migliaia 54 2" xfId="778" xr:uid="{00000000-0005-0000-0000-000059050000}"/>
    <cellStyle name="Migliaia 54 2 2" xfId="2255" xr:uid="{00000000-0005-0000-0000-00005A050000}"/>
    <cellStyle name="Migliaia 54 2 2 2" xfId="2808" xr:uid="{00000000-0005-0000-0000-00005B050000}"/>
    <cellStyle name="Migliaia 54 3" xfId="779" xr:uid="{00000000-0005-0000-0000-00005C050000}"/>
    <cellStyle name="Migliaia 54 3 2" xfId="780" xr:uid="{00000000-0005-0000-0000-00005D050000}"/>
    <cellStyle name="Migliaia 54 3 2 2" xfId="781" xr:uid="{00000000-0005-0000-0000-00005E050000}"/>
    <cellStyle name="Migliaia 54 4" xfId="782" xr:uid="{00000000-0005-0000-0000-00005F050000}"/>
    <cellStyle name="Migliaia 54 4 2" xfId="2256" xr:uid="{00000000-0005-0000-0000-000060050000}"/>
    <cellStyle name="Migliaia 54 4 2 2" xfId="2809" xr:uid="{00000000-0005-0000-0000-000061050000}"/>
    <cellStyle name="Migliaia 54 5" xfId="783" xr:uid="{00000000-0005-0000-0000-000062050000}"/>
    <cellStyle name="Migliaia 55" xfId="784" xr:uid="{00000000-0005-0000-0000-000063050000}"/>
    <cellStyle name="Migliaia 55 2" xfId="785" xr:uid="{00000000-0005-0000-0000-000064050000}"/>
    <cellStyle name="Migliaia 55 2 2" xfId="2257" xr:uid="{00000000-0005-0000-0000-000065050000}"/>
    <cellStyle name="Migliaia 55 2 2 2" xfId="2810" xr:uid="{00000000-0005-0000-0000-000066050000}"/>
    <cellStyle name="Migliaia 55 3" xfId="786" xr:uid="{00000000-0005-0000-0000-000067050000}"/>
    <cellStyle name="Migliaia 55 3 2" xfId="787" xr:uid="{00000000-0005-0000-0000-000068050000}"/>
    <cellStyle name="Migliaia 55 3 2 2" xfId="788" xr:uid="{00000000-0005-0000-0000-000069050000}"/>
    <cellStyle name="Migliaia 55 4" xfId="789" xr:uid="{00000000-0005-0000-0000-00006A050000}"/>
    <cellStyle name="Migliaia 55 4 2" xfId="2258" xr:uid="{00000000-0005-0000-0000-00006B050000}"/>
    <cellStyle name="Migliaia 55 4 2 2" xfId="2811" xr:uid="{00000000-0005-0000-0000-00006C050000}"/>
    <cellStyle name="Migliaia 55 5" xfId="790" xr:uid="{00000000-0005-0000-0000-00006D050000}"/>
    <cellStyle name="Migliaia 56" xfId="791" xr:uid="{00000000-0005-0000-0000-00006E050000}"/>
    <cellStyle name="Migliaia 56 2" xfId="792" xr:uid="{00000000-0005-0000-0000-00006F050000}"/>
    <cellStyle name="Migliaia 56 2 2" xfId="2259" xr:uid="{00000000-0005-0000-0000-000070050000}"/>
    <cellStyle name="Migliaia 56 2 2 2" xfId="2812" xr:uid="{00000000-0005-0000-0000-000071050000}"/>
    <cellStyle name="Migliaia 56 3" xfId="793" xr:uid="{00000000-0005-0000-0000-000072050000}"/>
    <cellStyle name="Migliaia 56 3 2" xfId="794" xr:uid="{00000000-0005-0000-0000-000073050000}"/>
    <cellStyle name="Migliaia 56 3 2 2" xfId="795" xr:uid="{00000000-0005-0000-0000-000074050000}"/>
    <cellStyle name="Migliaia 56 4" xfId="796" xr:uid="{00000000-0005-0000-0000-000075050000}"/>
    <cellStyle name="Migliaia 56 4 2" xfId="2260" xr:uid="{00000000-0005-0000-0000-000076050000}"/>
    <cellStyle name="Migliaia 56 4 2 2" xfId="2813" xr:uid="{00000000-0005-0000-0000-000077050000}"/>
    <cellStyle name="Migliaia 56 5" xfId="797" xr:uid="{00000000-0005-0000-0000-000078050000}"/>
    <cellStyle name="Migliaia 57" xfId="798" xr:uid="{00000000-0005-0000-0000-000079050000}"/>
    <cellStyle name="Migliaia 57 2" xfId="799" xr:uid="{00000000-0005-0000-0000-00007A050000}"/>
    <cellStyle name="Migliaia 57 2 2" xfId="2261" xr:uid="{00000000-0005-0000-0000-00007B050000}"/>
    <cellStyle name="Migliaia 57 2 2 2" xfId="2814" xr:uid="{00000000-0005-0000-0000-00007C050000}"/>
    <cellStyle name="Migliaia 57 3" xfId="800" xr:uid="{00000000-0005-0000-0000-00007D050000}"/>
    <cellStyle name="Migliaia 57 3 2" xfId="801" xr:uid="{00000000-0005-0000-0000-00007E050000}"/>
    <cellStyle name="Migliaia 57 3 2 2" xfId="802" xr:uid="{00000000-0005-0000-0000-00007F050000}"/>
    <cellStyle name="Migliaia 57 4" xfId="803" xr:uid="{00000000-0005-0000-0000-000080050000}"/>
    <cellStyle name="Migliaia 57 4 2" xfId="2262" xr:uid="{00000000-0005-0000-0000-000081050000}"/>
    <cellStyle name="Migliaia 57 4 2 2" xfId="2815" xr:uid="{00000000-0005-0000-0000-000082050000}"/>
    <cellStyle name="Migliaia 57 5" xfId="804" xr:uid="{00000000-0005-0000-0000-000083050000}"/>
    <cellStyle name="Migliaia 58" xfId="805" xr:uid="{00000000-0005-0000-0000-000084050000}"/>
    <cellStyle name="Migliaia 58 2" xfId="806" xr:uid="{00000000-0005-0000-0000-000085050000}"/>
    <cellStyle name="Migliaia 58 2 2" xfId="2263" xr:uid="{00000000-0005-0000-0000-000086050000}"/>
    <cellStyle name="Migliaia 58 2 2 2" xfId="2816" xr:uid="{00000000-0005-0000-0000-000087050000}"/>
    <cellStyle name="Migliaia 58 3" xfId="807" xr:uid="{00000000-0005-0000-0000-000088050000}"/>
    <cellStyle name="Migliaia 58 3 2" xfId="808" xr:uid="{00000000-0005-0000-0000-000089050000}"/>
    <cellStyle name="Migliaia 58 3 2 2" xfId="809" xr:uid="{00000000-0005-0000-0000-00008A050000}"/>
    <cellStyle name="Migliaia 58 4" xfId="810" xr:uid="{00000000-0005-0000-0000-00008B050000}"/>
    <cellStyle name="Migliaia 58 4 2" xfId="2264" xr:uid="{00000000-0005-0000-0000-00008C050000}"/>
    <cellStyle name="Migliaia 58 4 2 2" xfId="2817" xr:uid="{00000000-0005-0000-0000-00008D050000}"/>
    <cellStyle name="Migliaia 58 5" xfId="811" xr:uid="{00000000-0005-0000-0000-00008E050000}"/>
    <cellStyle name="Migliaia 59" xfId="812" xr:uid="{00000000-0005-0000-0000-00008F050000}"/>
    <cellStyle name="Migliaia 59 2" xfId="813" xr:uid="{00000000-0005-0000-0000-000090050000}"/>
    <cellStyle name="Migliaia 59 2 2" xfId="2265" xr:uid="{00000000-0005-0000-0000-000091050000}"/>
    <cellStyle name="Migliaia 59 2 2 2" xfId="2818" xr:uid="{00000000-0005-0000-0000-000092050000}"/>
    <cellStyle name="Migliaia 59 3" xfId="814" xr:uid="{00000000-0005-0000-0000-000093050000}"/>
    <cellStyle name="Migliaia 59 3 2" xfId="815" xr:uid="{00000000-0005-0000-0000-000094050000}"/>
    <cellStyle name="Migliaia 59 3 2 2" xfId="816" xr:uid="{00000000-0005-0000-0000-000095050000}"/>
    <cellStyle name="Migliaia 59 4" xfId="817" xr:uid="{00000000-0005-0000-0000-000096050000}"/>
    <cellStyle name="Migliaia 59 4 2" xfId="2266" xr:uid="{00000000-0005-0000-0000-000097050000}"/>
    <cellStyle name="Migliaia 59 4 2 2" xfId="2819" xr:uid="{00000000-0005-0000-0000-000098050000}"/>
    <cellStyle name="Migliaia 59 5" xfId="818" xr:uid="{00000000-0005-0000-0000-000099050000}"/>
    <cellStyle name="Migliaia 6" xfId="819" xr:uid="{00000000-0005-0000-0000-00009A050000}"/>
    <cellStyle name="Migliaia 6 2" xfId="820" xr:uid="{00000000-0005-0000-0000-00009B050000}"/>
    <cellStyle name="Migliaia 6 2 2" xfId="2267" xr:uid="{00000000-0005-0000-0000-00009C050000}"/>
    <cellStyle name="Migliaia 6 2 2 2" xfId="2820" xr:uid="{00000000-0005-0000-0000-00009D050000}"/>
    <cellStyle name="Migliaia 6 3" xfId="821" xr:uid="{00000000-0005-0000-0000-00009E050000}"/>
    <cellStyle name="Migliaia 6 3 2" xfId="822" xr:uid="{00000000-0005-0000-0000-00009F050000}"/>
    <cellStyle name="Migliaia 6 3 2 2" xfId="823" xr:uid="{00000000-0005-0000-0000-0000A0050000}"/>
    <cellStyle name="Migliaia 6 4" xfId="824" xr:uid="{00000000-0005-0000-0000-0000A1050000}"/>
    <cellStyle name="Migliaia 6 4 2" xfId="2268" xr:uid="{00000000-0005-0000-0000-0000A2050000}"/>
    <cellStyle name="Migliaia 6 4 2 2" xfId="2821" xr:uid="{00000000-0005-0000-0000-0000A3050000}"/>
    <cellStyle name="Migliaia 6 5" xfId="825" xr:uid="{00000000-0005-0000-0000-0000A4050000}"/>
    <cellStyle name="Migliaia 60" xfId="826" xr:uid="{00000000-0005-0000-0000-0000A5050000}"/>
    <cellStyle name="Migliaia 60 2" xfId="827" xr:uid="{00000000-0005-0000-0000-0000A6050000}"/>
    <cellStyle name="Migliaia 60 2 2" xfId="2269" xr:uid="{00000000-0005-0000-0000-0000A7050000}"/>
    <cellStyle name="Migliaia 60 2 2 2" xfId="2822" xr:uid="{00000000-0005-0000-0000-0000A8050000}"/>
    <cellStyle name="Migliaia 60 3" xfId="828" xr:uid="{00000000-0005-0000-0000-0000A9050000}"/>
    <cellStyle name="Migliaia 60 3 2" xfId="829" xr:uid="{00000000-0005-0000-0000-0000AA050000}"/>
    <cellStyle name="Migliaia 60 3 2 2" xfId="830" xr:uid="{00000000-0005-0000-0000-0000AB050000}"/>
    <cellStyle name="Migliaia 60 4" xfId="831" xr:uid="{00000000-0005-0000-0000-0000AC050000}"/>
    <cellStyle name="Migliaia 60 4 2" xfId="2270" xr:uid="{00000000-0005-0000-0000-0000AD050000}"/>
    <cellStyle name="Migliaia 60 4 2 2" xfId="2823" xr:uid="{00000000-0005-0000-0000-0000AE050000}"/>
    <cellStyle name="Migliaia 60 5" xfId="832" xr:uid="{00000000-0005-0000-0000-0000AF050000}"/>
    <cellStyle name="Migliaia 61" xfId="833" xr:uid="{00000000-0005-0000-0000-0000B0050000}"/>
    <cellStyle name="Migliaia 61 2" xfId="834" xr:uid="{00000000-0005-0000-0000-0000B1050000}"/>
    <cellStyle name="Migliaia 61 2 2" xfId="2271" xr:uid="{00000000-0005-0000-0000-0000B2050000}"/>
    <cellStyle name="Migliaia 61 2 2 2" xfId="2824" xr:uid="{00000000-0005-0000-0000-0000B3050000}"/>
    <cellStyle name="Migliaia 61 3" xfId="835" xr:uid="{00000000-0005-0000-0000-0000B4050000}"/>
    <cellStyle name="Migliaia 61 3 2" xfId="836" xr:uid="{00000000-0005-0000-0000-0000B5050000}"/>
    <cellStyle name="Migliaia 61 3 2 2" xfId="837" xr:uid="{00000000-0005-0000-0000-0000B6050000}"/>
    <cellStyle name="Migliaia 61 4" xfId="838" xr:uid="{00000000-0005-0000-0000-0000B7050000}"/>
    <cellStyle name="Migliaia 61 4 2" xfId="2272" xr:uid="{00000000-0005-0000-0000-0000B8050000}"/>
    <cellStyle name="Migliaia 61 4 2 2" xfId="2825" xr:uid="{00000000-0005-0000-0000-0000B9050000}"/>
    <cellStyle name="Migliaia 61 5" xfId="839" xr:uid="{00000000-0005-0000-0000-0000BA050000}"/>
    <cellStyle name="Migliaia 7" xfId="840" xr:uid="{00000000-0005-0000-0000-0000BB050000}"/>
    <cellStyle name="Migliaia 7 2" xfId="841" xr:uid="{00000000-0005-0000-0000-0000BC050000}"/>
    <cellStyle name="Migliaia 7 2 2" xfId="2273" xr:uid="{00000000-0005-0000-0000-0000BD050000}"/>
    <cellStyle name="Migliaia 7 2 2 2" xfId="2826" xr:uid="{00000000-0005-0000-0000-0000BE050000}"/>
    <cellStyle name="Migliaia 7 3" xfId="842" xr:uid="{00000000-0005-0000-0000-0000BF050000}"/>
    <cellStyle name="Migliaia 7 3 2" xfId="843" xr:uid="{00000000-0005-0000-0000-0000C0050000}"/>
    <cellStyle name="Migliaia 7 3 2 2" xfId="844" xr:uid="{00000000-0005-0000-0000-0000C1050000}"/>
    <cellStyle name="Migliaia 7 4" xfId="845" xr:uid="{00000000-0005-0000-0000-0000C2050000}"/>
    <cellStyle name="Migliaia 7 4 2" xfId="2274" xr:uid="{00000000-0005-0000-0000-0000C3050000}"/>
    <cellStyle name="Migliaia 7 4 2 2" xfId="2827" xr:uid="{00000000-0005-0000-0000-0000C4050000}"/>
    <cellStyle name="Migliaia 7 5" xfId="846" xr:uid="{00000000-0005-0000-0000-0000C5050000}"/>
    <cellStyle name="Migliaia 8" xfId="847" xr:uid="{00000000-0005-0000-0000-0000C6050000}"/>
    <cellStyle name="Migliaia 8 2" xfId="848" xr:uid="{00000000-0005-0000-0000-0000C7050000}"/>
    <cellStyle name="Migliaia 8 2 2" xfId="2275" xr:uid="{00000000-0005-0000-0000-0000C8050000}"/>
    <cellStyle name="Migliaia 8 2 2 2" xfId="2828" xr:uid="{00000000-0005-0000-0000-0000C9050000}"/>
    <cellStyle name="Migliaia 8 3" xfId="849" xr:uid="{00000000-0005-0000-0000-0000CA050000}"/>
    <cellStyle name="Migliaia 8 3 2" xfId="850" xr:uid="{00000000-0005-0000-0000-0000CB050000}"/>
    <cellStyle name="Migliaia 8 3 2 2" xfId="851" xr:uid="{00000000-0005-0000-0000-0000CC050000}"/>
    <cellStyle name="Migliaia 8 4" xfId="852" xr:uid="{00000000-0005-0000-0000-0000CD050000}"/>
    <cellStyle name="Migliaia 8 4 2" xfId="2276" xr:uid="{00000000-0005-0000-0000-0000CE050000}"/>
    <cellStyle name="Migliaia 8 4 2 2" xfId="2829" xr:uid="{00000000-0005-0000-0000-0000CF050000}"/>
    <cellStyle name="Migliaia 8 5" xfId="853" xr:uid="{00000000-0005-0000-0000-0000D0050000}"/>
    <cellStyle name="Migliaia 9" xfId="854" xr:uid="{00000000-0005-0000-0000-0000D1050000}"/>
    <cellStyle name="Migliaia 9 2" xfId="855" xr:uid="{00000000-0005-0000-0000-0000D2050000}"/>
    <cellStyle name="Migliaia 9 2 2" xfId="2277" xr:uid="{00000000-0005-0000-0000-0000D3050000}"/>
    <cellStyle name="Migliaia 9 2 2 2" xfId="2830" xr:uid="{00000000-0005-0000-0000-0000D4050000}"/>
    <cellStyle name="Migliaia 9 3" xfId="856" xr:uid="{00000000-0005-0000-0000-0000D5050000}"/>
    <cellStyle name="Migliaia 9 3 2" xfId="857" xr:uid="{00000000-0005-0000-0000-0000D6050000}"/>
    <cellStyle name="Migliaia 9 3 2 2" xfId="858" xr:uid="{00000000-0005-0000-0000-0000D7050000}"/>
    <cellStyle name="Migliaia 9 4" xfId="859" xr:uid="{00000000-0005-0000-0000-0000D8050000}"/>
    <cellStyle name="Migliaia 9 4 2" xfId="2278" xr:uid="{00000000-0005-0000-0000-0000D9050000}"/>
    <cellStyle name="Migliaia 9 4 2 2" xfId="2831" xr:uid="{00000000-0005-0000-0000-0000DA050000}"/>
    <cellStyle name="Migliaia 9 5" xfId="860" xr:uid="{00000000-0005-0000-0000-0000DB050000}"/>
    <cellStyle name="Neutral 2" xfId="2279" xr:uid="{00000000-0005-0000-0000-0000DC050000}"/>
    <cellStyle name="Neutrale" xfId="861" xr:uid="{00000000-0005-0000-0000-0000DD050000}"/>
    <cellStyle name="Normal" xfId="0" builtinId="0"/>
    <cellStyle name="Normal 10" xfId="862" xr:uid="{00000000-0005-0000-0000-0000DF050000}"/>
    <cellStyle name="Normal 10 2" xfId="863" xr:uid="{00000000-0005-0000-0000-0000E0050000}"/>
    <cellStyle name="Normal 11" xfId="864" xr:uid="{00000000-0005-0000-0000-0000E1050000}"/>
    <cellStyle name="Normal 12" xfId="865" xr:uid="{00000000-0005-0000-0000-0000E2050000}"/>
    <cellStyle name="Normal 12 2" xfId="2280" xr:uid="{00000000-0005-0000-0000-0000E3050000}"/>
    <cellStyle name="Normal 13" xfId="2281" xr:uid="{00000000-0005-0000-0000-0000E4050000}"/>
    <cellStyle name="Normal 14" xfId="2282" xr:uid="{00000000-0005-0000-0000-0000E5050000}"/>
    <cellStyle name="Normal 15" xfId="2283" xr:uid="{00000000-0005-0000-0000-0000E6050000}"/>
    <cellStyle name="Normal 16" xfId="2284" xr:uid="{00000000-0005-0000-0000-0000E7050000}"/>
    <cellStyle name="Normal 16 2" xfId="2285" xr:uid="{00000000-0005-0000-0000-0000E8050000}"/>
    <cellStyle name="Normal 16 3" xfId="2286" xr:uid="{00000000-0005-0000-0000-0000E9050000}"/>
    <cellStyle name="Normal 17" xfId="2287" xr:uid="{00000000-0005-0000-0000-0000EA050000}"/>
    <cellStyle name="Normal 17 2" xfId="2288" xr:uid="{00000000-0005-0000-0000-0000EB050000}"/>
    <cellStyle name="Normal 18" xfId="2289" xr:uid="{00000000-0005-0000-0000-0000EC050000}"/>
    <cellStyle name="Normal 18 2" xfId="2290" xr:uid="{00000000-0005-0000-0000-0000ED050000}"/>
    <cellStyle name="Normal 19" xfId="2291" xr:uid="{00000000-0005-0000-0000-0000EE050000}"/>
    <cellStyle name="Normal 19 2" xfId="2292" xr:uid="{00000000-0005-0000-0000-0000EF050000}"/>
    <cellStyle name="Normal 19 3" xfId="2293" xr:uid="{00000000-0005-0000-0000-0000F0050000}"/>
    <cellStyle name="Normal 2" xfId="866" xr:uid="{00000000-0005-0000-0000-0000F1050000}"/>
    <cellStyle name="Normal 2 2" xfId="867" xr:uid="{00000000-0005-0000-0000-0000F2050000}"/>
    <cellStyle name="Normal 2 2 2" xfId="868" xr:uid="{00000000-0005-0000-0000-0000F3050000}"/>
    <cellStyle name="Normal 2 2 2 2" xfId="2294" xr:uid="{00000000-0005-0000-0000-0000F4050000}"/>
    <cellStyle name="Normal 2 2 2 2 2" xfId="2295" xr:uid="{00000000-0005-0000-0000-0000F5050000}"/>
    <cellStyle name="Normal 2 2 2 2 2 2" xfId="2296" xr:uid="{00000000-0005-0000-0000-0000F6050000}"/>
    <cellStyle name="Normal 2 2 2 2 3" xfId="2297" xr:uid="{00000000-0005-0000-0000-0000F7050000}"/>
    <cellStyle name="Normal 2 2 3" xfId="869" xr:uid="{00000000-0005-0000-0000-0000F8050000}"/>
    <cellStyle name="Normal 2 2 3 2" xfId="2298" xr:uid="{00000000-0005-0000-0000-0000F9050000}"/>
    <cellStyle name="Normal 2 2 3 2 2" xfId="2299" xr:uid="{00000000-0005-0000-0000-0000FA050000}"/>
    <cellStyle name="Normal 2 2 3 3" xfId="2300" xr:uid="{00000000-0005-0000-0000-0000FB050000}"/>
    <cellStyle name="Normal 2 2 4" xfId="2301" xr:uid="{00000000-0005-0000-0000-0000FC050000}"/>
    <cellStyle name="Normal 2 2 4 2" xfId="2302" xr:uid="{00000000-0005-0000-0000-0000FD050000}"/>
    <cellStyle name="Normal 2 2 5" xfId="2303" xr:uid="{00000000-0005-0000-0000-0000FE050000}"/>
    <cellStyle name="Normal 2 3" xfId="870" xr:uid="{00000000-0005-0000-0000-0000FF050000}"/>
    <cellStyle name="Normal 2 4" xfId="871" xr:uid="{00000000-0005-0000-0000-000000060000}"/>
    <cellStyle name="Normal 2 4 2" xfId="2304" xr:uid="{00000000-0005-0000-0000-000001060000}"/>
    <cellStyle name="Normal 2 4 2 2" xfId="2305" xr:uid="{00000000-0005-0000-0000-000002060000}"/>
    <cellStyle name="Normal 2 4 3" xfId="2306" xr:uid="{00000000-0005-0000-0000-000003060000}"/>
    <cellStyle name="Normal 2 5" xfId="2307" xr:uid="{00000000-0005-0000-0000-000004060000}"/>
    <cellStyle name="Normal 2_Plants" xfId="2308" xr:uid="{00000000-0005-0000-0000-000005060000}"/>
    <cellStyle name="Normal 20" xfId="2309" xr:uid="{00000000-0005-0000-0000-000006060000}"/>
    <cellStyle name="Normal 21" xfId="2310" xr:uid="{00000000-0005-0000-0000-000007060000}"/>
    <cellStyle name="Normal 22" xfId="2311" xr:uid="{00000000-0005-0000-0000-000008060000}"/>
    <cellStyle name="Normal 23" xfId="2312" xr:uid="{00000000-0005-0000-0000-000009060000}"/>
    <cellStyle name="Normal 24" xfId="2313" xr:uid="{00000000-0005-0000-0000-00000A060000}"/>
    <cellStyle name="Normal 25" xfId="2314" xr:uid="{00000000-0005-0000-0000-00000B060000}"/>
    <cellStyle name="Normal 26" xfId="2315" xr:uid="{00000000-0005-0000-0000-00000C060000}"/>
    <cellStyle name="Normal 27" xfId="2316" xr:uid="{00000000-0005-0000-0000-00000D060000}"/>
    <cellStyle name="Normal 28" xfId="2317" xr:uid="{00000000-0005-0000-0000-00000E060000}"/>
    <cellStyle name="Normal 29" xfId="2318" xr:uid="{00000000-0005-0000-0000-00000F060000}"/>
    <cellStyle name="Normal 29 2" xfId="2319" xr:uid="{00000000-0005-0000-0000-000010060000}"/>
    <cellStyle name="Normal 3" xfId="872" xr:uid="{00000000-0005-0000-0000-000011060000}"/>
    <cellStyle name="Normal 3 10" xfId="2320" xr:uid="{00000000-0005-0000-0000-000012060000}"/>
    <cellStyle name="Normal 3 11" xfId="2321" xr:uid="{00000000-0005-0000-0000-000013060000}"/>
    <cellStyle name="Normal 3 12" xfId="2322" xr:uid="{00000000-0005-0000-0000-000014060000}"/>
    <cellStyle name="Normal 3 13" xfId="2323" xr:uid="{00000000-0005-0000-0000-000015060000}"/>
    <cellStyle name="Normal 3 14" xfId="2324" xr:uid="{00000000-0005-0000-0000-000016060000}"/>
    <cellStyle name="Normal 3 15" xfId="2325" xr:uid="{00000000-0005-0000-0000-000017060000}"/>
    <cellStyle name="Normal 3 16" xfId="2326" xr:uid="{00000000-0005-0000-0000-000018060000}"/>
    <cellStyle name="Normal 3 2" xfId="873" xr:uid="{00000000-0005-0000-0000-000019060000}"/>
    <cellStyle name="Normal 3 2 2" xfId="874" xr:uid="{00000000-0005-0000-0000-00001A060000}"/>
    <cellStyle name="Normal 3 2 2 2" xfId="2327" xr:uid="{00000000-0005-0000-0000-00001B060000}"/>
    <cellStyle name="Normal 3 2 2 3" xfId="2328" xr:uid="{00000000-0005-0000-0000-00001C060000}"/>
    <cellStyle name="Normal 3 2 2 3 2" xfId="2329" xr:uid="{00000000-0005-0000-0000-00001D060000}"/>
    <cellStyle name="Normal 3 2 2 4" xfId="2330" xr:uid="{00000000-0005-0000-0000-00001E060000}"/>
    <cellStyle name="Normal 3 2 3" xfId="875" xr:uid="{00000000-0005-0000-0000-00001F060000}"/>
    <cellStyle name="Normal 3 2 3 2" xfId="2331" xr:uid="{00000000-0005-0000-0000-000020060000}"/>
    <cellStyle name="Normal 3 2 3 2 2" xfId="2332" xr:uid="{00000000-0005-0000-0000-000021060000}"/>
    <cellStyle name="Normal 3 2 3 3" xfId="2333" xr:uid="{00000000-0005-0000-0000-000022060000}"/>
    <cellStyle name="Normal 3 2 4" xfId="2334" xr:uid="{00000000-0005-0000-0000-000023060000}"/>
    <cellStyle name="Normal 3 2 4 2" xfId="2335" xr:uid="{00000000-0005-0000-0000-000024060000}"/>
    <cellStyle name="Normal 3 2 5" xfId="2336" xr:uid="{00000000-0005-0000-0000-000025060000}"/>
    <cellStyle name="Normal 3 3" xfId="876" xr:uid="{00000000-0005-0000-0000-000026060000}"/>
    <cellStyle name="Normal 3 3 2" xfId="2337" xr:uid="{00000000-0005-0000-0000-000027060000}"/>
    <cellStyle name="Normal 3 3 2 2" xfId="2338" xr:uid="{00000000-0005-0000-0000-000028060000}"/>
    <cellStyle name="Normal 3 3 2 2 2" xfId="2339" xr:uid="{00000000-0005-0000-0000-000029060000}"/>
    <cellStyle name="Normal 3 3 2 3" xfId="2340" xr:uid="{00000000-0005-0000-0000-00002A060000}"/>
    <cellStyle name="Normal 3 3 3" xfId="2341" xr:uid="{00000000-0005-0000-0000-00002B060000}"/>
    <cellStyle name="Normal 3 3 3 2" xfId="2342" xr:uid="{00000000-0005-0000-0000-00002C060000}"/>
    <cellStyle name="Normal 3 3 4" xfId="2343" xr:uid="{00000000-0005-0000-0000-00002D060000}"/>
    <cellStyle name="Normal 3 4" xfId="877" xr:uid="{00000000-0005-0000-0000-00002E060000}"/>
    <cellStyle name="Normal 3 4 2" xfId="2344" xr:uid="{00000000-0005-0000-0000-00002F060000}"/>
    <cellStyle name="Normal 3 5" xfId="878" xr:uid="{00000000-0005-0000-0000-000030060000}"/>
    <cellStyle name="Normal 3 6" xfId="2345" xr:uid="{00000000-0005-0000-0000-000031060000}"/>
    <cellStyle name="Normal 3 6 2" xfId="2346" xr:uid="{00000000-0005-0000-0000-000032060000}"/>
    <cellStyle name="Normal 3 7" xfId="2347" xr:uid="{00000000-0005-0000-0000-000033060000}"/>
    <cellStyle name="Normal 3 8" xfId="2348" xr:uid="{00000000-0005-0000-0000-000034060000}"/>
    <cellStyle name="Normal 3 9" xfId="2349" xr:uid="{00000000-0005-0000-0000-000035060000}"/>
    <cellStyle name="Normal 31" xfId="2350" xr:uid="{00000000-0005-0000-0000-000036060000}"/>
    <cellStyle name="Normal 32" xfId="2351" xr:uid="{00000000-0005-0000-0000-000037060000}"/>
    <cellStyle name="Normal 33" xfId="2352" xr:uid="{00000000-0005-0000-0000-000038060000}"/>
    <cellStyle name="Normal 34" xfId="2353" xr:uid="{00000000-0005-0000-0000-000039060000}"/>
    <cellStyle name="Normal 4" xfId="879" xr:uid="{00000000-0005-0000-0000-00003A060000}"/>
    <cellStyle name="Normal 4 10" xfId="2354" xr:uid="{00000000-0005-0000-0000-00003B060000}"/>
    <cellStyle name="Normal 4 11" xfId="2355" xr:uid="{00000000-0005-0000-0000-00003C060000}"/>
    <cellStyle name="Normal 4 12" xfId="2356" xr:uid="{00000000-0005-0000-0000-00003D060000}"/>
    <cellStyle name="Normal 4 13" xfId="2357" xr:uid="{00000000-0005-0000-0000-00003E060000}"/>
    <cellStyle name="Normal 4 14" xfId="2358" xr:uid="{00000000-0005-0000-0000-00003F060000}"/>
    <cellStyle name="Normal 4 15" xfId="2359" xr:uid="{00000000-0005-0000-0000-000040060000}"/>
    <cellStyle name="Normal 4 2" xfId="880" xr:uid="{00000000-0005-0000-0000-000041060000}"/>
    <cellStyle name="Normal 4 3" xfId="881" xr:uid="{00000000-0005-0000-0000-000042060000}"/>
    <cellStyle name="Normal 4 4" xfId="882" xr:uid="{00000000-0005-0000-0000-000043060000}"/>
    <cellStyle name="Normal 4 5" xfId="2360" xr:uid="{00000000-0005-0000-0000-000044060000}"/>
    <cellStyle name="Normal 4 6" xfId="2361" xr:uid="{00000000-0005-0000-0000-000045060000}"/>
    <cellStyle name="Normal 4 7" xfId="2362" xr:uid="{00000000-0005-0000-0000-000046060000}"/>
    <cellStyle name="Normal 4 8" xfId="2363" xr:uid="{00000000-0005-0000-0000-000047060000}"/>
    <cellStyle name="Normal 4 9" xfId="2364" xr:uid="{00000000-0005-0000-0000-000048060000}"/>
    <cellStyle name="Normal 5" xfId="883" xr:uid="{00000000-0005-0000-0000-000049060000}"/>
    <cellStyle name="Normal 5 2" xfId="884" xr:uid="{00000000-0005-0000-0000-00004A060000}"/>
    <cellStyle name="Normal 5 2 2" xfId="885" xr:uid="{00000000-0005-0000-0000-00004B060000}"/>
    <cellStyle name="Normal 5 2 2 2" xfId="886" xr:uid="{00000000-0005-0000-0000-00004C060000}"/>
    <cellStyle name="Normal 5 2 2 3" xfId="2365" xr:uid="{00000000-0005-0000-0000-00004D060000}"/>
    <cellStyle name="Normal 5 2 3" xfId="2366" xr:uid="{00000000-0005-0000-0000-00004E060000}"/>
    <cellStyle name="Normal 5 2 3 2" xfId="2367" xr:uid="{00000000-0005-0000-0000-00004F060000}"/>
    <cellStyle name="Normal 5 3" xfId="2368" xr:uid="{00000000-0005-0000-0000-000050060000}"/>
    <cellStyle name="Normal 6" xfId="887" xr:uid="{00000000-0005-0000-0000-000051060000}"/>
    <cellStyle name="Normal 6 2" xfId="888" xr:uid="{00000000-0005-0000-0000-000052060000}"/>
    <cellStyle name="Normal 6 2 2" xfId="2369" xr:uid="{00000000-0005-0000-0000-000053060000}"/>
    <cellStyle name="Normal 6 2 3" xfId="2370" xr:uid="{00000000-0005-0000-0000-000054060000}"/>
    <cellStyle name="Normal 6 2 3 2" xfId="2371" xr:uid="{00000000-0005-0000-0000-000055060000}"/>
    <cellStyle name="Normal 6 2 4" xfId="2372" xr:uid="{00000000-0005-0000-0000-000056060000}"/>
    <cellStyle name="Normal 6 3" xfId="889" xr:uid="{00000000-0005-0000-0000-000057060000}"/>
    <cellStyle name="Normal 6 3 2" xfId="2373" xr:uid="{00000000-0005-0000-0000-000058060000}"/>
    <cellStyle name="Normal 6 3 2 2" xfId="2374" xr:uid="{00000000-0005-0000-0000-000059060000}"/>
    <cellStyle name="Normal 6 3 2 2 2" xfId="2375" xr:uid="{00000000-0005-0000-0000-00005A060000}"/>
    <cellStyle name="Normal 6 3 2 3" xfId="2376" xr:uid="{00000000-0005-0000-0000-00005B060000}"/>
    <cellStyle name="Normal 6 4" xfId="2377" xr:uid="{00000000-0005-0000-0000-00005C060000}"/>
    <cellStyle name="Normal 6 4 2" xfId="2378" xr:uid="{00000000-0005-0000-0000-00005D060000}"/>
    <cellStyle name="Normal 6 5" xfId="2379" xr:uid="{00000000-0005-0000-0000-00005E060000}"/>
    <cellStyle name="Normal 7" xfId="890" xr:uid="{00000000-0005-0000-0000-00005F060000}"/>
    <cellStyle name="Normal 7 2" xfId="891" xr:uid="{00000000-0005-0000-0000-000060060000}"/>
    <cellStyle name="Normal 7 3" xfId="892" xr:uid="{00000000-0005-0000-0000-000061060000}"/>
    <cellStyle name="Normal 7 3 2" xfId="2380" xr:uid="{00000000-0005-0000-0000-000062060000}"/>
    <cellStyle name="Normal 7 3 2 2" xfId="2381" xr:uid="{00000000-0005-0000-0000-000063060000}"/>
    <cellStyle name="Normal 7 3 3" xfId="2382" xr:uid="{00000000-0005-0000-0000-000064060000}"/>
    <cellStyle name="Normal 8" xfId="893" xr:uid="{00000000-0005-0000-0000-000065060000}"/>
    <cellStyle name="Normal 8 2" xfId="894" xr:uid="{00000000-0005-0000-0000-000066060000}"/>
    <cellStyle name="Normal 8 2 2" xfId="2383" xr:uid="{00000000-0005-0000-0000-000067060000}"/>
    <cellStyle name="Normal 8 2 2 2" xfId="2384" xr:uid="{00000000-0005-0000-0000-000068060000}"/>
    <cellStyle name="Normal 8 2 2 2 2" xfId="2385" xr:uid="{00000000-0005-0000-0000-000069060000}"/>
    <cellStyle name="Normal 8 2 2 3" xfId="2386" xr:uid="{00000000-0005-0000-0000-00006A060000}"/>
    <cellStyle name="Normal 8 3" xfId="895" xr:uid="{00000000-0005-0000-0000-00006B060000}"/>
    <cellStyle name="Normal 8 4" xfId="896" xr:uid="{00000000-0005-0000-0000-00006C060000}"/>
    <cellStyle name="Normal 9" xfId="897" xr:uid="{00000000-0005-0000-0000-00006D060000}"/>
    <cellStyle name="Normal 9 2" xfId="2387" xr:uid="{00000000-0005-0000-0000-00006E060000}"/>
    <cellStyle name="Normal 9 2 2" xfId="2388" xr:uid="{00000000-0005-0000-0000-00006F060000}"/>
    <cellStyle name="Normal GHG Numbers (0.00)" xfId="898" xr:uid="{00000000-0005-0000-0000-000070060000}"/>
    <cellStyle name="Normal GHG Numbers (0.00) 2" xfId="899" xr:uid="{00000000-0005-0000-0000-000071060000}"/>
    <cellStyle name="Normal GHG Numbers (0.00) 3" xfId="900" xr:uid="{00000000-0005-0000-0000-000072060000}"/>
    <cellStyle name="Normal GHG Textfiels Bold" xfId="901" xr:uid="{00000000-0005-0000-0000-000073060000}"/>
    <cellStyle name="Normal GHG-Shade" xfId="902" xr:uid="{00000000-0005-0000-0000-000074060000}"/>
    <cellStyle name="Normale 10" xfId="903" xr:uid="{00000000-0005-0000-0000-000075060000}"/>
    <cellStyle name="Normale 10 2" xfId="904" xr:uid="{00000000-0005-0000-0000-000076060000}"/>
    <cellStyle name="Normale 10 2 2" xfId="905" xr:uid="{00000000-0005-0000-0000-000077060000}"/>
    <cellStyle name="Normale 10 3" xfId="906" xr:uid="{00000000-0005-0000-0000-000078060000}"/>
    <cellStyle name="Normale 10 3 2" xfId="907" xr:uid="{00000000-0005-0000-0000-000079060000}"/>
    <cellStyle name="Normale 10 4" xfId="908" xr:uid="{00000000-0005-0000-0000-00007A060000}"/>
    <cellStyle name="Normale 10_EDEN industria 2008 rev" xfId="909" xr:uid="{00000000-0005-0000-0000-00007B060000}"/>
    <cellStyle name="Normale 11" xfId="910" xr:uid="{00000000-0005-0000-0000-00007C060000}"/>
    <cellStyle name="Normale 11 2" xfId="911" xr:uid="{00000000-0005-0000-0000-00007D060000}"/>
    <cellStyle name="Normale 11 2 2" xfId="912" xr:uid="{00000000-0005-0000-0000-00007E060000}"/>
    <cellStyle name="Normale 11 3" xfId="913" xr:uid="{00000000-0005-0000-0000-00007F060000}"/>
    <cellStyle name="Normale 11 3 2" xfId="914" xr:uid="{00000000-0005-0000-0000-000080060000}"/>
    <cellStyle name="Normale 11 4" xfId="915" xr:uid="{00000000-0005-0000-0000-000081060000}"/>
    <cellStyle name="Normale 11_EDEN industria 2008 rev" xfId="916" xr:uid="{00000000-0005-0000-0000-000082060000}"/>
    <cellStyle name="Normale 12" xfId="917" xr:uid="{00000000-0005-0000-0000-000083060000}"/>
    <cellStyle name="Normale 12 2" xfId="918" xr:uid="{00000000-0005-0000-0000-000084060000}"/>
    <cellStyle name="Normale 12 2 2" xfId="919" xr:uid="{00000000-0005-0000-0000-000085060000}"/>
    <cellStyle name="Normale 12 3" xfId="920" xr:uid="{00000000-0005-0000-0000-000086060000}"/>
    <cellStyle name="Normale 12 3 2" xfId="921" xr:uid="{00000000-0005-0000-0000-000087060000}"/>
    <cellStyle name="Normale 12 4" xfId="922" xr:uid="{00000000-0005-0000-0000-000088060000}"/>
    <cellStyle name="Normale 12_EDEN industria 2008 rev" xfId="923" xr:uid="{00000000-0005-0000-0000-000089060000}"/>
    <cellStyle name="Normale 13" xfId="924" xr:uid="{00000000-0005-0000-0000-00008A060000}"/>
    <cellStyle name="Normale 13 2" xfId="925" xr:uid="{00000000-0005-0000-0000-00008B060000}"/>
    <cellStyle name="Normale 13 2 2" xfId="926" xr:uid="{00000000-0005-0000-0000-00008C060000}"/>
    <cellStyle name="Normale 13 3" xfId="927" xr:uid="{00000000-0005-0000-0000-00008D060000}"/>
    <cellStyle name="Normale 13 3 2" xfId="928" xr:uid="{00000000-0005-0000-0000-00008E060000}"/>
    <cellStyle name="Normale 13 4" xfId="929" xr:uid="{00000000-0005-0000-0000-00008F060000}"/>
    <cellStyle name="Normale 13_EDEN industria 2008 rev" xfId="930" xr:uid="{00000000-0005-0000-0000-000090060000}"/>
    <cellStyle name="Normale 14" xfId="931" xr:uid="{00000000-0005-0000-0000-000091060000}"/>
    <cellStyle name="Normale 14 2" xfId="932" xr:uid="{00000000-0005-0000-0000-000092060000}"/>
    <cellStyle name="Normale 14 2 2" xfId="933" xr:uid="{00000000-0005-0000-0000-000093060000}"/>
    <cellStyle name="Normale 14 3" xfId="934" xr:uid="{00000000-0005-0000-0000-000094060000}"/>
    <cellStyle name="Normale 14 3 2" xfId="935" xr:uid="{00000000-0005-0000-0000-000095060000}"/>
    <cellStyle name="Normale 14 4" xfId="936" xr:uid="{00000000-0005-0000-0000-000096060000}"/>
    <cellStyle name="Normale 14_EDEN industria 2008 rev" xfId="937" xr:uid="{00000000-0005-0000-0000-000097060000}"/>
    <cellStyle name="Normale 15" xfId="938" xr:uid="{00000000-0005-0000-0000-000098060000}"/>
    <cellStyle name="Normale 15 2" xfId="939" xr:uid="{00000000-0005-0000-0000-000099060000}"/>
    <cellStyle name="Normale 15 2 2" xfId="940" xr:uid="{00000000-0005-0000-0000-00009A060000}"/>
    <cellStyle name="Normale 15 3" xfId="941" xr:uid="{00000000-0005-0000-0000-00009B060000}"/>
    <cellStyle name="Normale 15 3 2" xfId="942" xr:uid="{00000000-0005-0000-0000-00009C060000}"/>
    <cellStyle name="Normale 15 4" xfId="943" xr:uid="{00000000-0005-0000-0000-00009D060000}"/>
    <cellStyle name="Normale 15_EDEN industria 2008 rev" xfId="944" xr:uid="{00000000-0005-0000-0000-00009E060000}"/>
    <cellStyle name="Normale 16" xfId="945" xr:uid="{00000000-0005-0000-0000-00009F060000}"/>
    <cellStyle name="Normale 16 2" xfId="946" xr:uid="{00000000-0005-0000-0000-0000A0060000}"/>
    <cellStyle name="Normale 17" xfId="947" xr:uid="{00000000-0005-0000-0000-0000A1060000}"/>
    <cellStyle name="Normale 17 2" xfId="948" xr:uid="{00000000-0005-0000-0000-0000A2060000}"/>
    <cellStyle name="Normale 18" xfId="949" xr:uid="{00000000-0005-0000-0000-0000A3060000}"/>
    <cellStyle name="Normale 18 2" xfId="950" xr:uid="{00000000-0005-0000-0000-0000A4060000}"/>
    <cellStyle name="Normale 19" xfId="951" xr:uid="{00000000-0005-0000-0000-0000A5060000}"/>
    <cellStyle name="Normale 19 2" xfId="952" xr:uid="{00000000-0005-0000-0000-0000A6060000}"/>
    <cellStyle name="Normale 2" xfId="953" xr:uid="{00000000-0005-0000-0000-0000A7060000}"/>
    <cellStyle name="Normale 2 2" xfId="954" xr:uid="{00000000-0005-0000-0000-0000A8060000}"/>
    <cellStyle name="Normale 2 2 2" xfId="955" xr:uid="{00000000-0005-0000-0000-0000A9060000}"/>
    <cellStyle name="Normale 2 3" xfId="956" xr:uid="{00000000-0005-0000-0000-0000AA060000}"/>
    <cellStyle name="Normale 2_EDEN industria 2008 rev" xfId="957" xr:uid="{00000000-0005-0000-0000-0000AB060000}"/>
    <cellStyle name="Normale 20" xfId="958" xr:uid="{00000000-0005-0000-0000-0000AC060000}"/>
    <cellStyle name="Normale 20 2" xfId="959" xr:uid="{00000000-0005-0000-0000-0000AD060000}"/>
    <cellStyle name="Normale 21" xfId="960" xr:uid="{00000000-0005-0000-0000-0000AE060000}"/>
    <cellStyle name="Normale 21 2" xfId="961" xr:uid="{00000000-0005-0000-0000-0000AF060000}"/>
    <cellStyle name="Normale 22" xfId="962" xr:uid="{00000000-0005-0000-0000-0000B0060000}"/>
    <cellStyle name="Normale 22 2" xfId="963" xr:uid="{00000000-0005-0000-0000-0000B1060000}"/>
    <cellStyle name="Normale 23" xfId="964" xr:uid="{00000000-0005-0000-0000-0000B2060000}"/>
    <cellStyle name="Normale 23 2" xfId="965" xr:uid="{00000000-0005-0000-0000-0000B3060000}"/>
    <cellStyle name="Normale 24" xfId="966" xr:uid="{00000000-0005-0000-0000-0000B4060000}"/>
    <cellStyle name="Normale 24 2" xfId="967" xr:uid="{00000000-0005-0000-0000-0000B5060000}"/>
    <cellStyle name="Normale 25" xfId="968" xr:uid="{00000000-0005-0000-0000-0000B6060000}"/>
    <cellStyle name="Normale 25 2" xfId="969" xr:uid="{00000000-0005-0000-0000-0000B7060000}"/>
    <cellStyle name="Normale 26" xfId="970" xr:uid="{00000000-0005-0000-0000-0000B8060000}"/>
    <cellStyle name="Normale 26 2" xfId="971" xr:uid="{00000000-0005-0000-0000-0000B9060000}"/>
    <cellStyle name="Normale 27" xfId="972" xr:uid="{00000000-0005-0000-0000-0000BA060000}"/>
    <cellStyle name="Normale 27 2" xfId="973" xr:uid="{00000000-0005-0000-0000-0000BB060000}"/>
    <cellStyle name="Normale 28" xfId="974" xr:uid="{00000000-0005-0000-0000-0000BC060000}"/>
    <cellStyle name="Normale 28 2" xfId="975" xr:uid="{00000000-0005-0000-0000-0000BD060000}"/>
    <cellStyle name="Normale 29" xfId="976" xr:uid="{00000000-0005-0000-0000-0000BE060000}"/>
    <cellStyle name="Normale 29 2" xfId="977" xr:uid="{00000000-0005-0000-0000-0000BF060000}"/>
    <cellStyle name="Normale 3" xfId="978" xr:uid="{00000000-0005-0000-0000-0000C0060000}"/>
    <cellStyle name="Normale 3 2" xfId="979" xr:uid="{00000000-0005-0000-0000-0000C1060000}"/>
    <cellStyle name="Normale 3 2 2" xfId="980" xr:uid="{00000000-0005-0000-0000-0000C2060000}"/>
    <cellStyle name="Normale 3 3" xfId="981" xr:uid="{00000000-0005-0000-0000-0000C3060000}"/>
    <cellStyle name="Normale 3 3 2" xfId="982" xr:uid="{00000000-0005-0000-0000-0000C4060000}"/>
    <cellStyle name="Normale 3 4" xfId="983" xr:uid="{00000000-0005-0000-0000-0000C5060000}"/>
    <cellStyle name="Normale 3_EDEN industria 2008 rev" xfId="984" xr:uid="{00000000-0005-0000-0000-0000C6060000}"/>
    <cellStyle name="Normale 30" xfId="985" xr:uid="{00000000-0005-0000-0000-0000C7060000}"/>
    <cellStyle name="Normale 30 2" xfId="986" xr:uid="{00000000-0005-0000-0000-0000C8060000}"/>
    <cellStyle name="Normale 31" xfId="987" xr:uid="{00000000-0005-0000-0000-0000C9060000}"/>
    <cellStyle name="Normale 31 2" xfId="988" xr:uid="{00000000-0005-0000-0000-0000CA060000}"/>
    <cellStyle name="Normale 32" xfId="989" xr:uid="{00000000-0005-0000-0000-0000CB060000}"/>
    <cellStyle name="Normale 32 2" xfId="990" xr:uid="{00000000-0005-0000-0000-0000CC060000}"/>
    <cellStyle name="Normale 33" xfId="991" xr:uid="{00000000-0005-0000-0000-0000CD060000}"/>
    <cellStyle name="Normale 33 2" xfId="992" xr:uid="{00000000-0005-0000-0000-0000CE060000}"/>
    <cellStyle name="Normale 34" xfId="993" xr:uid="{00000000-0005-0000-0000-0000CF060000}"/>
    <cellStyle name="Normale 34 2" xfId="994" xr:uid="{00000000-0005-0000-0000-0000D0060000}"/>
    <cellStyle name="Normale 35" xfId="995" xr:uid="{00000000-0005-0000-0000-0000D1060000}"/>
    <cellStyle name="Normale 35 2" xfId="996" xr:uid="{00000000-0005-0000-0000-0000D2060000}"/>
    <cellStyle name="Normale 36" xfId="997" xr:uid="{00000000-0005-0000-0000-0000D3060000}"/>
    <cellStyle name="Normale 36 2" xfId="998" xr:uid="{00000000-0005-0000-0000-0000D4060000}"/>
    <cellStyle name="Normale 37" xfId="999" xr:uid="{00000000-0005-0000-0000-0000D5060000}"/>
    <cellStyle name="Normale 37 2" xfId="1000" xr:uid="{00000000-0005-0000-0000-0000D6060000}"/>
    <cellStyle name="Normale 38" xfId="1001" xr:uid="{00000000-0005-0000-0000-0000D7060000}"/>
    <cellStyle name="Normale 38 2" xfId="1002" xr:uid="{00000000-0005-0000-0000-0000D8060000}"/>
    <cellStyle name="Normale 39" xfId="1003" xr:uid="{00000000-0005-0000-0000-0000D9060000}"/>
    <cellStyle name="Normale 39 2" xfId="1004" xr:uid="{00000000-0005-0000-0000-0000DA060000}"/>
    <cellStyle name="Normale 4" xfId="1005" xr:uid="{00000000-0005-0000-0000-0000DB060000}"/>
    <cellStyle name="Normale 4 2" xfId="1006" xr:uid="{00000000-0005-0000-0000-0000DC060000}"/>
    <cellStyle name="Normale 4 2 2" xfId="1007" xr:uid="{00000000-0005-0000-0000-0000DD060000}"/>
    <cellStyle name="Normale 4 3" xfId="1008" xr:uid="{00000000-0005-0000-0000-0000DE060000}"/>
    <cellStyle name="Normale 4 3 2" xfId="1009" xr:uid="{00000000-0005-0000-0000-0000DF060000}"/>
    <cellStyle name="Normale 4 4" xfId="1010" xr:uid="{00000000-0005-0000-0000-0000E0060000}"/>
    <cellStyle name="Normale 4_EDEN industria 2008 rev" xfId="1011" xr:uid="{00000000-0005-0000-0000-0000E1060000}"/>
    <cellStyle name="Normale 40" xfId="1012" xr:uid="{00000000-0005-0000-0000-0000E2060000}"/>
    <cellStyle name="Normale 40 2" xfId="1013" xr:uid="{00000000-0005-0000-0000-0000E3060000}"/>
    <cellStyle name="Normale 41" xfId="1014" xr:uid="{00000000-0005-0000-0000-0000E4060000}"/>
    <cellStyle name="Normale 41 2" xfId="1015" xr:uid="{00000000-0005-0000-0000-0000E5060000}"/>
    <cellStyle name="Normale 42" xfId="1016" xr:uid="{00000000-0005-0000-0000-0000E6060000}"/>
    <cellStyle name="Normale 42 2" xfId="1017" xr:uid="{00000000-0005-0000-0000-0000E7060000}"/>
    <cellStyle name="Normale 43" xfId="1018" xr:uid="{00000000-0005-0000-0000-0000E8060000}"/>
    <cellStyle name="Normale 43 2" xfId="1019" xr:uid="{00000000-0005-0000-0000-0000E9060000}"/>
    <cellStyle name="Normale 44" xfId="1020" xr:uid="{00000000-0005-0000-0000-0000EA060000}"/>
    <cellStyle name="Normale 44 2" xfId="1021" xr:uid="{00000000-0005-0000-0000-0000EB060000}"/>
    <cellStyle name="Normale 45" xfId="1022" xr:uid="{00000000-0005-0000-0000-0000EC060000}"/>
    <cellStyle name="Normale 45 2" xfId="1023" xr:uid="{00000000-0005-0000-0000-0000ED060000}"/>
    <cellStyle name="Normale 46" xfId="1024" xr:uid="{00000000-0005-0000-0000-0000EE060000}"/>
    <cellStyle name="Normale 46 2" xfId="1025" xr:uid="{00000000-0005-0000-0000-0000EF060000}"/>
    <cellStyle name="Normale 47" xfId="1026" xr:uid="{00000000-0005-0000-0000-0000F0060000}"/>
    <cellStyle name="Normale 47 2" xfId="1027" xr:uid="{00000000-0005-0000-0000-0000F1060000}"/>
    <cellStyle name="Normale 48" xfId="1028" xr:uid="{00000000-0005-0000-0000-0000F2060000}"/>
    <cellStyle name="Normale 48 2" xfId="1029" xr:uid="{00000000-0005-0000-0000-0000F3060000}"/>
    <cellStyle name="Normale 49" xfId="1030" xr:uid="{00000000-0005-0000-0000-0000F4060000}"/>
    <cellStyle name="Normale 49 2" xfId="1031" xr:uid="{00000000-0005-0000-0000-0000F5060000}"/>
    <cellStyle name="Normale 5" xfId="1032" xr:uid="{00000000-0005-0000-0000-0000F6060000}"/>
    <cellStyle name="Normale 5 2" xfId="1033" xr:uid="{00000000-0005-0000-0000-0000F7060000}"/>
    <cellStyle name="Normale 5 2 2" xfId="1034" xr:uid="{00000000-0005-0000-0000-0000F8060000}"/>
    <cellStyle name="Normale 5 3" xfId="1035" xr:uid="{00000000-0005-0000-0000-0000F9060000}"/>
    <cellStyle name="Normale 5 3 2" xfId="1036" xr:uid="{00000000-0005-0000-0000-0000FA060000}"/>
    <cellStyle name="Normale 5 4" xfId="1037" xr:uid="{00000000-0005-0000-0000-0000FB060000}"/>
    <cellStyle name="Normale 5_EDEN industria 2008 rev" xfId="1038" xr:uid="{00000000-0005-0000-0000-0000FC060000}"/>
    <cellStyle name="Normale 50" xfId="1039" xr:uid="{00000000-0005-0000-0000-0000FD060000}"/>
    <cellStyle name="Normale 50 2" xfId="1040" xr:uid="{00000000-0005-0000-0000-0000FE060000}"/>
    <cellStyle name="Normale 51" xfId="1041" xr:uid="{00000000-0005-0000-0000-0000FF060000}"/>
    <cellStyle name="Normale 51 2" xfId="1042" xr:uid="{00000000-0005-0000-0000-000000070000}"/>
    <cellStyle name="Normale 52" xfId="1043" xr:uid="{00000000-0005-0000-0000-000001070000}"/>
    <cellStyle name="Normale 52 2" xfId="1044" xr:uid="{00000000-0005-0000-0000-000002070000}"/>
    <cellStyle name="Normale 53" xfId="1045" xr:uid="{00000000-0005-0000-0000-000003070000}"/>
    <cellStyle name="Normale 53 2" xfId="1046" xr:uid="{00000000-0005-0000-0000-000004070000}"/>
    <cellStyle name="Normale 54" xfId="1047" xr:uid="{00000000-0005-0000-0000-000005070000}"/>
    <cellStyle name="Normale 54 2" xfId="1048" xr:uid="{00000000-0005-0000-0000-000006070000}"/>
    <cellStyle name="Normale 55" xfId="1049" xr:uid="{00000000-0005-0000-0000-000007070000}"/>
    <cellStyle name="Normale 55 2" xfId="1050" xr:uid="{00000000-0005-0000-0000-000008070000}"/>
    <cellStyle name="Normale 56" xfId="1051" xr:uid="{00000000-0005-0000-0000-000009070000}"/>
    <cellStyle name="Normale 56 2" xfId="1052" xr:uid="{00000000-0005-0000-0000-00000A070000}"/>
    <cellStyle name="Normale 57" xfId="1053" xr:uid="{00000000-0005-0000-0000-00000B070000}"/>
    <cellStyle name="Normale 57 2" xfId="1054" xr:uid="{00000000-0005-0000-0000-00000C070000}"/>
    <cellStyle name="Normale 58" xfId="1055" xr:uid="{00000000-0005-0000-0000-00000D070000}"/>
    <cellStyle name="Normale 58 2" xfId="1056" xr:uid="{00000000-0005-0000-0000-00000E070000}"/>
    <cellStyle name="Normale 59" xfId="1057" xr:uid="{00000000-0005-0000-0000-00000F070000}"/>
    <cellStyle name="Normale 59 2" xfId="1058" xr:uid="{00000000-0005-0000-0000-000010070000}"/>
    <cellStyle name="Normale 6" xfId="1059" xr:uid="{00000000-0005-0000-0000-000011070000}"/>
    <cellStyle name="Normale 6 2" xfId="1060" xr:uid="{00000000-0005-0000-0000-000012070000}"/>
    <cellStyle name="Normale 6 2 2" xfId="1061" xr:uid="{00000000-0005-0000-0000-000013070000}"/>
    <cellStyle name="Normale 6 3" xfId="1062" xr:uid="{00000000-0005-0000-0000-000014070000}"/>
    <cellStyle name="Normale 6 3 2" xfId="1063" xr:uid="{00000000-0005-0000-0000-000015070000}"/>
    <cellStyle name="Normale 6 4" xfId="1064" xr:uid="{00000000-0005-0000-0000-000016070000}"/>
    <cellStyle name="Normale 6_EDEN industria 2008 rev" xfId="1065" xr:uid="{00000000-0005-0000-0000-000017070000}"/>
    <cellStyle name="Normale 60" xfId="1066" xr:uid="{00000000-0005-0000-0000-000018070000}"/>
    <cellStyle name="Normale 60 2" xfId="1067" xr:uid="{00000000-0005-0000-0000-000019070000}"/>
    <cellStyle name="Normale 61" xfId="1068" xr:uid="{00000000-0005-0000-0000-00001A070000}"/>
    <cellStyle name="Normale 61 2" xfId="1069" xr:uid="{00000000-0005-0000-0000-00001B070000}"/>
    <cellStyle name="Normale 62" xfId="1070" xr:uid="{00000000-0005-0000-0000-00001C070000}"/>
    <cellStyle name="Normale 62 2" xfId="1071" xr:uid="{00000000-0005-0000-0000-00001D070000}"/>
    <cellStyle name="Normale 63" xfId="1072" xr:uid="{00000000-0005-0000-0000-00001E070000}"/>
    <cellStyle name="Normale 63 2" xfId="1073" xr:uid="{00000000-0005-0000-0000-00001F070000}"/>
    <cellStyle name="Normale 64" xfId="1074" xr:uid="{00000000-0005-0000-0000-000020070000}"/>
    <cellStyle name="Normale 64 2" xfId="1075" xr:uid="{00000000-0005-0000-0000-000021070000}"/>
    <cellStyle name="Normale 65" xfId="1076" xr:uid="{00000000-0005-0000-0000-000022070000}"/>
    <cellStyle name="Normale 65 2" xfId="1077" xr:uid="{00000000-0005-0000-0000-000023070000}"/>
    <cellStyle name="Normale 7" xfId="1078" xr:uid="{00000000-0005-0000-0000-000024070000}"/>
    <cellStyle name="Normale 7 2" xfId="1079" xr:uid="{00000000-0005-0000-0000-000025070000}"/>
    <cellStyle name="Normale 7 2 2" xfId="1080" xr:uid="{00000000-0005-0000-0000-000026070000}"/>
    <cellStyle name="Normale 7 3" xfId="1081" xr:uid="{00000000-0005-0000-0000-000027070000}"/>
    <cellStyle name="Normale 7 3 2" xfId="1082" xr:uid="{00000000-0005-0000-0000-000028070000}"/>
    <cellStyle name="Normale 7 4" xfId="1083" xr:uid="{00000000-0005-0000-0000-000029070000}"/>
    <cellStyle name="Normale 7_EDEN industria 2008 rev" xfId="1084" xr:uid="{00000000-0005-0000-0000-00002A070000}"/>
    <cellStyle name="Normale 8" xfId="1085" xr:uid="{00000000-0005-0000-0000-00002B070000}"/>
    <cellStyle name="Normale 8 2" xfId="1086" xr:uid="{00000000-0005-0000-0000-00002C070000}"/>
    <cellStyle name="Normale 8 2 2" xfId="1087" xr:uid="{00000000-0005-0000-0000-00002D070000}"/>
    <cellStyle name="Normale 8 3" xfId="1088" xr:uid="{00000000-0005-0000-0000-00002E070000}"/>
    <cellStyle name="Normale 8 3 2" xfId="1089" xr:uid="{00000000-0005-0000-0000-00002F070000}"/>
    <cellStyle name="Normale 8 4" xfId="1090" xr:uid="{00000000-0005-0000-0000-000030070000}"/>
    <cellStyle name="Normale 8_EDEN industria 2008 rev" xfId="1091" xr:uid="{00000000-0005-0000-0000-000031070000}"/>
    <cellStyle name="Normale 9" xfId="1092" xr:uid="{00000000-0005-0000-0000-000032070000}"/>
    <cellStyle name="Normale 9 2" xfId="1093" xr:uid="{00000000-0005-0000-0000-000033070000}"/>
    <cellStyle name="Normale 9 2 2" xfId="1094" xr:uid="{00000000-0005-0000-0000-000034070000}"/>
    <cellStyle name="Normale 9 3" xfId="1095" xr:uid="{00000000-0005-0000-0000-000035070000}"/>
    <cellStyle name="Normale 9 3 2" xfId="1096" xr:uid="{00000000-0005-0000-0000-000036070000}"/>
    <cellStyle name="Normale 9 4" xfId="1097" xr:uid="{00000000-0005-0000-0000-000037070000}"/>
    <cellStyle name="Normale 9_EDEN industria 2008 rev" xfId="1098" xr:uid="{00000000-0005-0000-0000-000038070000}"/>
    <cellStyle name="Normale_B2020" xfId="1099" xr:uid="{00000000-0005-0000-0000-000039070000}"/>
    <cellStyle name="Nota" xfId="1100" xr:uid="{00000000-0005-0000-0000-00003A070000}"/>
    <cellStyle name="Nota 2" xfId="1101" xr:uid="{00000000-0005-0000-0000-00003B070000}"/>
    <cellStyle name="Nota 2 2" xfId="2389" xr:uid="{00000000-0005-0000-0000-00003C070000}"/>
    <cellStyle name="Nota 3" xfId="1102" xr:uid="{00000000-0005-0000-0000-00003D070000}"/>
    <cellStyle name="Nota 3 2" xfId="1103" xr:uid="{00000000-0005-0000-0000-00003E070000}"/>
    <cellStyle name="Nota 3 2 2" xfId="1104" xr:uid="{00000000-0005-0000-0000-00003F070000}"/>
    <cellStyle name="Nota 3 2 2 2" xfId="2390" xr:uid="{00000000-0005-0000-0000-000040070000}"/>
    <cellStyle name="Nota 3 2 3" xfId="2391" xr:uid="{00000000-0005-0000-0000-000041070000}"/>
    <cellStyle name="Nota 3 3" xfId="2392" xr:uid="{00000000-0005-0000-0000-000042070000}"/>
    <cellStyle name="Nota 4" xfId="1105" xr:uid="{00000000-0005-0000-0000-000043070000}"/>
    <cellStyle name="Nota 4 2" xfId="2393" xr:uid="{00000000-0005-0000-0000-000044070000}"/>
    <cellStyle name="Nota 4 2 2" xfId="2394" xr:uid="{00000000-0005-0000-0000-000045070000}"/>
    <cellStyle name="Nota 4 3" xfId="2395" xr:uid="{00000000-0005-0000-0000-000046070000}"/>
    <cellStyle name="Nota 5" xfId="1106" xr:uid="{00000000-0005-0000-0000-000047070000}"/>
    <cellStyle name="Nota 5 2" xfId="2396" xr:uid="{00000000-0005-0000-0000-000048070000}"/>
    <cellStyle name="Nota 6" xfId="2397" xr:uid="{00000000-0005-0000-0000-000049070000}"/>
    <cellStyle name="Note 2" xfId="2398" xr:uid="{00000000-0005-0000-0000-00004A070000}"/>
    <cellStyle name="Note 2 2" xfId="2399" xr:uid="{00000000-0005-0000-0000-00004B070000}"/>
    <cellStyle name="Note 2 2 2" xfId="2400" xr:uid="{00000000-0005-0000-0000-00004C070000}"/>
    <cellStyle name="Note 2 3" xfId="2401" xr:uid="{00000000-0005-0000-0000-00004D070000}"/>
    <cellStyle name="Nuovo" xfId="1107" xr:uid="{00000000-0005-0000-0000-00004E070000}"/>
    <cellStyle name="Nuovo 10" xfId="1108" xr:uid="{00000000-0005-0000-0000-00004F070000}"/>
    <cellStyle name="Nuovo 10 2" xfId="1109" xr:uid="{00000000-0005-0000-0000-000050070000}"/>
    <cellStyle name="Nuovo 10 3" xfId="1110" xr:uid="{00000000-0005-0000-0000-000051070000}"/>
    <cellStyle name="Nuovo 10 3 2" xfId="1111" xr:uid="{00000000-0005-0000-0000-000052070000}"/>
    <cellStyle name="Nuovo 10 3 2 2" xfId="1112" xr:uid="{00000000-0005-0000-0000-000053070000}"/>
    <cellStyle name="Nuovo 10 4" xfId="1113" xr:uid="{00000000-0005-0000-0000-000054070000}"/>
    <cellStyle name="Nuovo 10 4 2" xfId="2402" xr:uid="{00000000-0005-0000-0000-000055070000}"/>
    <cellStyle name="Nuovo 10 5" xfId="1114" xr:uid="{00000000-0005-0000-0000-000056070000}"/>
    <cellStyle name="Nuovo 11" xfId="1115" xr:uid="{00000000-0005-0000-0000-000057070000}"/>
    <cellStyle name="Nuovo 11 2" xfId="1116" xr:uid="{00000000-0005-0000-0000-000058070000}"/>
    <cellStyle name="Nuovo 11 3" xfId="1117" xr:uid="{00000000-0005-0000-0000-000059070000}"/>
    <cellStyle name="Nuovo 11 3 2" xfId="1118" xr:uid="{00000000-0005-0000-0000-00005A070000}"/>
    <cellStyle name="Nuovo 11 3 2 2" xfId="1119" xr:uid="{00000000-0005-0000-0000-00005B070000}"/>
    <cellStyle name="Nuovo 11 4" xfId="1120" xr:uid="{00000000-0005-0000-0000-00005C070000}"/>
    <cellStyle name="Nuovo 11 4 2" xfId="2403" xr:uid="{00000000-0005-0000-0000-00005D070000}"/>
    <cellStyle name="Nuovo 11 5" xfId="1121" xr:uid="{00000000-0005-0000-0000-00005E070000}"/>
    <cellStyle name="Nuovo 12" xfId="1122" xr:uid="{00000000-0005-0000-0000-00005F070000}"/>
    <cellStyle name="Nuovo 12 2" xfId="1123" xr:uid="{00000000-0005-0000-0000-000060070000}"/>
    <cellStyle name="Nuovo 12 3" xfId="1124" xr:uid="{00000000-0005-0000-0000-000061070000}"/>
    <cellStyle name="Nuovo 12 3 2" xfId="1125" xr:uid="{00000000-0005-0000-0000-000062070000}"/>
    <cellStyle name="Nuovo 12 3 2 2" xfId="1126" xr:uid="{00000000-0005-0000-0000-000063070000}"/>
    <cellStyle name="Nuovo 12 4" xfId="1127" xr:uid="{00000000-0005-0000-0000-000064070000}"/>
    <cellStyle name="Nuovo 12 4 2" xfId="2404" xr:uid="{00000000-0005-0000-0000-000065070000}"/>
    <cellStyle name="Nuovo 12 5" xfId="1128" xr:uid="{00000000-0005-0000-0000-000066070000}"/>
    <cellStyle name="Nuovo 13" xfId="1129" xr:uid="{00000000-0005-0000-0000-000067070000}"/>
    <cellStyle name="Nuovo 13 2" xfId="1130" xr:uid="{00000000-0005-0000-0000-000068070000}"/>
    <cellStyle name="Nuovo 13 3" xfId="1131" xr:uid="{00000000-0005-0000-0000-000069070000}"/>
    <cellStyle name="Nuovo 13 3 2" xfId="1132" xr:uid="{00000000-0005-0000-0000-00006A070000}"/>
    <cellStyle name="Nuovo 13 3 2 2" xfId="1133" xr:uid="{00000000-0005-0000-0000-00006B070000}"/>
    <cellStyle name="Nuovo 13 4" xfId="1134" xr:uid="{00000000-0005-0000-0000-00006C070000}"/>
    <cellStyle name="Nuovo 13 4 2" xfId="2405" xr:uid="{00000000-0005-0000-0000-00006D070000}"/>
    <cellStyle name="Nuovo 13 5" xfId="1135" xr:uid="{00000000-0005-0000-0000-00006E070000}"/>
    <cellStyle name="Nuovo 14" xfId="1136" xr:uid="{00000000-0005-0000-0000-00006F070000}"/>
    <cellStyle name="Nuovo 14 2" xfId="1137" xr:uid="{00000000-0005-0000-0000-000070070000}"/>
    <cellStyle name="Nuovo 14 3" xfId="1138" xr:uid="{00000000-0005-0000-0000-000071070000}"/>
    <cellStyle name="Nuovo 14 3 2" xfId="1139" xr:uid="{00000000-0005-0000-0000-000072070000}"/>
    <cellStyle name="Nuovo 14 3 2 2" xfId="1140" xr:uid="{00000000-0005-0000-0000-000073070000}"/>
    <cellStyle name="Nuovo 14 4" xfId="1141" xr:uid="{00000000-0005-0000-0000-000074070000}"/>
    <cellStyle name="Nuovo 14 4 2" xfId="2406" xr:uid="{00000000-0005-0000-0000-000075070000}"/>
    <cellStyle name="Nuovo 14 5" xfId="1142" xr:uid="{00000000-0005-0000-0000-000076070000}"/>
    <cellStyle name="Nuovo 15" xfId="1143" xr:uid="{00000000-0005-0000-0000-000077070000}"/>
    <cellStyle name="Nuovo 15 2" xfId="1144" xr:uid="{00000000-0005-0000-0000-000078070000}"/>
    <cellStyle name="Nuovo 15 3" xfId="1145" xr:uid="{00000000-0005-0000-0000-000079070000}"/>
    <cellStyle name="Nuovo 15 3 2" xfId="1146" xr:uid="{00000000-0005-0000-0000-00007A070000}"/>
    <cellStyle name="Nuovo 15 3 2 2" xfId="1147" xr:uid="{00000000-0005-0000-0000-00007B070000}"/>
    <cellStyle name="Nuovo 15 4" xfId="1148" xr:uid="{00000000-0005-0000-0000-00007C070000}"/>
    <cellStyle name="Nuovo 15 4 2" xfId="2407" xr:uid="{00000000-0005-0000-0000-00007D070000}"/>
    <cellStyle name="Nuovo 15 5" xfId="1149" xr:uid="{00000000-0005-0000-0000-00007E070000}"/>
    <cellStyle name="Nuovo 16" xfId="1150" xr:uid="{00000000-0005-0000-0000-00007F070000}"/>
    <cellStyle name="Nuovo 16 2" xfId="1151" xr:uid="{00000000-0005-0000-0000-000080070000}"/>
    <cellStyle name="Nuovo 16 3" xfId="1152" xr:uid="{00000000-0005-0000-0000-000081070000}"/>
    <cellStyle name="Nuovo 16 3 2" xfId="1153" xr:uid="{00000000-0005-0000-0000-000082070000}"/>
    <cellStyle name="Nuovo 16 3 2 2" xfId="1154" xr:uid="{00000000-0005-0000-0000-000083070000}"/>
    <cellStyle name="Nuovo 16 4" xfId="1155" xr:uid="{00000000-0005-0000-0000-000084070000}"/>
    <cellStyle name="Nuovo 16 4 2" xfId="2408" xr:uid="{00000000-0005-0000-0000-000085070000}"/>
    <cellStyle name="Nuovo 16 5" xfId="1156" xr:uid="{00000000-0005-0000-0000-000086070000}"/>
    <cellStyle name="Nuovo 17" xfId="1157" xr:uid="{00000000-0005-0000-0000-000087070000}"/>
    <cellStyle name="Nuovo 17 2" xfId="1158" xr:uid="{00000000-0005-0000-0000-000088070000}"/>
    <cellStyle name="Nuovo 17 3" xfId="1159" xr:uid="{00000000-0005-0000-0000-000089070000}"/>
    <cellStyle name="Nuovo 17 3 2" xfId="1160" xr:uid="{00000000-0005-0000-0000-00008A070000}"/>
    <cellStyle name="Nuovo 17 3 2 2" xfId="1161" xr:uid="{00000000-0005-0000-0000-00008B070000}"/>
    <cellStyle name="Nuovo 17 4" xfId="1162" xr:uid="{00000000-0005-0000-0000-00008C070000}"/>
    <cellStyle name="Nuovo 17 4 2" xfId="2409" xr:uid="{00000000-0005-0000-0000-00008D070000}"/>
    <cellStyle name="Nuovo 17 5" xfId="1163" xr:uid="{00000000-0005-0000-0000-00008E070000}"/>
    <cellStyle name="Nuovo 18" xfId="1164" xr:uid="{00000000-0005-0000-0000-00008F070000}"/>
    <cellStyle name="Nuovo 18 2" xfId="1165" xr:uid="{00000000-0005-0000-0000-000090070000}"/>
    <cellStyle name="Nuovo 18 3" xfId="1166" xr:uid="{00000000-0005-0000-0000-000091070000}"/>
    <cellStyle name="Nuovo 18 3 2" xfId="1167" xr:uid="{00000000-0005-0000-0000-000092070000}"/>
    <cellStyle name="Nuovo 18 3 2 2" xfId="1168" xr:uid="{00000000-0005-0000-0000-000093070000}"/>
    <cellStyle name="Nuovo 18 4" xfId="1169" xr:uid="{00000000-0005-0000-0000-000094070000}"/>
    <cellStyle name="Nuovo 18 4 2" xfId="2410" xr:uid="{00000000-0005-0000-0000-000095070000}"/>
    <cellStyle name="Nuovo 18 5" xfId="1170" xr:uid="{00000000-0005-0000-0000-000096070000}"/>
    <cellStyle name="Nuovo 19" xfId="1171" xr:uid="{00000000-0005-0000-0000-000097070000}"/>
    <cellStyle name="Nuovo 19 2" xfId="1172" xr:uid="{00000000-0005-0000-0000-000098070000}"/>
    <cellStyle name="Nuovo 19 3" xfId="1173" xr:uid="{00000000-0005-0000-0000-000099070000}"/>
    <cellStyle name="Nuovo 19 3 2" xfId="1174" xr:uid="{00000000-0005-0000-0000-00009A070000}"/>
    <cellStyle name="Nuovo 19 3 2 2" xfId="1175" xr:uid="{00000000-0005-0000-0000-00009B070000}"/>
    <cellStyle name="Nuovo 19 4" xfId="1176" xr:uid="{00000000-0005-0000-0000-00009C070000}"/>
    <cellStyle name="Nuovo 19 4 2" xfId="2411" xr:uid="{00000000-0005-0000-0000-00009D070000}"/>
    <cellStyle name="Nuovo 19 5" xfId="1177" xr:uid="{00000000-0005-0000-0000-00009E070000}"/>
    <cellStyle name="Nuovo 2" xfId="1178" xr:uid="{00000000-0005-0000-0000-00009F070000}"/>
    <cellStyle name="Nuovo 2 2" xfId="1179" xr:uid="{00000000-0005-0000-0000-0000A0070000}"/>
    <cellStyle name="Nuovo 2 3" xfId="1180" xr:uid="{00000000-0005-0000-0000-0000A1070000}"/>
    <cellStyle name="Nuovo 2 3 2" xfId="1181" xr:uid="{00000000-0005-0000-0000-0000A2070000}"/>
    <cellStyle name="Nuovo 2 3 2 2" xfId="1182" xr:uid="{00000000-0005-0000-0000-0000A3070000}"/>
    <cellStyle name="Nuovo 2 4" xfId="1183" xr:uid="{00000000-0005-0000-0000-0000A4070000}"/>
    <cellStyle name="Nuovo 2 4 2" xfId="2412" xr:uid="{00000000-0005-0000-0000-0000A5070000}"/>
    <cellStyle name="Nuovo 2 5" xfId="1184" xr:uid="{00000000-0005-0000-0000-0000A6070000}"/>
    <cellStyle name="Nuovo 20" xfId="1185" xr:uid="{00000000-0005-0000-0000-0000A7070000}"/>
    <cellStyle name="Nuovo 20 2" xfId="1186" xr:uid="{00000000-0005-0000-0000-0000A8070000}"/>
    <cellStyle name="Nuovo 20 3" xfId="1187" xr:uid="{00000000-0005-0000-0000-0000A9070000}"/>
    <cellStyle name="Nuovo 20 3 2" xfId="1188" xr:uid="{00000000-0005-0000-0000-0000AA070000}"/>
    <cellStyle name="Nuovo 20 3 2 2" xfId="1189" xr:uid="{00000000-0005-0000-0000-0000AB070000}"/>
    <cellStyle name="Nuovo 20 4" xfId="1190" xr:uid="{00000000-0005-0000-0000-0000AC070000}"/>
    <cellStyle name="Nuovo 20 4 2" xfId="2413" xr:uid="{00000000-0005-0000-0000-0000AD070000}"/>
    <cellStyle name="Nuovo 20 5" xfId="1191" xr:uid="{00000000-0005-0000-0000-0000AE070000}"/>
    <cellStyle name="Nuovo 21" xfId="1192" xr:uid="{00000000-0005-0000-0000-0000AF070000}"/>
    <cellStyle name="Nuovo 21 2" xfId="1193" xr:uid="{00000000-0005-0000-0000-0000B0070000}"/>
    <cellStyle name="Nuovo 21 3" xfId="1194" xr:uid="{00000000-0005-0000-0000-0000B1070000}"/>
    <cellStyle name="Nuovo 21 3 2" xfId="1195" xr:uid="{00000000-0005-0000-0000-0000B2070000}"/>
    <cellStyle name="Nuovo 21 3 2 2" xfId="1196" xr:uid="{00000000-0005-0000-0000-0000B3070000}"/>
    <cellStyle name="Nuovo 21 4" xfId="1197" xr:uid="{00000000-0005-0000-0000-0000B4070000}"/>
    <cellStyle name="Nuovo 21 4 2" xfId="2414" xr:uid="{00000000-0005-0000-0000-0000B5070000}"/>
    <cellStyle name="Nuovo 21 5" xfId="1198" xr:uid="{00000000-0005-0000-0000-0000B6070000}"/>
    <cellStyle name="Nuovo 22" xfId="1199" xr:uid="{00000000-0005-0000-0000-0000B7070000}"/>
    <cellStyle name="Nuovo 22 2" xfId="1200" xr:uid="{00000000-0005-0000-0000-0000B8070000}"/>
    <cellStyle name="Nuovo 22 3" xfId="1201" xr:uid="{00000000-0005-0000-0000-0000B9070000}"/>
    <cellStyle name="Nuovo 22 3 2" xfId="1202" xr:uid="{00000000-0005-0000-0000-0000BA070000}"/>
    <cellStyle name="Nuovo 22 3 2 2" xfId="1203" xr:uid="{00000000-0005-0000-0000-0000BB070000}"/>
    <cellStyle name="Nuovo 22 4" xfId="1204" xr:uid="{00000000-0005-0000-0000-0000BC070000}"/>
    <cellStyle name="Nuovo 22 4 2" xfId="2415" xr:uid="{00000000-0005-0000-0000-0000BD070000}"/>
    <cellStyle name="Nuovo 22 5" xfId="1205" xr:uid="{00000000-0005-0000-0000-0000BE070000}"/>
    <cellStyle name="Nuovo 23" xfId="1206" xr:uid="{00000000-0005-0000-0000-0000BF070000}"/>
    <cellStyle name="Nuovo 23 2" xfId="1207" xr:uid="{00000000-0005-0000-0000-0000C0070000}"/>
    <cellStyle name="Nuovo 23 3" xfId="1208" xr:uid="{00000000-0005-0000-0000-0000C1070000}"/>
    <cellStyle name="Nuovo 23 3 2" xfId="1209" xr:uid="{00000000-0005-0000-0000-0000C2070000}"/>
    <cellStyle name="Nuovo 23 3 2 2" xfId="1210" xr:uid="{00000000-0005-0000-0000-0000C3070000}"/>
    <cellStyle name="Nuovo 23 4" xfId="1211" xr:uid="{00000000-0005-0000-0000-0000C4070000}"/>
    <cellStyle name="Nuovo 23 4 2" xfId="2416" xr:uid="{00000000-0005-0000-0000-0000C5070000}"/>
    <cellStyle name="Nuovo 23 5" xfId="1212" xr:uid="{00000000-0005-0000-0000-0000C6070000}"/>
    <cellStyle name="Nuovo 24" xfId="1213" xr:uid="{00000000-0005-0000-0000-0000C7070000}"/>
    <cellStyle name="Nuovo 24 2" xfId="1214" xr:uid="{00000000-0005-0000-0000-0000C8070000}"/>
    <cellStyle name="Nuovo 24 3" xfId="1215" xr:uid="{00000000-0005-0000-0000-0000C9070000}"/>
    <cellStyle name="Nuovo 24 3 2" xfId="1216" xr:uid="{00000000-0005-0000-0000-0000CA070000}"/>
    <cellStyle name="Nuovo 24 3 2 2" xfId="1217" xr:uid="{00000000-0005-0000-0000-0000CB070000}"/>
    <cellStyle name="Nuovo 24 4" xfId="1218" xr:uid="{00000000-0005-0000-0000-0000CC070000}"/>
    <cellStyle name="Nuovo 24 4 2" xfId="2417" xr:uid="{00000000-0005-0000-0000-0000CD070000}"/>
    <cellStyle name="Nuovo 24 5" xfId="1219" xr:uid="{00000000-0005-0000-0000-0000CE070000}"/>
    <cellStyle name="Nuovo 25" xfId="1220" xr:uid="{00000000-0005-0000-0000-0000CF070000}"/>
    <cellStyle name="Nuovo 25 2" xfId="1221" xr:uid="{00000000-0005-0000-0000-0000D0070000}"/>
    <cellStyle name="Nuovo 25 3" xfId="1222" xr:uid="{00000000-0005-0000-0000-0000D1070000}"/>
    <cellStyle name="Nuovo 25 3 2" xfId="1223" xr:uid="{00000000-0005-0000-0000-0000D2070000}"/>
    <cellStyle name="Nuovo 25 3 2 2" xfId="1224" xr:uid="{00000000-0005-0000-0000-0000D3070000}"/>
    <cellStyle name="Nuovo 25 4" xfId="1225" xr:uid="{00000000-0005-0000-0000-0000D4070000}"/>
    <cellStyle name="Nuovo 25 4 2" xfId="2418" xr:uid="{00000000-0005-0000-0000-0000D5070000}"/>
    <cellStyle name="Nuovo 25 5" xfId="1226" xr:uid="{00000000-0005-0000-0000-0000D6070000}"/>
    <cellStyle name="Nuovo 26" xfId="1227" xr:uid="{00000000-0005-0000-0000-0000D7070000}"/>
    <cellStyle name="Nuovo 26 2" xfId="1228" xr:uid="{00000000-0005-0000-0000-0000D8070000}"/>
    <cellStyle name="Nuovo 26 3" xfId="1229" xr:uid="{00000000-0005-0000-0000-0000D9070000}"/>
    <cellStyle name="Nuovo 26 3 2" xfId="1230" xr:uid="{00000000-0005-0000-0000-0000DA070000}"/>
    <cellStyle name="Nuovo 26 3 2 2" xfId="1231" xr:uid="{00000000-0005-0000-0000-0000DB070000}"/>
    <cellStyle name="Nuovo 26 4" xfId="1232" xr:uid="{00000000-0005-0000-0000-0000DC070000}"/>
    <cellStyle name="Nuovo 26 4 2" xfId="2419" xr:uid="{00000000-0005-0000-0000-0000DD070000}"/>
    <cellStyle name="Nuovo 26 5" xfId="1233" xr:uid="{00000000-0005-0000-0000-0000DE070000}"/>
    <cellStyle name="Nuovo 27" xfId="1234" xr:uid="{00000000-0005-0000-0000-0000DF070000}"/>
    <cellStyle name="Nuovo 27 2" xfId="1235" xr:uid="{00000000-0005-0000-0000-0000E0070000}"/>
    <cellStyle name="Nuovo 27 3" xfId="1236" xr:uid="{00000000-0005-0000-0000-0000E1070000}"/>
    <cellStyle name="Nuovo 27 3 2" xfId="1237" xr:uid="{00000000-0005-0000-0000-0000E2070000}"/>
    <cellStyle name="Nuovo 27 3 2 2" xfId="1238" xr:uid="{00000000-0005-0000-0000-0000E3070000}"/>
    <cellStyle name="Nuovo 27 4" xfId="1239" xr:uid="{00000000-0005-0000-0000-0000E4070000}"/>
    <cellStyle name="Nuovo 27 4 2" xfId="2420" xr:uid="{00000000-0005-0000-0000-0000E5070000}"/>
    <cellStyle name="Nuovo 27 5" xfId="1240" xr:uid="{00000000-0005-0000-0000-0000E6070000}"/>
    <cellStyle name="Nuovo 28" xfId="1241" xr:uid="{00000000-0005-0000-0000-0000E7070000}"/>
    <cellStyle name="Nuovo 28 2" xfId="1242" xr:uid="{00000000-0005-0000-0000-0000E8070000}"/>
    <cellStyle name="Nuovo 28 3" xfId="1243" xr:uid="{00000000-0005-0000-0000-0000E9070000}"/>
    <cellStyle name="Nuovo 28 3 2" xfId="1244" xr:uid="{00000000-0005-0000-0000-0000EA070000}"/>
    <cellStyle name="Nuovo 28 3 2 2" xfId="1245" xr:uid="{00000000-0005-0000-0000-0000EB070000}"/>
    <cellStyle name="Nuovo 28 4" xfId="1246" xr:uid="{00000000-0005-0000-0000-0000EC070000}"/>
    <cellStyle name="Nuovo 28 4 2" xfId="2421" xr:uid="{00000000-0005-0000-0000-0000ED070000}"/>
    <cellStyle name="Nuovo 28 5" xfId="1247" xr:uid="{00000000-0005-0000-0000-0000EE070000}"/>
    <cellStyle name="Nuovo 29" xfId="1248" xr:uid="{00000000-0005-0000-0000-0000EF070000}"/>
    <cellStyle name="Nuovo 29 2" xfId="1249" xr:uid="{00000000-0005-0000-0000-0000F0070000}"/>
    <cellStyle name="Nuovo 29 3" xfId="1250" xr:uid="{00000000-0005-0000-0000-0000F1070000}"/>
    <cellStyle name="Nuovo 29 3 2" xfId="1251" xr:uid="{00000000-0005-0000-0000-0000F2070000}"/>
    <cellStyle name="Nuovo 29 3 2 2" xfId="1252" xr:uid="{00000000-0005-0000-0000-0000F3070000}"/>
    <cellStyle name="Nuovo 29 4" xfId="1253" xr:uid="{00000000-0005-0000-0000-0000F4070000}"/>
    <cellStyle name="Nuovo 29 4 2" xfId="2422" xr:uid="{00000000-0005-0000-0000-0000F5070000}"/>
    <cellStyle name="Nuovo 29 5" xfId="1254" xr:uid="{00000000-0005-0000-0000-0000F6070000}"/>
    <cellStyle name="Nuovo 3" xfId="1255" xr:uid="{00000000-0005-0000-0000-0000F7070000}"/>
    <cellStyle name="Nuovo 3 2" xfId="1256" xr:uid="{00000000-0005-0000-0000-0000F8070000}"/>
    <cellStyle name="Nuovo 3 3" xfId="1257" xr:uid="{00000000-0005-0000-0000-0000F9070000}"/>
    <cellStyle name="Nuovo 3 3 2" xfId="1258" xr:uid="{00000000-0005-0000-0000-0000FA070000}"/>
    <cellStyle name="Nuovo 3 3 2 2" xfId="1259" xr:uid="{00000000-0005-0000-0000-0000FB070000}"/>
    <cellStyle name="Nuovo 3 4" xfId="1260" xr:uid="{00000000-0005-0000-0000-0000FC070000}"/>
    <cellStyle name="Nuovo 3 4 2" xfId="2423" xr:uid="{00000000-0005-0000-0000-0000FD070000}"/>
    <cellStyle name="Nuovo 3 5" xfId="1261" xr:uid="{00000000-0005-0000-0000-0000FE070000}"/>
    <cellStyle name="Nuovo 30" xfId="1262" xr:uid="{00000000-0005-0000-0000-0000FF070000}"/>
    <cellStyle name="Nuovo 30 2" xfId="1263" xr:uid="{00000000-0005-0000-0000-000000080000}"/>
    <cellStyle name="Nuovo 30 3" xfId="1264" xr:uid="{00000000-0005-0000-0000-000001080000}"/>
    <cellStyle name="Nuovo 30 3 2" xfId="1265" xr:uid="{00000000-0005-0000-0000-000002080000}"/>
    <cellStyle name="Nuovo 30 3 2 2" xfId="1266" xr:uid="{00000000-0005-0000-0000-000003080000}"/>
    <cellStyle name="Nuovo 30 4" xfId="1267" xr:uid="{00000000-0005-0000-0000-000004080000}"/>
    <cellStyle name="Nuovo 30 4 2" xfId="2424" xr:uid="{00000000-0005-0000-0000-000005080000}"/>
    <cellStyle name="Nuovo 30 5" xfId="1268" xr:uid="{00000000-0005-0000-0000-000006080000}"/>
    <cellStyle name="Nuovo 31" xfId="1269" xr:uid="{00000000-0005-0000-0000-000007080000}"/>
    <cellStyle name="Nuovo 31 2" xfId="1270" xr:uid="{00000000-0005-0000-0000-000008080000}"/>
    <cellStyle name="Nuovo 31 3" xfId="1271" xr:uid="{00000000-0005-0000-0000-000009080000}"/>
    <cellStyle name="Nuovo 31 3 2" xfId="1272" xr:uid="{00000000-0005-0000-0000-00000A080000}"/>
    <cellStyle name="Nuovo 31 3 2 2" xfId="1273" xr:uid="{00000000-0005-0000-0000-00000B080000}"/>
    <cellStyle name="Nuovo 31 4" xfId="1274" xr:uid="{00000000-0005-0000-0000-00000C080000}"/>
    <cellStyle name="Nuovo 31 4 2" xfId="2425" xr:uid="{00000000-0005-0000-0000-00000D080000}"/>
    <cellStyle name="Nuovo 31 5" xfId="1275" xr:uid="{00000000-0005-0000-0000-00000E080000}"/>
    <cellStyle name="Nuovo 32" xfId="1276" xr:uid="{00000000-0005-0000-0000-00000F080000}"/>
    <cellStyle name="Nuovo 32 2" xfId="1277" xr:uid="{00000000-0005-0000-0000-000010080000}"/>
    <cellStyle name="Nuovo 32 3" xfId="1278" xr:uid="{00000000-0005-0000-0000-000011080000}"/>
    <cellStyle name="Nuovo 32 3 2" xfId="1279" xr:uid="{00000000-0005-0000-0000-000012080000}"/>
    <cellStyle name="Nuovo 32 3 2 2" xfId="1280" xr:uid="{00000000-0005-0000-0000-000013080000}"/>
    <cellStyle name="Nuovo 32 4" xfId="1281" xr:uid="{00000000-0005-0000-0000-000014080000}"/>
    <cellStyle name="Nuovo 32 4 2" xfId="2426" xr:uid="{00000000-0005-0000-0000-000015080000}"/>
    <cellStyle name="Nuovo 32 5" xfId="1282" xr:uid="{00000000-0005-0000-0000-000016080000}"/>
    <cellStyle name="Nuovo 33" xfId="1283" xr:uid="{00000000-0005-0000-0000-000017080000}"/>
    <cellStyle name="Nuovo 33 2" xfId="1284" xr:uid="{00000000-0005-0000-0000-000018080000}"/>
    <cellStyle name="Nuovo 33 3" xfId="1285" xr:uid="{00000000-0005-0000-0000-000019080000}"/>
    <cellStyle name="Nuovo 33 3 2" xfId="1286" xr:uid="{00000000-0005-0000-0000-00001A080000}"/>
    <cellStyle name="Nuovo 33 3 2 2" xfId="1287" xr:uid="{00000000-0005-0000-0000-00001B080000}"/>
    <cellStyle name="Nuovo 33 4" xfId="1288" xr:uid="{00000000-0005-0000-0000-00001C080000}"/>
    <cellStyle name="Nuovo 33 4 2" xfId="2427" xr:uid="{00000000-0005-0000-0000-00001D080000}"/>
    <cellStyle name="Nuovo 33 5" xfId="1289" xr:uid="{00000000-0005-0000-0000-00001E080000}"/>
    <cellStyle name="Nuovo 34" xfId="1290" xr:uid="{00000000-0005-0000-0000-00001F080000}"/>
    <cellStyle name="Nuovo 34 2" xfId="1291" xr:uid="{00000000-0005-0000-0000-000020080000}"/>
    <cellStyle name="Nuovo 34 3" xfId="1292" xr:uid="{00000000-0005-0000-0000-000021080000}"/>
    <cellStyle name="Nuovo 34 3 2" xfId="1293" xr:uid="{00000000-0005-0000-0000-000022080000}"/>
    <cellStyle name="Nuovo 34 3 2 2" xfId="1294" xr:uid="{00000000-0005-0000-0000-000023080000}"/>
    <cellStyle name="Nuovo 34 4" xfId="1295" xr:uid="{00000000-0005-0000-0000-000024080000}"/>
    <cellStyle name="Nuovo 34 4 2" xfId="2428" xr:uid="{00000000-0005-0000-0000-000025080000}"/>
    <cellStyle name="Nuovo 34 5" xfId="1296" xr:uid="{00000000-0005-0000-0000-000026080000}"/>
    <cellStyle name="Nuovo 35" xfId="1297" xr:uid="{00000000-0005-0000-0000-000027080000}"/>
    <cellStyle name="Nuovo 35 2" xfId="1298" xr:uid="{00000000-0005-0000-0000-000028080000}"/>
    <cellStyle name="Nuovo 35 3" xfId="1299" xr:uid="{00000000-0005-0000-0000-000029080000}"/>
    <cellStyle name="Nuovo 35 3 2" xfId="1300" xr:uid="{00000000-0005-0000-0000-00002A080000}"/>
    <cellStyle name="Nuovo 35 3 2 2" xfId="1301" xr:uid="{00000000-0005-0000-0000-00002B080000}"/>
    <cellStyle name="Nuovo 35 4" xfId="1302" xr:uid="{00000000-0005-0000-0000-00002C080000}"/>
    <cellStyle name="Nuovo 35 4 2" xfId="2429" xr:uid="{00000000-0005-0000-0000-00002D080000}"/>
    <cellStyle name="Nuovo 35 5" xfId="1303" xr:uid="{00000000-0005-0000-0000-00002E080000}"/>
    <cellStyle name="Nuovo 36" xfId="1304" xr:uid="{00000000-0005-0000-0000-00002F080000}"/>
    <cellStyle name="Nuovo 36 2" xfId="1305" xr:uid="{00000000-0005-0000-0000-000030080000}"/>
    <cellStyle name="Nuovo 36 3" xfId="1306" xr:uid="{00000000-0005-0000-0000-000031080000}"/>
    <cellStyle name="Nuovo 36 3 2" xfId="1307" xr:uid="{00000000-0005-0000-0000-000032080000}"/>
    <cellStyle name="Nuovo 36 3 2 2" xfId="1308" xr:uid="{00000000-0005-0000-0000-000033080000}"/>
    <cellStyle name="Nuovo 36 4" xfId="1309" xr:uid="{00000000-0005-0000-0000-000034080000}"/>
    <cellStyle name="Nuovo 36 4 2" xfId="2430" xr:uid="{00000000-0005-0000-0000-000035080000}"/>
    <cellStyle name="Nuovo 36 5" xfId="1310" xr:uid="{00000000-0005-0000-0000-000036080000}"/>
    <cellStyle name="Nuovo 37" xfId="1311" xr:uid="{00000000-0005-0000-0000-000037080000}"/>
    <cellStyle name="Nuovo 37 2" xfId="1312" xr:uid="{00000000-0005-0000-0000-000038080000}"/>
    <cellStyle name="Nuovo 37 3" xfId="1313" xr:uid="{00000000-0005-0000-0000-000039080000}"/>
    <cellStyle name="Nuovo 37 3 2" xfId="1314" xr:uid="{00000000-0005-0000-0000-00003A080000}"/>
    <cellStyle name="Nuovo 37 3 2 2" xfId="1315" xr:uid="{00000000-0005-0000-0000-00003B080000}"/>
    <cellStyle name="Nuovo 37 4" xfId="1316" xr:uid="{00000000-0005-0000-0000-00003C080000}"/>
    <cellStyle name="Nuovo 37 4 2" xfId="2431" xr:uid="{00000000-0005-0000-0000-00003D080000}"/>
    <cellStyle name="Nuovo 37 5" xfId="1317" xr:uid="{00000000-0005-0000-0000-00003E080000}"/>
    <cellStyle name="Nuovo 38" xfId="1318" xr:uid="{00000000-0005-0000-0000-00003F080000}"/>
    <cellStyle name="Nuovo 38 2" xfId="1319" xr:uid="{00000000-0005-0000-0000-000040080000}"/>
    <cellStyle name="Nuovo 38 3" xfId="1320" xr:uid="{00000000-0005-0000-0000-000041080000}"/>
    <cellStyle name="Nuovo 38 3 2" xfId="1321" xr:uid="{00000000-0005-0000-0000-000042080000}"/>
    <cellStyle name="Nuovo 38 3 2 2" xfId="1322" xr:uid="{00000000-0005-0000-0000-000043080000}"/>
    <cellStyle name="Nuovo 38 4" xfId="1323" xr:uid="{00000000-0005-0000-0000-000044080000}"/>
    <cellStyle name="Nuovo 38 4 2" xfId="2432" xr:uid="{00000000-0005-0000-0000-000045080000}"/>
    <cellStyle name="Nuovo 38 5" xfId="1324" xr:uid="{00000000-0005-0000-0000-000046080000}"/>
    <cellStyle name="Nuovo 39" xfId="1325" xr:uid="{00000000-0005-0000-0000-000047080000}"/>
    <cellStyle name="Nuovo 39 2" xfId="1326" xr:uid="{00000000-0005-0000-0000-000048080000}"/>
    <cellStyle name="Nuovo 39 3" xfId="1327" xr:uid="{00000000-0005-0000-0000-000049080000}"/>
    <cellStyle name="Nuovo 39 3 2" xfId="1328" xr:uid="{00000000-0005-0000-0000-00004A080000}"/>
    <cellStyle name="Nuovo 39 3 2 2" xfId="1329" xr:uid="{00000000-0005-0000-0000-00004B080000}"/>
    <cellStyle name="Nuovo 39 4" xfId="1330" xr:uid="{00000000-0005-0000-0000-00004C080000}"/>
    <cellStyle name="Nuovo 39 4 2" xfId="2433" xr:uid="{00000000-0005-0000-0000-00004D080000}"/>
    <cellStyle name="Nuovo 39 5" xfId="1331" xr:uid="{00000000-0005-0000-0000-00004E080000}"/>
    <cellStyle name="Nuovo 4" xfId="1332" xr:uid="{00000000-0005-0000-0000-00004F080000}"/>
    <cellStyle name="Nuovo 4 2" xfId="1333" xr:uid="{00000000-0005-0000-0000-000050080000}"/>
    <cellStyle name="Nuovo 4 3" xfId="1334" xr:uid="{00000000-0005-0000-0000-000051080000}"/>
    <cellStyle name="Nuovo 4 3 2" xfId="1335" xr:uid="{00000000-0005-0000-0000-000052080000}"/>
    <cellStyle name="Nuovo 4 3 2 2" xfId="1336" xr:uid="{00000000-0005-0000-0000-000053080000}"/>
    <cellStyle name="Nuovo 4 4" xfId="1337" xr:uid="{00000000-0005-0000-0000-000054080000}"/>
    <cellStyle name="Nuovo 4 4 2" xfId="2434" xr:uid="{00000000-0005-0000-0000-000055080000}"/>
    <cellStyle name="Nuovo 4 5" xfId="1338" xr:uid="{00000000-0005-0000-0000-000056080000}"/>
    <cellStyle name="Nuovo 40" xfId="1339" xr:uid="{00000000-0005-0000-0000-000057080000}"/>
    <cellStyle name="Nuovo 40 2" xfId="1340" xr:uid="{00000000-0005-0000-0000-000058080000}"/>
    <cellStyle name="Nuovo 40 3" xfId="1341" xr:uid="{00000000-0005-0000-0000-000059080000}"/>
    <cellStyle name="Nuovo 40 3 2" xfId="1342" xr:uid="{00000000-0005-0000-0000-00005A080000}"/>
    <cellStyle name="Nuovo 40 3 2 2" xfId="1343" xr:uid="{00000000-0005-0000-0000-00005B080000}"/>
    <cellStyle name="Nuovo 40 4" xfId="1344" xr:uid="{00000000-0005-0000-0000-00005C080000}"/>
    <cellStyle name="Nuovo 40 4 2" xfId="2435" xr:uid="{00000000-0005-0000-0000-00005D080000}"/>
    <cellStyle name="Nuovo 40 5" xfId="1345" xr:uid="{00000000-0005-0000-0000-00005E080000}"/>
    <cellStyle name="Nuovo 41" xfId="1346" xr:uid="{00000000-0005-0000-0000-00005F080000}"/>
    <cellStyle name="Nuovo 41 2" xfId="1347" xr:uid="{00000000-0005-0000-0000-000060080000}"/>
    <cellStyle name="Nuovo 41 3" xfId="1348" xr:uid="{00000000-0005-0000-0000-000061080000}"/>
    <cellStyle name="Nuovo 41 3 2" xfId="1349" xr:uid="{00000000-0005-0000-0000-000062080000}"/>
    <cellStyle name="Nuovo 41 3 2 2" xfId="1350" xr:uid="{00000000-0005-0000-0000-000063080000}"/>
    <cellStyle name="Nuovo 41 4" xfId="1351" xr:uid="{00000000-0005-0000-0000-000064080000}"/>
    <cellStyle name="Nuovo 41 4 2" xfId="2436" xr:uid="{00000000-0005-0000-0000-000065080000}"/>
    <cellStyle name="Nuovo 41 5" xfId="1352" xr:uid="{00000000-0005-0000-0000-000066080000}"/>
    <cellStyle name="Nuovo 42" xfId="1353" xr:uid="{00000000-0005-0000-0000-000067080000}"/>
    <cellStyle name="Nuovo 42 2" xfId="1354" xr:uid="{00000000-0005-0000-0000-000068080000}"/>
    <cellStyle name="Nuovo 42 3" xfId="1355" xr:uid="{00000000-0005-0000-0000-000069080000}"/>
    <cellStyle name="Nuovo 42 3 2" xfId="1356" xr:uid="{00000000-0005-0000-0000-00006A080000}"/>
    <cellStyle name="Nuovo 42 3 2 2" xfId="1357" xr:uid="{00000000-0005-0000-0000-00006B080000}"/>
    <cellStyle name="Nuovo 42 4" xfId="1358" xr:uid="{00000000-0005-0000-0000-00006C080000}"/>
    <cellStyle name="Nuovo 42 4 2" xfId="2437" xr:uid="{00000000-0005-0000-0000-00006D080000}"/>
    <cellStyle name="Nuovo 42 5" xfId="1359" xr:uid="{00000000-0005-0000-0000-00006E080000}"/>
    <cellStyle name="Nuovo 43" xfId="1360" xr:uid="{00000000-0005-0000-0000-00006F080000}"/>
    <cellStyle name="Nuovo 43 2" xfId="1361" xr:uid="{00000000-0005-0000-0000-000070080000}"/>
    <cellStyle name="Nuovo 43 3" xfId="1362" xr:uid="{00000000-0005-0000-0000-000071080000}"/>
    <cellStyle name="Nuovo 43 3 2" xfId="1363" xr:uid="{00000000-0005-0000-0000-000072080000}"/>
    <cellStyle name="Nuovo 43 3 2 2" xfId="1364" xr:uid="{00000000-0005-0000-0000-000073080000}"/>
    <cellStyle name="Nuovo 43 4" xfId="1365" xr:uid="{00000000-0005-0000-0000-000074080000}"/>
    <cellStyle name="Nuovo 43 4 2" xfId="2438" xr:uid="{00000000-0005-0000-0000-000075080000}"/>
    <cellStyle name="Nuovo 43 5" xfId="1366" xr:uid="{00000000-0005-0000-0000-000076080000}"/>
    <cellStyle name="Nuovo 44" xfId="1367" xr:uid="{00000000-0005-0000-0000-000077080000}"/>
    <cellStyle name="Nuovo 44 2" xfId="1368" xr:uid="{00000000-0005-0000-0000-000078080000}"/>
    <cellStyle name="Nuovo 44 3" xfId="1369" xr:uid="{00000000-0005-0000-0000-000079080000}"/>
    <cellStyle name="Nuovo 44 3 2" xfId="1370" xr:uid="{00000000-0005-0000-0000-00007A080000}"/>
    <cellStyle name="Nuovo 44 3 2 2" xfId="1371" xr:uid="{00000000-0005-0000-0000-00007B080000}"/>
    <cellStyle name="Nuovo 44 4" xfId="1372" xr:uid="{00000000-0005-0000-0000-00007C080000}"/>
    <cellStyle name="Nuovo 44 4 2" xfId="2439" xr:uid="{00000000-0005-0000-0000-00007D080000}"/>
    <cellStyle name="Nuovo 44 5" xfId="1373" xr:uid="{00000000-0005-0000-0000-00007E080000}"/>
    <cellStyle name="Nuovo 45" xfId="1374" xr:uid="{00000000-0005-0000-0000-00007F080000}"/>
    <cellStyle name="Nuovo 46" xfId="1375" xr:uid="{00000000-0005-0000-0000-000080080000}"/>
    <cellStyle name="Nuovo 46 2" xfId="1376" xr:uid="{00000000-0005-0000-0000-000081080000}"/>
    <cellStyle name="Nuovo 46 2 2" xfId="1377" xr:uid="{00000000-0005-0000-0000-000082080000}"/>
    <cellStyle name="Nuovo 47" xfId="1378" xr:uid="{00000000-0005-0000-0000-000083080000}"/>
    <cellStyle name="Nuovo 47 2" xfId="2440" xr:uid="{00000000-0005-0000-0000-000084080000}"/>
    <cellStyle name="Nuovo 48" xfId="1379" xr:uid="{00000000-0005-0000-0000-000085080000}"/>
    <cellStyle name="Nuovo 5" xfId="1380" xr:uid="{00000000-0005-0000-0000-000086080000}"/>
    <cellStyle name="Nuovo 5 2" xfId="1381" xr:uid="{00000000-0005-0000-0000-000087080000}"/>
    <cellStyle name="Nuovo 5 3" xfId="1382" xr:uid="{00000000-0005-0000-0000-000088080000}"/>
    <cellStyle name="Nuovo 5 3 2" xfId="1383" xr:uid="{00000000-0005-0000-0000-000089080000}"/>
    <cellStyle name="Nuovo 5 3 2 2" xfId="1384" xr:uid="{00000000-0005-0000-0000-00008A080000}"/>
    <cellStyle name="Nuovo 5 4" xfId="1385" xr:uid="{00000000-0005-0000-0000-00008B080000}"/>
    <cellStyle name="Nuovo 5 4 2" xfId="2441" xr:uid="{00000000-0005-0000-0000-00008C080000}"/>
    <cellStyle name="Nuovo 5 5" xfId="1386" xr:uid="{00000000-0005-0000-0000-00008D080000}"/>
    <cellStyle name="Nuovo 6" xfId="1387" xr:uid="{00000000-0005-0000-0000-00008E080000}"/>
    <cellStyle name="Nuovo 6 2" xfId="1388" xr:uid="{00000000-0005-0000-0000-00008F080000}"/>
    <cellStyle name="Nuovo 6 3" xfId="1389" xr:uid="{00000000-0005-0000-0000-000090080000}"/>
    <cellStyle name="Nuovo 6 3 2" xfId="1390" xr:uid="{00000000-0005-0000-0000-000091080000}"/>
    <cellStyle name="Nuovo 6 3 2 2" xfId="1391" xr:uid="{00000000-0005-0000-0000-000092080000}"/>
    <cellStyle name="Nuovo 6 4" xfId="1392" xr:uid="{00000000-0005-0000-0000-000093080000}"/>
    <cellStyle name="Nuovo 6 4 2" xfId="2442" xr:uid="{00000000-0005-0000-0000-000094080000}"/>
    <cellStyle name="Nuovo 6 5" xfId="1393" xr:uid="{00000000-0005-0000-0000-000095080000}"/>
    <cellStyle name="Nuovo 7" xfId="1394" xr:uid="{00000000-0005-0000-0000-000096080000}"/>
    <cellStyle name="Nuovo 7 2" xfId="1395" xr:uid="{00000000-0005-0000-0000-000097080000}"/>
    <cellStyle name="Nuovo 7 3" xfId="1396" xr:uid="{00000000-0005-0000-0000-000098080000}"/>
    <cellStyle name="Nuovo 7 3 2" xfId="1397" xr:uid="{00000000-0005-0000-0000-000099080000}"/>
    <cellStyle name="Nuovo 7 3 2 2" xfId="1398" xr:uid="{00000000-0005-0000-0000-00009A080000}"/>
    <cellStyle name="Nuovo 7 4" xfId="1399" xr:uid="{00000000-0005-0000-0000-00009B080000}"/>
    <cellStyle name="Nuovo 7 4 2" xfId="2443" xr:uid="{00000000-0005-0000-0000-00009C080000}"/>
    <cellStyle name="Nuovo 7 5" xfId="1400" xr:uid="{00000000-0005-0000-0000-00009D080000}"/>
    <cellStyle name="Nuovo 8" xfId="1401" xr:uid="{00000000-0005-0000-0000-00009E080000}"/>
    <cellStyle name="Nuovo 8 2" xfId="1402" xr:uid="{00000000-0005-0000-0000-00009F080000}"/>
    <cellStyle name="Nuovo 8 3" xfId="1403" xr:uid="{00000000-0005-0000-0000-0000A0080000}"/>
    <cellStyle name="Nuovo 8 3 2" xfId="1404" xr:uid="{00000000-0005-0000-0000-0000A1080000}"/>
    <cellStyle name="Nuovo 8 3 2 2" xfId="1405" xr:uid="{00000000-0005-0000-0000-0000A2080000}"/>
    <cellStyle name="Nuovo 8 4" xfId="1406" xr:uid="{00000000-0005-0000-0000-0000A3080000}"/>
    <cellStyle name="Nuovo 8 4 2" xfId="2444" xr:uid="{00000000-0005-0000-0000-0000A4080000}"/>
    <cellStyle name="Nuovo 8 5" xfId="1407" xr:uid="{00000000-0005-0000-0000-0000A5080000}"/>
    <cellStyle name="Nuovo 9" xfId="1408" xr:uid="{00000000-0005-0000-0000-0000A6080000}"/>
    <cellStyle name="Nuovo 9 2" xfId="1409" xr:uid="{00000000-0005-0000-0000-0000A7080000}"/>
    <cellStyle name="Nuovo 9 3" xfId="1410" xr:uid="{00000000-0005-0000-0000-0000A8080000}"/>
    <cellStyle name="Nuovo 9 3 2" xfId="1411" xr:uid="{00000000-0005-0000-0000-0000A9080000}"/>
    <cellStyle name="Nuovo 9 3 2 2" xfId="1412" xr:uid="{00000000-0005-0000-0000-0000AA080000}"/>
    <cellStyle name="Nuovo 9 4" xfId="1413" xr:uid="{00000000-0005-0000-0000-0000AB080000}"/>
    <cellStyle name="Nuovo 9 4 2" xfId="2445" xr:uid="{00000000-0005-0000-0000-0000AC080000}"/>
    <cellStyle name="Nuovo 9 5" xfId="1414" xr:uid="{00000000-0005-0000-0000-0000AD080000}"/>
    <cellStyle name="Output 2" xfId="1415" xr:uid="{00000000-0005-0000-0000-0000AE080000}"/>
    <cellStyle name="Output 2 2" xfId="1416" xr:uid="{00000000-0005-0000-0000-0000AF080000}"/>
    <cellStyle name="Output 2 2 2" xfId="2446" xr:uid="{00000000-0005-0000-0000-0000B0080000}"/>
    <cellStyle name="Output 2 3" xfId="2447" xr:uid="{00000000-0005-0000-0000-0000B1080000}"/>
    <cellStyle name="Output 3" xfId="1417" xr:uid="{00000000-0005-0000-0000-0000B2080000}"/>
    <cellStyle name="Output 3 2" xfId="2448" xr:uid="{00000000-0005-0000-0000-0000B3080000}"/>
    <cellStyle name="Percen - Type1" xfId="1418" xr:uid="{00000000-0005-0000-0000-0000B4080000}"/>
    <cellStyle name="Percent" xfId="2582" builtinId="5"/>
    <cellStyle name="Percent 2" xfId="1419" xr:uid="{00000000-0005-0000-0000-0000B6080000}"/>
    <cellStyle name="Percent 2 2" xfId="1420" xr:uid="{00000000-0005-0000-0000-0000B7080000}"/>
    <cellStyle name="Percent 2 2 2" xfId="2449" xr:uid="{00000000-0005-0000-0000-0000B8080000}"/>
    <cellStyle name="Percent 2 2 3" xfId="2450" xr:uid="{00000000-0005-0000-0000-0000B9080000}"/>
    <cellStyle name="Percent 2 2 3 2" xfId="2451" xr:uid="{00000000-0005-0000-0000-0000BA080000}"/>
    <cellStyle name="Percent 2 2 4" xfId="2452" xr:uid="{00000000-0005-0000-0000-0000BB080000}"/>
    <cellStyle name="Percent 2 3" xfId="2453" xr:uid="{00000000-0005-0000-0000-0000BC080000}"/>
    <cellStyle name="Percent 2 3 2" xfId="2454" xr:uid="{00000000-0005-0000-0000-0000BD080000}"/>
    <cellStyle name="Percent 3" xfId="1421" xr:uid="{00000000-0005-0000-0000-0000BE080000}"/>
    <cellStyle name="Percent 3 2" xfId="1422" xr:uid="{00000000-0005-0000-0000-0000BF080000}"/>
    <cellStyle name="Percent 3 3" xfId="1423" xr:uid="{00000000-0005-0000-0000-0000C0080000}"/>
    <cellStyle name="Percent 3 3 2" xfId="1424" xr:uid="{00000000-0005-0000-0000-0000C1080000}"/>
    <cellStyle name="Percent 3 3 2 2" xfId="2455" xr:uid="{00000000-0005-0000-0000-0000C2080000}"/>
    <cellStyle name="Percent 3 4" xfId="1425" xr:uid="{00000000-0005-0000-0000-0000C3080000}"/>
    <cellStyle name="Percent 3 4 2" xfId="2456" xr:uid="{00000000-0005-0000-0000-0000C4080000}"/>
    <cellStyle name="Percent 4" xfId="1426" xr:uid="{00000000-0005-0000-0000-0000C5080000}"/>
    <cellStyle name="Percent 5" xfId="1427" xr:uid="{00000000-0005-0000-0000-0000C6080000}"/>
    <cellStyle name="Percentuale 10" xfId="1428" xr:uid="{00000000-0005-0000-0000-0000C7080000}"/>
    <cellStyle name="Percentuale 10 2" xfId="1429" xr:uid="{00000000-0005-0000-0000-0000C8080000}"/>
    <cellStyle name="Percentuale 10 3" xfId="1430" xr:uid="{00000000-0005-0000-0000-0000C9080000}"/>
    <cellStyle name="Percentuale 10 3 2" xfId="1431" xr:uid="{00000000-0005-0000-0000-0000CA080000}"/>
    <cellStyle name="Percentuale 10 3 2 2" xfId="1432" xr:uid="{00000000-0005-0000-0000-0000CB080000}"/>
    <cellStyle name="Percentuale 10 4" xfId="1433" xr:uid="{00000000-0005-0000-0000-0000CC080000}"/>
    <cellStyle name="Percentuale 10 4 2" xfId="2457" xr:uid="{00000000-0005-0000-0000-0000CD080000}"/>
    <cellStyle name="Percentuale 10 5" xfId="1434" xr:uid="{00000000-0005-0000-0000-0000CE080000}"/>
    <cellStyle name="Percentuale 11" xfId="1435" xr:uid="{00000000-0005-0000-0000-0000CF080000}"/>
    <cellStyle name="Percentuale 11 2" xfId="1436" xr:uid="{00000000-0005-0000-0000-0000D0080000}"/>
    <cellStyle name="Percentuale 11 3" xfId="1437" xr:uid="{00000000-0005-0000-0000-0000D1080000}"/>
    <cellStyle name="Percentuale 11 3 2" xfId="1438" xr:uid="{00000000-0005-0000-0000-0000D2080000}"/>
    <cellStyle name="Percentuale 11 3 2 2" xfId="1439" xr:uid="{00000000-0005-0000-0000-0000D3080000}"/>
    <cellStyle name="Percentuale 11 4" xfId="1440" xr:uid="{00000000-0005-0000-0000-0000D4080000}"/>
    <cellStyle name="Percentuale 11 4 2" xfId="2458" xr:uid="{00000000-0005-0000-0000-0000D5080000}"/>
    <cellStyle name="Percentuale 11 5" xfId="1441" xr:uid="{00000000-0005-0000-0000-0000D6080000}"/>
    <cellStyle name="Percentuale 12" xfId="1442" xr:uid="{00000000-0005-0000-0000-0000D7080000}"/>
    <cellStyle name="Percentuale 12 2" xfId="1443" xr:uid="{00000000-0005-0000-0000-0000D8080000}"/>
    <cellStyle name="Percentuale 12 3" xfId="1444" xr:uid="{00000000-0005-0000-0000-0000D9080000}"/>
    <cellStyle name="Percentuale 12 3 2" xfId="1445" xr:uid="{00000000-0005-0000-0000-0000DA080000}"/>
    <cellStyle name="Percentuale 12 3 2 2" xfId="1446" xr:uid="{00000000-0005-0000-0000-0000DB080000}"/>
    <cellStyle name="Percentuale 12 4" xfId="1447" xr:uid="{00000000-0005-0000-0000-0000DC080000}"/>
    <cellStyle name="Percentuale 12 4 2" xfId="2459" xr:uid="{00000000-0005-0000-0000-0000DD080000}"/>
    <cellStyle name="Percentuale 12 5" xfId="1448" xr:uid="{00000000-0005-0000-0000-0000DE080000}"/>
    <cellStyle name="Percentuale 13" xfId="1449" xr:uid="{00000000-0005-0000-0000-0000DF080000}"/>
    <cellStyle name="Percentuale 13 2" xfId="1450" xr:uid="{00000000-0005-0000-0000-0000E0080000}"/>
    <cellStyle name="Percentuale 13 3" xfId="1451" xr:uid="{00000000-0005-0000-0000-0000E1080000}"/>
    <cellStyle name="Percentuale 13 3 2" xfId="1452" xr:uid="{00000000-0005-0000-0000-0000E2080000}"/>
    <cellStyle name="Percentuale 13 3 2 2" xfId="1453" xr:uid="{00000000-0005-0000-0000-0000E3080000}"/>
    <cellStyle name="Percentuale 13 4" xfId="1454" xr:uid="{00000000-0005-0000-0000-0000E4080000}"/>
    <cellStyle name="Percentuale 13 4 2" xfId="2460" xr:uid="{00000000-0005-0000-0000-0000E5080000}"/>
    <cellStyle name="Percentuale 13 5" xfId="1455" xr:uid="{00000000-0005-0000-0000-0000E6080000}"/>
    <cellStyle name="Percentuale 14" xfId="1456" xr:uid="{00000000-0005-0000-0000-0000E7080000}"/>
    <cellStyle name="Percentuale 14 2" xfId="1457" xr:uid="{00000000-0005-0000-0000-0000E8080000}"/>
    <cellStyle name="Percentuale 14 3" xfId="1458" xr:uid="{00000000-0005-0000-0000-0000E9080000}"/>
    <cellStyle name="Percentuale 14 3 2" xfId="1459" xr:uid="{00000000-0005-0000-0000-0000EA080000}"/>
    <cellStyle name="Percentuale 14 3 2 2" xfId="1460" xr:uid="{00000000-0005-0000-0000-0000EB080000}"/>
    <cellStyle name="Percentuale 14 4" xfId="1461" xr:uid="{00000000-0005-0000-0000-0000EC080000}"/>
    <cellStyle name="Percentuale 14 4 2" xfId="2461" xr:uid="{00000000-0005-0000-0000-0000ED080000}"/>
    <cellStyle name="Percentuale 14 5" xfId="1462" xr:uid="{00000000-0005-0000-0000-0000EE080000}"/>
    <cellStyle name="Percentuale 15" xfId="1463" xr:uid="{00000000-0005-0000-0000-0000EF080000}"/>
    <cellStyle name="Percentuale 15 2" xfId="1464" xr:uid="{00000000-0005-0000-0000-0000F0080000}"/>
    <cellStyle name="Percentuale 15 3" xfId="1465" xr:uid="{00000000-0005-0000-0000-0000F1080000}"/>
    <cellStyle name="Percentuale 15 3 2" xfId="1466" xr:uid="{00000000-0005-0000-0000-0000F2080000}"/>
    <cellStyle name="Percentuale 15 3 2 2" xfId="1467" xr:uid="{00000000-0005-0000-0000-0000F3080000}"/>
    <cellStyle name="Percentuale 15 4" xfId="1468" xr:uid="{00000000-0005-0000-0000-0000F4080000}"/>
    <cellStyle name="Percentuale 15 4 2" xfId="2462" xr:uid="{00000000-0005-0000-0000-0000F5080000}"/>
    <cellStyle name="Percentuale 15 5" xfId="1469" xr:uid="{00000000-0005-0000-0000-0000F6080000}"/>
    <cellStyle name="Percentuale 16" xfId="1470" xr:uid="{00000000-0005-0000-0000-0000F7080000}"/>
    <cellStyle name="Percentuale 16 2" xfId="1471" xr:uid="{00000000-0005-0000-0000-0000F8080000}"/>
    <cellStyle name="Percentuale 16 3" xfId="1472" xr:uid="{00000000-0005-0000-0000-0000F9080000}"/>
    <cellStyle name="Percentuale 16 3 2" xfId="1473" xr:uid="{00000000-0005-0000-0000-0000FA080000}"/>
    <cellStyle name="Percentuale 16 3 2 2" xfId="1474" xr:uid="{00000000-0005-0000-0000-0000FB080000}"/>
    <cellStyle name="Percentuale 16 4" xfId="1475" xr:uid="{00000000-0005-0000-0000-0000FC080000}"/>
    <cellStyle name="Percentuale 16 4 2" xfId="2463" xr:uid="{00000000-0005-0000-0000-0000FD080000}"/>
    <cellStyle name="Percentuale 16 5" xfId="1476" xr:uid="{00000000-0005-0000-0000-0000FE080000}"/>
    <cellStyle name="Percentuale 17" xfId="1477" xr:uid="{00000000-0005-0000-0000-0000FF080000}"/>
    <cellStyle name="Percentuale 17 2" xfId="1478" xr:uid="{00000000-0005-0000-0000-000000090000}"/>
    <cellStyle name="Percentuale 17 3" xfId="1479" xr:uid="{00000000-0005-0000-0000-000001090000}"/>
    <cellStyle name="Percentuale 17 3 2" xfId="1480" xr:uid="{00000000-0005-0000-0000-000002090000}"/>
    <cellStyle name="Percentuale 17 3 2 2" xfId="1481" xr:uid="{00000000-0005-0000-0000-000003090000}"/>
    <cellStyle name="Percentuale 17 4" xfId="1482" xr:uid="{00000000-0005-0000-0000-000004090000}"/>
    <cellStyle name="Percentuale 17 4 2" xfId="2464" xr:uid="{00000000-0005-0000-0000-000005090000}"/>
    <cellStyle name="Percentuale 17 5" xfId="1483" xr:uid="{00000000-0005-0000-0000-000006090000}"/>
    <cellStyle name="Percentuale 18" xfId="1484" xr:uid="{00000000-0005-0000-0000-000007090000}"/>
    <cellStyle name="Percentuale 18 2" xfId="1485" xr:uid="{00000000-0005-0000-0000-000008090000}"/>
    <cellStyle name="Percentuale 18 3" xfId="1486" xr:uid="{00000000-0005-0000-0000-000009090000}"/>
    <cellStyle name="Percentuale 18 3 2" xfId="1487" xr:uid="{00000000-0005-0000-0000-00000A090000}"/>
    <cellStyle name="Percentuale 18 3 2 2" xfId="1488" xr:uid="{00000000-0005-0000-0000-00000B090000}"/>
    <cellStyle name="Percentuale 18 4" xfId="1489" xr:uid="{00000000-0005-0000-0000-00000C090000}"/>
    <cellStyle name="Percentuale 18 4 2" xfId="2465" xr:uid="{00000000-0005-0000-0000-00000D090000}"/>
    <cellStyle name="Percentuale 18 5" xfId="1490" xr:uid="{00000000-0005-0000-0000-00000E090000}"/>
    <cellStyle name="Percentuale 19" xfId="1491" xr:uid="{00000000-0005-0000-0000-00000F090000}"/>
    <cellStyle name="Percentuale 19 2" xfId="1492" xr:uid="{00000000-0005-0000-0000-000010090000}"/>
    <cellStyle name="Percentuale 19 3" xfId="1493" xr:uid="{00000000-0005-0000-0000-000011090000}"/>
    <cellStyle name="Percentuale 19 3 2" xfId="1494" xr:uid="{00000000-0005-0000-0000-000012090000}"/>
    <cellStyle name="Percentuale 19 3 2 2" xfId="1495" xr:uid="{00000000-0005-0000-0000-000013090000}"/>
    <cellStyle name="Percentuale 19 4" xfId="1496" xr:uid="{00000000-0005-0000-0000-000014090000}"/>
    <cellStyle name="Percentuale 19 4 2" xfId="2466" xr:uid="{00000000-0005-0000-0000-000015090000}"/>
    <cellStyle name="Percentuale 19 5" xfId="1497" xr:uid="{00000000-0005-0000-0000-000016090000}"/>
    <cellStyle name="Percentuale 2" xfId="1498" xr:uid="{00000000-0005-0000-0000-000017090000}"/>
    <cellStyle name="Percentuale 2 2" xfId="1499" xr:uid="{00000000-0005-0000-0000-000018090000}"/>
    <cellStyle name="Percentuale 2 3" xfId="1500" xr:uid="{00000000-0005-0000-0000-000019090000}"/>
    <cellStyle name="Percentuale 2 3 2" xfId="1501" xr:uid="{00000000-0005-0000-0000-00001A090000}"/>
    <cellStyle name="Percentuale 2 3 2 2" xfId="1502" xr:uid="{00000000-0005-0000-0000-00001B090000}"/>
    <cellStyle name="Percentuale 2 4" xfId="1503" xr:uid="{00000000-0005-0000-0000-00001C090000}"/>
    <cellStyle name="Percentuale 2 4 2" xfId="2467" xr:uid="{00000000-0005-0000-0000-00001D090000}"/>
    <cellStyle name="Percentuale 2 5" xfId="1504" xr:uid="{00000000-0005-0000-0000-00001E090000}"/>
    <cellStyle name="Percentuale 20" xfId="1505" xr:uid="{00000000-0005-0000-0000-00001F090000}"/>
    <cellStyle name="Percentuale 20 2" xfId="1506" xr:uid="{00000000-0005-0000-0000-000020090000}"/>
    <cellStyle name="Percentuale 20 3" xfId="1507" xr:uid="{00000000-0005-0000-0000-000021090000}"/>
    <cellStyle name="Percentuale 20 3 2" xfId="1508" xr:uid="{00000000-0005-0000-0000-000022090000}"/>
    <cellStyle name="Percentuale 20 3 2 2" xfId="1509" xr:uid="{00000000-0005-0000-0000-000023090000}"/>
    <cellStyle name="Percentuale 20 4" xfId="1510" xr:uid="{00000000-0005-0000-0000-000024090000}"/>
    <cellStyle name="Percentuale 20 4 2" xfId="2468" xr:uid="{00000000-0005-0000-0000-000025090000}"/>
    <cellStyle name="Percentuale 20 5" xfId="1511" xr:uid="{00000000-0005-0000-0000-000026090000}"/>
    <cellStyle name="Percentuale 21" xfId="1512" xr:uid="{00000000-0005-0000-0000-000027090000}"/>
    <cellStyle name="Percentuale 21 2" xfId="1513" xr:uid="{00000000-0005-0000-0000-000028090000}"/>
    <cellStyle name="Percentuale 21 3" xfId="1514" xr:uid="{00000000-0005-0000-0000-000029090000}"/>
    <cellStyle name="Percentuale 21 3 2" xfId="1515" xr:uid="{00000000-0005-0000-0000-00002A090000}"/>
    <cellStyle name="Percentuale 21 3 2 2" xfId="1516" xr:uid="{00000000-0005-0000-0000-00002B090000}"/>
    <cellStyle name="Percentuale 21 4" xfId="1517" xr:uid="{00000000-0005-0000-0000-00002C090000}"/>
    <cellStyle name="Percentuale 21 4 2" xfId="2469" xr:uid="{00000000-0005-0000-0000-00002D090000}"/>
    <cellStyle name="Percentuale 21 5" xfId="1518" xr:uid="{00000000-0005-0000-0000-00002E090000}"/>
    <cellStyle name="Percentuale 22" xfId="1519" xr:uid="{00000000-0005-0000-0000-00002F090000}"/>
    <cellStyle name="Percentuale 22 2" xfId="1520" xr:uid="{00000000-0005-0000-0000-000030090000}"/>
    <cellStyle name="Percentuale 22 3" xfId="1521" xr:uid="{00000000-0005-0000-0000-000031090000}"/>
    <cellStyle name="Percentuale 22 3 2" xfId="1522" xr:uid="{00000000-0005-0000-0000-000032090000}"/>
    <cellStyle name="Percentuale 22 3 2 2" xfId="1523" xr:uid="{00000000-0005-0000-0000-000033090000}"/>
    <cellStyle name="Percentuale 22 4" xfId="1524" xr:uid="{00000000-0005-0000-0000-000034090000}"/>
    <cellStyle name="Percentuale 22 4 2" xfId="2470" xr:uid="{00000000-0005-0000-0000-000035090000}"/>
    <cellStyle name="Percentuale 22 5" xfId="1525" xr:uid="{00000000-0005-0000-0000-000036090000}"/>
    <cellStyle name="Percentuale 23" xfId="1526" xr:uid="{00000000-0005-0000-0000-000037090000}"/>
    <cellStyle name="Percentuale 23 2" xfId="1527" xr:uid="{00000000-0005-0000-0000-000038090000}"/>
    <cellStyle name="Percentuale 23 3" xfId="1528" xr:uid="{00000000-0005-0000-0000-000039090000}"/>
    <cellStyle name="Percentuale 23 3 2" xfId="1529" xr:uid="{00000000-0005-0000-0000-00003A090000}"/>
    <cellStyle name="Percentuale 23 3 2 2" xfId="1530" xr:uid="{00000000-0005-0000-0000-00003B090000}"/>
    <cellStyle name="Percentuale 23 4" xfId="1531" xr:uid="{00000000-0005-0000-0000-00003C090000}"/>
    <cellStyle name="Percentuale 23 4 2" xfId="2471" xr:uid="{00000000-0005-0000-0000-00003D090000}"/>
    <cellStyle name="Percentuale 23 5" xfId="1532" xr:uid="{00000000-0005-0000-0000-00003E090000}"/>
    <cellStyle name="Percentuale 24" xfId="1533" xr:uid="{00000000-0005-0000-0000-00003F090000}"/>
    <cellStyle name="Percentuale 24 2" xfId="1534" xr:uid="{00000000-0005-0000-0000-000040090000}"/>
    <cellStyle name="Percentuale 24 3" xfId="1535" xr:uid="{00000000-0005-0000-0000-000041090000}"/>
    <cellStyle name="Percentuale 24 3 2" xfId="1536" xr:uid="{00000000-0005-0000-0000-000042090000}"/>
    <cellStyle name="Percentuale 24 3 2 2" xfId="1537" xr:uid="{00000000-0005-0000-0000-000043090000}"/>
    <cellStyle name="Percentuale 24 4" xfId="1538" xr:uid="{00000000-0005-0000-0000-000044090000}"/>
    <cellStyle name="Percentuale 24 4 2" xfId="2472" xr:uid="{00000000-0005-0000-0000-000045090000}"/>
    <cellStyle name="Percentuale 24 5" xfId="1539" xr:uid="{00000000-0005-0000-0000-000046090000}"/>
    <cellStyle name="Percentuale 25" xfId="1540" xr:uid="{00000000-0005-0000-0000-000047090000}"/>
    <cellStyle name="Percentuale 25 2" xfId="1541" xr:uid="{00000000-0005-0000-0000-000048090000}"/>
    <cellStyle name="Percentuale 25 3" xfId="1542" xr:uid="{00000000-0005-0000-0000-000049090000}"/>
    <cellStyle name="Percentuale 25 3 2" xfId="1543" xr:uid="{00000000-0005-0000-0000-00004A090000}"/>
    <cellStyle name="Percentuale 25 3 2 2" xfId="1544" xr:uid="{00000000-0005-0000-0000-00004B090000}"/>
    <cellStyle name="Percentuale 25 4" xfId="1545" xr:uid="{00000000-0005-0000-0000-00004C090000}"/>
    <cellStyle name="Percentuale 25 4 2" xfId="2473" xr:uid="{00000000-0005-0000-0000-00004D090000}"/>
    <cellStyle name="Percentuale 25 5" xfId="1546" xr:uid="{00000000-0005-0000-0000-00004E090000}"/>
    <cellStyle name="Percentuale 26" xfId="1547" xr:uid="{00000000-0005-0000-0000-00004F090000}"/>
    <cellStyle name="Percentuale 26 2" xfId="1548" xr:uid="{00000000-0005-0000-0000-000050090000}"/>
    <cellStyle name="Percentuale 26 3" xfId="1549" xr:uid="{00000000-0005-0000-0000-000051090000}"/>
    <cellStyle name="Percentuale 26 3 2" xfId="1550" xr:uid="{00000000-0005-0000-0000-000052090000}"/>
    <cellStyle name="Percentuale 26 3 2 2" xfId="1551" xr:uid="{00000000-0005-0000-0000-000053090000}"/>
    <cellStyle name="Percentuale 26 4" xfId="1552" xr:uid="{00000000-0005-0000-0000-000054090000}"/>
    <cellStyle name="Percentuale 26 4 2" xfId="2474" xr:uid="{00000000-0005-0000-0000-000055090000}"/>
    <cellStyle name="Percentuale 26 5" xfId="1553" xr:uid="{00000000-0005-0000-0000-000056090000}"/>
    <cellStyle name="Percentuale 27" xfId="1554" xr:uid="{00000000-0005-0000-0000-000057090000}"/>
    <cellStyle name="Percentuale 27 2" xfId="1555" xr:uid="{00000000-0005-0000-0000-000058090000}"/>
    <cellStyle name="Percentuale 27 3" xfId="1556" xr:uid="{00000000-0005-0000-0000-000059090000}"/>
    <cellStyle name="Percentuale 27 3 2" xfId="1557" xr:uid="{00000000-0005-0000-0000-00005A090000}"/>
    <cellStyle name="Percentuale 27 3 2 2" xfId="1558" xr:uid="{00000000-0005-0000-0000-00005B090000}"/>
    <cellStyle name="Percentuale 27 4" xfId="1559" xr:uid="{00000000-0005-0000-0000-00005C090000}"/>
    <cellStyle name="Percentuale 27 4 2" xfId="2475" xr:uid="{00000000-0005-0000-0000-00005D090000}"/>
    <cellStyle name="Percentuale 27 5" xfId="1560" xr:uid="{00000000-0005-0000-0000-00005E090000}"/>
    <cellStyle name="Percentuale 28" xfId="1561" xr:uid="{00000000-0005-0000-0000-00005F090000}"/>
    <cellStyle name="Percentuale 28 2" xfId="1562" xr:uid="{00000000-0005-0000-0000-000060090000}"/>
    <cellStyle name="Percentuale 28 3" xfId="1563" xr:uid="{00000000-0005-0000-0000-000061090000}"/>
    <cellStyle name="Percentuale 28 3 2" xfId="1564" xr:uid="{00000000-0005-0000-0000-000062090000}"/>
    <cellStyle name="Percentuale 28 3 2 2" xfId="1565" xr:uid="{00000000-0005-0000-0000-000063090000}"/>
    <cellStyle name="Percentuale 28 4" xfId="1566" xr:uid="{00000000-0005-0000-0000-000064090000}"/>
    <cellStyle name="Percentuale 28 4 2" xfId="2476" xr:uid="{00000000-0005-0000-0000-000065090000}"/>
    <cellStyle name="Percentuale 28 5" xfId="1567" xr:uid="{00000000-0005-0000-0000-000066090000}"/>
    <cellStyle name="Percentuale 29" xfId="1568" xr:uid="{00000000-0005-0000-0000-000067090000}"/>
    <cellStyle name="Percentuale 29 2" xfId="1569" xr:uid="{00000000-0005-0000-0000-000068090000}"/>
    <cellStyle name="Percentuale 29 3" xfId="1570" xr:uid="{00000000-0005-0000-0000-000069090000}"/>
    <cellStyle name="Percentuale 29 3 2" xfId="1571" xr:uid="{00000000-0005-0000-0000-00006A090000}"/>
    <cellStyle name="Percentuale 29 3 2 2" xfId="1572" xr:uid="{00000000-0005-0000-0000-00006B090000}"/>
    <cellStyle name="Percentuale 29 4" xfId="1573" xr:uid="{00000000-0005-0000-0000-00006C090000}"/>
    <cellStyle name="Percentuale 29 4 2" xfId="2477" xr:uid="{00000000-0005-0000-0000-00006D090000}"/>
    <cellStyle name="Percentuale 29 5" xfId="1574" xr:uid="{00000000-0005-0000-0000-00006E090000}"/>
    <cellStyle name="Percentuale 3" xfId="1575" xr:uid="{00000000-0005-0000-0000-00006F090000}"/>
    <cellStyle name="Percentuale 3 2" xfId="1576" xr:uid="{00000000-0005-0000-0000-000070090000}"/>
    <cellStyle name="Percentuale 3 3" xfId="1577" xr:uid="{00000000-0005-0000-0000-000071090000}"/>
    <cellStyle name="Percentuale 3 3 2" xfId="1578" xr:uid="{00000000-0005-0000-0000-000072090000}"/>
    <cellStyle name="Percentuale 3 3 2 2" xfId="1579" xr:uid="{00000000-0005-0000-0000-000073090000}"/>
    <cellStyle name="Percentuale 3 4" xfId="1580" xr:uid="{00000000-0005-0000-0000-000074090000}"/>
    <cellStyle name="Percentuale 3 4 2" xfId="2478" xr:uid="{00000000-0005-0000-0000-000075090000}"/>
    <cellStyle name="Percentuale 3 5" xfId="1581" xr:uid="{00000000-0005-0000-0000-000076090000}"/>
    <cellStyle name="Percentuale 30" xfId="1582" xr:uid="{00000000-0005-0000-0000-000077090000}"/>
    <cellStyle name="Percentuale 30 2" xfId="1583" xr:uid="{00000000-0005-0000-0000-000078090000}"/>
    <cellStyle name="Percentuale 30 3" xfId="1584" xr:uid="{00000000-0005-0000-0000-000079090000}"/>
    <cellStyle name="Percentuale 30 3 2" xfId="1585" xr:uid="{00000000-0005-0000-0000-00007A090000}"/>
    <cellStyle name="Percentuale 30 3 2 2" xfId="1586" xr:uid="{00000000-0005-0000-0000-00007B090000}"/>
    <cellStyle name="Percentuale 30 4" xfId="1587" xr:uid="{00000000-0005-0000-0000-00007C090000}"/>
    <cellStyle name="Percentuale 30 4 2" xfId="2479" xr:uid="{00000000-0005-0000-0000-00007D090000}"/>
    <cellStyle name="Percentuale 30 5" xfId="1588" xr:uid="{00000000-0005-0000-0000-00007E090000}"/>
    <cellStyle name="Percentuale 31" xfId="1589" xr:uid="{00000000-0005-0000-0000-00007F090000}"/>
    <cellStyle name="Percentuale 31 2" xfId="1590" xr:uid="{00000000-0005-0000-0000-000080090000}"/>
    <cellStyle name="Percentuale 31 3" xfId="1591" xr:uid="{00000000-0005-0000-0000-000081090000}"/>
    <cellStyle name="Percentuale 31 3 2" xfId="1592" xr:uid="{00000000-0005-0000-0000-000082090000}"/>
    <cellStyle name="Percentuale 31 3 2 2" xfId="1593" xr:uid="{00000000-0005-0000-0000-000083090000}"/>
    <cellStyle name="Percentuale 31 4" xfId="1594" xr:uid="{00000000-0005-0000-0000-000084090000}"/>
    <cellStyle name="Percentuale 31 4 2" xfId="2480" xr:uid="{00000000-0005-0000-0000-000085090000}"/>
    <cellStyle name="Percentuale 31 5" xfId="1595" xr:uid="{00000000-0005-0000-0000-000086090000}"/>
    <cellStyle name="Percentuale 32" xfId="1596" xr:uid="{00000000-0005-0000-0000-000087090000}"/>
    <cellStyle name="Percentuale 32 2" xfId="1597" xr:uid="{00000000-0005-0000-0000-000088090000}"/>
    <cellStyle name="Percentuale 32 3" xfId="1598" xr:uid="{00000000-0005-0000-0000-000089090000}"/>
    <cellStyle name="Percentuale 32 3 2" xfId="1599" xr:uid="{00000000-0005-0000-0000-00008A090000}"/>
    <cellStyle name="Percentuale 32 3 2 2" xfId="1600" xr:uid="{00000000-0005-0000-0000-00008B090000}"/>
    <cellStyle name="Percentuale 32 4" xfId="1601" xr:uid="{00000000-0005-0000-0000-00008C090000}"/>
    <cellStyle name="Percentuale 32 4 2" xfId="2481" xr:uid="{00000000-0005-0000-0000-00008D090000}"/>
    <cellStyle name="Percentuale 32 5" xfId="1602" xr:uid="{00000000-0005-0000-0000-00008E090000}"/>
    <cellStyle name="Percentuale 33" xfId="1603" xr:uid="{00000000-0005-0000-0000-00008F090000}"/>
    <cellStyle name="Percentuale 33 2" xfId="1604" xr:uid="{00000000-0005-0000-0000-000090090000}"/>
    <cellStyle name="Percentuale 33 3" xfId="1605" xr:uid="{00000000-0005-0000-0000-000091090000}"/>
    <cellStyle name="Percentuale 33 3 2" xfId="1606" xr:uid="{00000000-0005-0000-0000-000092090000}"/>
    <cellStyle name="Percentuale 33 3 2 2" xfId="1607" xr:uid="{00000000-0005-0000-0000-000093090000}"/>
    <cellStyle name="Percentuale 33 4" xfId="1608" xr:uid="{00000000-0005-0000-0000-000094090000}"/>
    <cellStyle name="Percentuale 33 4 2" xfId="2482" xr:uid="{00000000-0005-0000-0000-000095090000}"/>
    <cellStyle name="Percentuale 33 5" xfId="1609" xr:uid="{00000000-0005-0000-0000-000096090000}"/>
    <cellStyle name="Percentuale 34" xfId="1610" xr:uid="{00000000-0005-0000-0000-000097090000}"/>
    <cellStyle name="Percentuale 34 2" xfId="1611" xr:uid="{00000000-0005-0000-0000-000098090000}"/>
    <cellStyle name="Percentuale 34 3" xfId="1612" xr:uid="{00000000-0005-0000-0000-000099090000}"/>
    <cellStyle name="Percentuale 34 3 2" xfId="1613" xr:uid="{00000000-0005-0000-0000-00009A090000}"/>
    <cellStyle name="Percentuale 34 3 2 2" xfId="1614" xr:uid="{00000000-0005-0000-0000-00009B090000}"/>
    <cellStyle name="Percentuale 34 4" xfId="1615" xr:uid="{00000000-0005-0000-0000-00009C090000}"/>
    <cellStyle name="Percentuale 34 4 2" xfId="2483" xr:uid="{00000000-0005-0000-0000-00009D090000}"/>
    <cellStyle name="Percentuale 34 5" xfId="1616" xr:uid="{00000000-0005-0000-0000-00009E090000}"/>
    <cellStyle name="Percentuale 35" xfId="1617" xr:uid="{00000000-0005-0000-0000-00009F090000}"/>
    <cellStyle name="Percentuale 35 2" xfId="1618" xr:uid="{00000000-0005-0000-0000-0000A0090000}"/>
    <cellStyle name="Percentuale 35 3" xfId="1619" xr:uid="{00000000-0005-0000-0000-0000A1090000}"/>
    <cellStyle name="Percentuale 35 3 2" xfId="1620" xr:uid="{00000000-0005-0000-0000-0000A2090000}"/>
    <cellStyle name="Percentuale 35 3 2 2" xfId="1621" xr:uid="{00000000-0005-0000-0000-0000A3090000}"/>
    <cellStyle name="Percentuale 35 4" xfId="1622" xr:uid="{00000000-0005-0000-0000-0000A4090000}"/>
    <cellStyle name="Percentuale 35 4 2" xfId="2484" xr:uid="{00000000-0005-0000-0000-0000A5090000}"/>
    <cellStyle name="Percentuale 35 5" xfId="1623" xr:uid="{00000000-0005-0000-0000-0000A6090000}"/>
    <cellStyle name="Percentuale 36" xfId="1624" xr:uid="{00000000-0005-0000-0000-0000A7090000}"/>
    <cellStyle name="Percentuale 36 2" xfId="1625" xr:uid="{00000000-0005-0000-0000-0000A8090000}"/>
    <cellStyle name="Percentuale 36 3" xfId="1626" xr:uid="{00000000-0005-0000-0000-0000A9090000}"/>
    <cellStyle name="Percentuale 36 3 2" xfId="1627" xr:uid="{00000000-0005-0000-0000-0000AA090000}"/>
    <cellStyle name="Percentuale 36 3 2 2" xfId="1628" xr:uid="{00000000-0005-0000-0000-0000AB090000}"/>
    <cellStyle name="Percentuale 36 4" xfId="1629" xr:uid="{00000000-0005-0000-0000-0000AC090000}"/>
    <cellStyle name="Percentuale 36 4 2" xfId="2485" xr:uid="{00000000-0005-0000-0000-0000AD090000}"/>
    <cellStyle name="Percentuale 36 5" xfId="1630" xr:uid="{00000000-0005-0000-0000-0000AE090000}"/>
    <cellStyle name="Percentuale 37" xfId="1631" xr:uid="{00000000-0005-0000-0000-0000AF090000}"/>
    <cellStyle name="Percentuale 37 2" xfId="1632" xr:uid="{00000000-0005-0000-0000-0000B0090000}"/>
    <cellStyle name="Percentuale 37 3" xfId="1633" xr:uid="{00000000-0005-0000-0000-0000B1090000}"/>
    <cellStyle name="Percentuale 37 3 2" xfId="1634" xr:uid="{00000000-0005-0000-0000-0000B2090000}"/>
    <cellStyle name="Percentuale 37 3 2 2" xfId="1635" xr:uid="{00000000-0005-0000-0000-0000B3090000}"/>
    <cellStyle name="Percentuale 37 4" xfId="1636" xr:uid="{00000000-0005-0000-0000-0000B4090000}"/>
    <cellStyle name="Percentuale 37 4 2" xfId="2486" xr:uid="{00000000-0005-0000-0000-0000B5090000}"/>
    <cellStyle name="Percentuale 37 5" xfId="1637" xr:uid="{00000000-0005-0000-0000-0000B6090000}"/>
    <cellStyle name="Percentuale 38" xfId="1638" xr:uid="{00000000-0005-0000-0000-0000B7090000}"/>
    <cellStyle name="Percentuale 38 2" xfId="1639" xr:uid="{00000000-0005-0000-0000-0000B8090000}"/>
    <cellStyle name="Percentuale 38 3" xfId="1640" xr:uid="{00000000-0005-0000-0000-0000B9090000}"/>
    <cellStyle name="Percentuale 38 3 2" xfId="1641" xr:uid="{00000000-0005-0000-0000-0000BA090000}"/>
    <cellStyle name="Percentuale 38 3 2 2" xfId="1642" xr:uid="{00000000-0005-0000-0000-0000BB090000}"/>
    <cellStyle name="Percentuale 38 4" xfId="1643" xr:uid="{00000000-0005-0000-0000-0000BC090000}"/>
    <cellStyle name="Percentuale 38 4 2" xfId="2487" xr:uid="{00000000-0005-0000-0000-0000BD090000}"/>
    <cellStyle name="Percentuale 38 5" xfId="1644" xr:uid="{00000000-0005-0000-0000-0000BE090000}"/>
    <cellStyle name="Percentuale 39" xfId="1645" xr:uid="{00000000-0005-0000-0000-0000BF090000}"/>
    <cellStyle name="Percentuale 39 2" xfId="1646" xr:uid="{00000000-0005-0000-0000-0000C0090000}"/>
    <cellStyle name="Percentuale 39 3" xfId="1647" xr:uid="{00000000-0005-0000-0000-0000C1090000}"/>
    <cellStyle name="Percentuale 39 3 2" xfId="1648" xr:uid="{00000000-0005-0000-0000-0000C2090000}"/>
    <cellStyle name="Percentuale 39 3 2 2" xfId="1649" xr:uid="{00000000-0005-0000-0000-0000C3090000}"/>
    <cellStyle name="Percentuale 39 4" xfId="1650" xr:uid="{00000000-0005-0000-0000-0000C4090000}"/>
    <cellStyle name="Percentuale 39 4 2" xfId="2488" xr:uid="{00000000-0005-0000-0000-0000C5090000}"/>
    <cellStyle name="Percentuale 39 5" xfId="1651" xr:uid="{00000000-0005-0000-0000-0000C6090000}"/>
    <cellStyle name="Percentuale 4" xfId="1652" xr:uid="{00000000-0005-0000-0000-0000C7090000}"/>
    <cellStyle name="Percentuale 4 2" xfId="1653" xr:uid="{00000000-0005-0000-0000-0000C8090000}"/>
    <cellStyle name="Percentuale 4 3" xfId="1654" xr:uid="{00000000-0005-0000-0000-0000C9090000}"/>
    <cellStyle name="Percentuale 4 3 2" xfId="1655" xr:uid="{00000000-0005-0000-0000-0000CA090000}"/>
    <cellStyle name="Percentuale 4 3 2 2" xfId="1656" xr:uid="{00000000-0005-0000-0000-0000CB090000}"/>
    <cellStyle name="Percentuale 4 4" xfId="1657" xr:uid="{00000000-0005-0000-0000-0000CC090000}"/>
    <cellStyle name="Percentuale 4 4 2" xfId="2489" xr:uid="{00000000-0005-0000-0000-0000CD090000}"/>
    <cellStyle name="Percentuale 4 5" xfId="1658" xr:uid="{00000000-0005-0000-0000-0000CE090000}"/>
    <cellStyle name="Percentuale 40" xfId="1659" xr:uid="{00000000-0005-0000-0000-0000CF090000}"/>
    <cellStyle name="Percentuale 40 2" xfId="1660" xr:uid="{00000000-0005-0000-0000-0000D0090000}"/>
    <cellStyle name="Percentuale 40 3" xfId="1661" xr:uid="{00000000-0005-0000-0000-0000D1090000}"/>
    <cellStyle name="Percentuale 40 3 2" xfId="1662" xr:uid="{00000000-0005-0000-0000-0000D2090000}"/>
    <cellStyle name="Percentuale 40 3 2 2" xfId="1663" xr:uid="{00000000-0005-0000-0000-0000D3090000}"/>
    <cellStyle name="Percentuale 40 4" xfId="1664" xr:uid="{00000000-0005-0000-0000-0000D4090000}"/>
    <cellStyle name="Percentuale 40 4 2" xfId="2490" xr:uid="{00000000-0005-0000-0000-0000D5090000}"/>
    <cellStyle name="Percentuale 40 5" xfId="1665" xr:uid="{00000000-0005-0000-0000-0000D6090000}"/>
    <cellStyle name="Percentuale 41" xfId="1666" xr:uid="{00000000-0005-0000-0000-0000D7090000}"/>
    <cellStyle name="Percentuale 41 2" xfId="1667" xr:uid="{00000000-0005-0000-0000-0000D8090000}"/>
    <cellStyle name="Percentuale 41 3" xfId="1668" xr:uid="{00000000-0005-0000-0000-0000D9090000}"/>
    <cellStyle name="Percentuale 41 3 2" xfId="1669" xr:uid="{00000000-0005-0000-0000-0000DA090000}"/>
    <cellStyle name="Percentuale 41 3 2 2" xfId="1670" xr:uid="{00000000-0005-0000-0000-0000DB090000}"/>
    <cellStyle name="Percentuale 41 4" xfId="1671" xr:uid="{00000000-0005-0000-0000-0000DC090000}"/>
    <cellStyle name="Percentuale 41 4 2" xfId="2491" xr:uid="{00000000-0005-0000-0000-0000DD090000}"/>
    <cellStyle name="Percentuale 41 5" xfId="1672" xr:uid="{00000000-0005-0000-0000-0000DE090000}"/>
    <cellStyle name="Percentuale 42" xfId="1673" xr:uid="{00000000-0005-0000-0000-0000DF090000}"/>
    <cellStyle name="Percentuale 42 2" xfId="1674" xr:uid="{00000000-0005-0000-0000-0000E0090000}"/>
    <cellStyle name="Percentuale 42 3" xfId="1675" xr:uid="{00000000-0005-0000-0000-0000E1090000}"/>
    <cellStyle name="Percentuale 42 3 2" xfId="1676" xr:uid="{00000000-0005-0000-0000-0000E2090000}"/>
    <cellStyle name="Percentuale 42 3 2 2" xfId="1677" xr:uid="{00000000-0005-0000-0000-0000E3090000}"/>
    <cellStyle name="Percentuale 42 4" xfId="1678" xr:uid="{00000000-0005-0000-0000-0000E4090000}"/>
    <cellStyle name="Percentuale 42 4 2" xfId="2492" xr:uid="{00000000-0005-0000-0000-0000E5090000}"/>
    <cellStyle name="Percentuale 42 5" xfId="1679" xr:uid="{00000000-0005-0000-0000-0000E6090000}"/>
    <cellStyle name="Percentuale 43" xfId="1680" xr:uid="{00000000-0005-0000-0000-0000E7090000}"/>
    <cellStyle name="Percentuale 43 2" xfId="1681" xr:uid="{00000000-0005-0000-0000-0000E8090000}"/>
    <cellStyle name="Percentuale 43 3" xfId="1682" xr:uid="{00000000-0005-0000-0000-0000E9090000}"/>
    <cellStyle name="Percentuale 43 3 2" xfId="1683" xr:uid="{00000000-0005-0000-0000-0000EA090000}"/>
    <cellStyle name="Percentuale 43 3 2 2" xfId="1684" xr:uid="{00000000-0005-0000-0000-0000EB090000}"/>
    <cellStyle name="Percentuale 43 4" xfId="1685" xr:uid="{00000000-0005-0000-0000-0000EC090000}"/>
    <cellStyle name="Percentuale 43 4 2" xfId="2493" xr:uid="{00000000-0005-0000-0000-0000ED090000}"/>
    <cellStyle name="Percentuale 43 5" xfId="1686" xr:uid="{00000000-0005-0000-0000-0000EE090000}"/>
    <cellStyle name="Percentuale 44" xfId="1687" xr:uid="{00000000-0005-0000-0000-0000EF090000}"/>
    <cellStyle name="Percentuale 44 2" xfId="1688" xr:uid="{00000000-0005-0000-0000-0000F0090000}"/>
    <cellStyle name="Percentuale 44 3" xfId="1689" xr:uid="{00000000-0005-0000-0000-0000F1090000}"/>
    <cellStyle name="Percentuale 44 3 2" xfId="1690" xr:uid="{00000000-0005-0000-0000-0000F2090000}"/>
    <cellStyle name="Percentuale 44 3 2 2" xfId="1691" xr:uid="{00000000-0005-0000-0000-0000F3090000}"/>
    <cellStyle name="Percentuale 44 4" xfId="1692" xr:uid="{00000000-0005-0000-0000-0000F4090000}"/>
    <cellStyle name="Percentuale 44 4 2" xfId="2494" xr:uid="{00000000-0005-0000-0000-0000F5090000}"/>
    <cellStyle name="Percentuale 44 5" xfId="1693" xr:uid="{00000000-0005-0000-0000-0000F6090000}"/>
    <cellStyle name="Percentuale 45" xfId="1694" xr:uid="{00000000-0005-0000-0000-0000F7090000}"/>
    <cellStyle name="Percentuale 45 2" xfId="1695" xr:uid="{00000000-0005-0000-0000-0000F8090000}"/>
    <cellStyle name="Percentuale 45 3" xfId="1696" xr:uid="{00000000-0005-0000-0000-0000F9090000}"/>
    <cellStyle name="Percentuale 45 3 2" xfId="1697" xr:uid="{00000000-0005-0000-0000-0000FA090000}"/>
    <cellStyle name="Percentuale 45 3 2 2" xfId="1698" xr:uid="{00000000-0005-0000-0000-0000FB090000}"/>
    <cellStyle name="Percentuale 45 4" xfId="1699" xr:uid="{00000000-0005-0000-0000-0000FC090000}"/>
    <cellStyle name="Percentuale 45 4 2" xfId="2495" xr:uid="{00000000-0005-0000-0000-0000FD090000}"/>
    <cellStyle name="Percentuale 45 5" xfId="1700" xr:uid="{00000000-0005-0000-0000-0000FE090000}"/>
    <cellStyle name="Percentuale 46" xfId="1701" xr:uid="{00000000-0005-0000-0000-0000FF090000}"/>
    <cellStyle name="Percentuale 46 2" xfId="1702" xr:uid="{00000000-0005-0000-0000-0000000A0000}"/>
    <cellStyle name="Percentuale 46 3" xfId="1703" xr:uid="{00000000-0005-0000-0000-0000010A0000}"/>
    <cellStyle name="Percentuale 46 3 2" xfId="1704" xr:uid="{00000000-0005-0000-0000-0000020A0000}"/>
    <cellStyle name="Percentuale 46 3 2 2" xfId="1705" xr:uid="{00000000-0005-0000-0000-0000030A0000}"/>
    <cellStyle name="Percentuale 46 4" xfId="1706" xr:uid="{00000000-0005-0000-0000-0000040A0000}"/>
    <cellStyle name="Percentuale 46 4 2" xfId="2496" xr:uid="{00000000-0005-0000-0000-0000050A0000}"/>
    <cellStyle name="Percentuale 46 5" xfId="1707" xr:uid="{00000000-0005-0000-0000-0000060A0000}"/>
    <cellStyle name="Percentuale 47" xfId="1708" xr:uid="{00000000-0005-0000-0000-0000070A0000}"/>
    <cellStyle name="Percentuale 47 2" xfId="1709" xr:uid="{00000000-0005-0000-0000-0000080A0000}"/>
    <cellStyle name="Percentuale 47 3" xfId="1710" xr:uid="{00000000-0005-0000-0000-0000090A0000}"/>
    <cellStyle name="Percentuale 47 3 2" xfId="1711" xr:uid="{00000000-0005-0000-0000-00000A0A0000}"/>
    <cellStyle name="Percentuale 47 3 2 2" xfId="1712" xr:uid="{00000000-0005-0000-0000-00000B0A0000}"/>
    <cellStyle name="Percentuale 47 4" xfId="1713" xr:uid="{00000000-0005-0000-0000-00000C0A0000}"/>
    <cellStyle name="Percentuale 47 4 2" xfId="2497" xr:uid="{00000000-0005-0000-0000-00000D0A0000}"/>
    <cellStyle name="Percentuale 47 5" xfId="1714" xr:uid="{00000000-0005-0000-0000-00000E0A0000}"/>
    <cellStyle name="Percentuale 48" xfId="1715" xr:uid="{00000000-0005-0000-0000-00000F0A0000}"/>
    <cellStyle name="Percentuale 48 2" xfId="1716" xr:uid="{00000000-0005-0000-0000-0000100A0000}"/>
    <cellStyle name="Percentuale 48 3" xfId="1717" xr:uid="{00000000-0005-0000-0000-0000110A0000}"/>
    <cellStyle name="Percentuale 48 3 2" xfId="1718" xr:uid="{00000000-0005-0000-0000-0000120A0000}"/>
    <cellStyle name="Percentuale 48 3 2 2" xfId="1719" xr:uid="{00000000-0005-0000-0000-0000130A0000}"/>
    <cellStyle name="Percentuale 48 4" xfId="1720" xr:uid="{00000000-0005-0000-0000-0000140A0000}"/>
    <cellStyle name="Percentuale 48 4 2" xfId="2498" xr:uid="{00000000-0005-0000-0000-0000150A0000}"/>
    <cellStyle name="Percentuale 48 5" xfId="1721" xr:uid="{00000000-0005-0000-0000-0000160A0000}"/>
    <cellStyle name="Percentuale 49" xfId="1722" xr:uid="{00000000-0005-0000-0000-0000170A0000}"/>
    <cellStyle name="Percentuale 49 2" xfId="1723" xr:uid="{00000000-0005-0000-0000-0000180A0000}"/>
    <cellStyle name="Percentuale 49 3" xfId="1724" xr:uid="{00000000-0005-0000-0000-0000190A0000}"/>
    <cellStyle name="Percentuale 49 3 2" xfId="1725" xr:uid="{00000000-0005-0000-0000-00001A0A0000}"/>
    <cellStyle name="Percentuale 49 3 2 2" xfId="1726" xr:uid="{00000000-0005-0000-0000-00001B0A0000}"/>
    <cellStyle name="Percentuale 49 4" xfId="1727" xr:uid="{00000000-0005-0000-0000-00001C0A0000}"/>
    <cellStyle name="Percentuale 49 4 2" xfId="2499" xr:uid="{00000000-0005-0000-0000-00001D0A0000}"/>
    <cellStyle name="Percentuale 49 5" xfId="1728" xr:uid="{00000000-0005-0000-0000-00001E0A0000}"/>
    <cellStyle name="Percentuale 5" xfId="1729" xr:uid="{00000000-0005-0000-0000-00001F0A0000}"/>
    <cellStyle name="Percentuale 5 2" xfId="1730" xr:uid="{00000000-0005-0000-0000-0000200A0000}"/>
    <cellStyle name="Percentuale 5 3" xfId="1731" xr:uid="{00000000-0005-0000-0000-0000210A0000}"/>
    <cellStyle name="Percentuale 5 3 2" xfId="1732" xr:uid="{00000000-0005-0000-0000-0000220A0000}"/>
    <cellStyle name="Percentuale 5 3 2 2" xfId="1733" xr:uid="{00000000-0005-0000-0000-0000230A0000}"/>
    <cellStyle name="Percentuale 5 4" xfId="1734" xr:uid="{00000000-0005-0000-0000-0000240A0000}"/>
    <cellStyle name="Percentuale 5 4 2" xfId="2500" xr:uid="{00000000-0005-0000-0000-0000250A0000}"/>
    <cellStyle name="Percentuale 5 5" xfId="1735" xr:uid="{00000000-0005-0000-0000-0000260A0000}"/>
    <cellStyle name="Percentuale 50" xfId="1736" xr:uid="{00000000-0005-0000-0000-0000270A0000}"/>
    <cellStyle name="Percentuale 50 2" xfId="1737" xr:uid="{00000000-0005-0000-0000-0000280A0000}"/>
    <cellStyle name="Percentuale 50 3" xfId="1738" xr:uid="{00000000-0005-0000-0000-0000290A0000}"/>
    <cellStyle name="Percentuale 50 3 2" xfId="1739" xr:uid="{00000000-0005-0000-0000-00002A0A0000}"/>
    <cellStyle name="Percentuale 50 3 2 2" xfId="1740" xr:uid="{00000000-0005-0000-0000-00002B0A0000}"/>
    <cellStyle name="Percentuale 50 4" xfId="1741" xr:uid="{00000000-0005-0000-0000-00002C0A0000}"/>
    <cellStyle name="Percentuale 50 4 2" xfId="2501" xr:uid="{00000000-0005-0000-0000-00002D0A0000}"/>
    <cellStyle name="Percentuale 50 5" xfId="1742" xr:uid="{00000000-0005-0000-0000-00002E0A0000}"/>
    <cellStyle name="Percentuale 51" xfId="1743" xr:uid="{00000000-0005-0000-0000-00002F0A0000}"/>
    <cellStyle name="Percentuale 51 2" xfId="1744" xr:uid="{00000000-0005-0000-0000-0000300A0000}"/>
    <cellStyle name="Percentuale 51 3" xfId="1745" xr:uid="{00000000-0005-0000-0000-0000310A0000}"/>
    <cellStyle name="Percentuale 51 3 2" xfId="1746" xr:uid="{00000000-0005-0000-0000-0000320A0000}"/>
    <cellStyle name="Percentuale 51 3 2 2" xfId="1747" xr:uid="{00000000-0005-0000-0000-0000330A0000}"/>
    <cellStyle name="Percentuale 51 4" xfId="1748" xr:uid="{00000000-0005-0000-0000-0000340A0000}"/>
    <cellStyle name="Percentuale 51 4 2" xfId="2502" xr:uid="{00000000-0005-0000-0000-0000350A0000}"/>
    <cellStyle name="Percentuale 51 5" xfId="1749" xr:uid="{00000000-0005-0000-0000-0000360A0000}"/>
    <cellStyle name="Percentuale 52" xfId="1750" xr:uid="{00000000-0005-0000-0000-0000370A0000}"/>
    <cellStyle name="Percentuale 52 2" xfId="1751" xr:uid="{00000000-0005-0000-0000-0000380A0000}"/>
    <cellStyle name="Percentuale 52 3" xfId="1752" xr:uid="{00000000-0005-0000-0000-0000390A0000}"/>
    <cellStyle name="Percentuale 52 3 2" xfId="1753" xr:uid="{00000000-0005-0000-0000-00003A0A0000}"/>
    <cellStyle name="Percentuale 52 3 2 2" xfId="1754" xr:uid="{00000000-0005-0000-0000-00003B0A0000}"/>
    <cellStyle name="Percentuale 52 4" xfId="1755" xr:uid="{00000000-0005-0000-0000-00003C0A0000}"/>
    <cellStyle name="Percentuale 52 4 2" xfId="2503" xr:uid="{00000000-0005-0000-0000-00003D0A0000}"/>
    <cellStyle name="Percentuale 52 5" xfId="1756" xr:uid="{00000000-0005-0000-0000-00003E0A0000}"/>
    <cellStyle name="Percentuale 53" xfId="1757" xr:uid="{00000000-0005-0000-0000-00003F0A0000}"/>
    <cellStyle name="Percentuale 53 2" xfId="1758" xr:uid="{00000000-0005-0000-0000-0000400A0000}"/>
    <cellStyle name="Percentuale 53 3" xfId="1759" xr:uid="{00000000-0005-0000-0000-0000410A0000}"/>
    <cellStyle name="Percentuale 53 3 2" xfId="1760" xr:uid="{00000000-0005-0000-0000-0000420A0000}"/>
    <cellStyle name="Percentuale 53 3 2 2" xfId="1761" xr:uid="{00000000-0005-0000-0000-0000430A0000}"/>
    <cellStyle name="Percentuale 53 4" xfId="1762" xr:uid="{00000000-0005-0000-0000-0000440A0000}"/>
    <cellStyle name="Percentuale 53 4 2" xfId="2504" xr:uid="{00000000-0005-0000-0000-0000450A0000}"/>
    <cellStyle name="Percentuale 53 5" xfId="1763" xr:uid="{00000000-0005-0000-0000-0000460A0000}"/>
    <cellStyle name="Percentuale 54" xfId="1764" xr:uid="{00000000-0005-0000-0000-0000470A0000}"/>
    <cellStyle name="Percentuale 54 2" xfId="1765" xr:uid="{00000000-0005-0000-0000-0000480A0000}"/>
    <cellStyle name="Percentuale 54 3" xfId="1766" xr:uid="{00000000-0005-0000-0000-0000490A0000}"/>
    <cellStyle name="Percentuale 54 3 2" xfId="1767" xr:uid="{00000000-0005-0000-0000-00004A0A0000}"/>
    <cellStyle name="Percentuale 54 3 2 2" xfId="1768" xr:uid="{00000000-0005-0000-0000-00004B0A0000}"/>
    <cellStyle name="Percentuale 54 4" xfId="1769" xr:uid="{00000000-0005-0000-0000-00004C0A0000}"/>
    <cellStyle name="Percentuale 54 4 2" xfId="2505" xr:uid="{00000000-0005-0000-0000-00004D0A0000}"/>
    <cellStyle name="Percentuale 54 5" xfId="1770" xr:uid="{00000000-0005-0000-0000-00004E0A0000}"/>
    <cellStyle name="Percentuale 55" xfId="1771" xr:uid="{00000000-0005-0000-0000-00004F0A0000}"/>
    <cellStyle name="Percentuale 55 2" xfId="1772" xr:uid="{00000000-0005-0000-0000-0000500A0000}"/>
    <cellStyle name="Percentuale 55 3" xfId="1773" xr:uid="{00000000-0005-0000-0000-0000510A0000}"/>
    <cellStyle name="Percentuale 55 3 2" xfId="1774" xr:uid="{00000000-0005-0000-0000-0000520A0000}"/>
    <cellStyle name="Percentuale 55 3 2 2" xfId="1775" xr:uid="{00000000-0005-0000-0000-0000530A0000}"/>
    <cellStyle name="Percentuale 55 4" xfId="1776" xr:uid="{00000000-0005-0000-0000-0000540A0000}"/>
    <cellStyle name="Percentuale 55 4 2" xfId="2506" xr:uid="{00000000-0005-0000-0000-0000550A0000}"/>
    <cellStyle name="Percentuale 55 5" xfId="1777" xr:uid="{00000000-0005-0000-0000-0000560A0000}"/>
    <cellStyle name="Percentuale 56" xfId="1778" xr:uid="{00000000-0005-0000-0000-0000570A0000}"/>
    <cellStyle name="Percentuale 56 2" xfId="1779" xr:uid="{00000000-0005-0000-0000-0000580A0000}"/>
    <cellStyle name="Percentuale 56 3" xfId="1780" xr:uid="{00000000-0005-0000-0000-0000590A0000}"/>
    <cellStyle name="Percentuale 56 3 2" xfId="1781" xr:uid="{00000000-0005-0000-0000-00005A0A0000}"/>
    <cellStyle name="Percentuale 56 3 2 2" xfId="1782" xr:uid="{00000000-0005-0000-0000-00005B0A0000}"/>
    <cellStyle name="Percentuale 56 4" xfId="1783" xr:uid="{00000000-0005-0000-0000-00005C0A0000}"/>
    <cellStyle name="Percentuale 56 4 2" xfId="2507" xr:uid="{00000000-0005-0000-0000-00005D0A0000}"/>
    <cellStyle name="Percentuale 56 5" xfId="1784" xr:uid="{00000000-0005-0000-0000-00005E0A0000}"/>
    <cellStyle name="Percentuale 57" xfId="1785" xr:uid="{00000000-0005-0000-0000-00005F0A0000}"/>
    <cellStyle name="Percentuale 57 2" xfId="1786" xr:uid="{00000000-0005-0000-0000-0000600A0000}"/>
    <cellStyle name="Percentuale 57 3" xfId="1787" xr:uid="{00000000-0005-0000-0000-0000610A0000}"/>
    <cellStyle name="Percentuale 57 3 2" xfId="1788" xr:uid="{00000000-0005-0000-0000-0000620A0000}"/>
    <cellStyle name="Percentuale 57 3 2 2" xfId="1789" xr:uid="{00000000-0005-0000-0000-0000630A0000}"/>
    <cellStyle name="Percentuale 57 4" xfId="1790" xr:uid="{00000000-0005-0000-0000-0000640A0000}"/>
    <cellStyle name="Percentuale 57 4 2" xfId="2508" xr:uid="{00000000-0005-0000-0000-0000650A0000}"/>
    <cellStyle name="Percentuale 57 5" xfId="1791" xr:uid="{00000000-0005-0000-0000-0000660A0000}"/>
    <cellStyle name="Percentuale 58" xfId="1792" xr:uid="{00000000-0005-0000-0000-0000670A0000}"/>
    <cellStyle name="Percentuale 58 2" xfId="1793" xr:uid="{00000000-0005-0000-0000-0000680A0000}"/>
    <cellStyle name="Percentuale 58 3" xfId="1794" xr:uid="{00000000-0005-0000-0000-0000690A0000}"/>
    <cellStyle name="Percentuale 58 3 2" xfId="1795" xr:uid="{00000000-0005-0000-0000-00006A0A0000}"/>
    <cellStyle name="Percentuale 58 3 2 2" xfId="1796" xr:uid="{00000000-0005-0000-0000-00006B0A0000}"/>
    <cellStyle name="Percentuale 58 4" xfId="1797" xr:uid="{00000000-0005-0000-0000-00006C0A0000}"/>
    <cellStyle name="Percentuale 58 4 2" xfId="2509" xr:uid="{00000000-0005-0000-0000-00006D0A0000}"/>
    <cellStyle name="Percentuale 58 5" xfId="1798" xr:uid="{00000000-0005-0000-0000-00006E0A0000}"/>
    <cellStyle name="Percentuale 59" xfId="1799" xr:uid="{00000000-0005-0000-0000-00006F0A0000}"/>
    <cellStyle name="Percentuale 59 2" xfId="1800" xr:uid="{00000000-0005-0000-0000-0000700A0000}"/>
    <cellStyle name="Percentuale 59 3" xfId="1801" xr:uid="{00000000-0005-0000-0000-0000710A0000}"/>
    <cellStyle name="Percentuale 59 3 2" xfId="1802" xr:uid="{00000000-0005-0000-0000-0000720A0000}"/>
    <cellStyle name="Percentuale 59 3 2 2" xfId="1803" xr:uid="{00000000-0005-0000-0000-0000730A0000}"/>
    <cellStyle name="Percentuale 59 4" xfId="1804" xr:uid="{00000000-0005-0000-0000-0000740A0000}"/>
    <cellStyle name="Percentuale 59 4 2" xfId="2510" xr:uid="{00000000-0005-0000-0000-0000750A0000}"/>
    <cellStyle name="Percentuale 59 5" xfId="1805" xr:uid="{00000000-0005-0000-0000-0000760A0000}"/>
    <cellStyle name="Percentuale 6" xfId="1806" xr:uid="{00000000-0005-0000-0000-0000770A0000}"/>
    <cellStyle name="Percentuale 6 2" xfId="1807" xr:uid="{00000000-0005-0000-0000-0000780A0000}"/>
    <cellStyle name="Percentuale 6 3" xfId="1808" xr:uid="{00000000-0005-0000-0000-0000790A0000}"/>
    <cellStyle name="Percentuale 6 3 2" xfId="1809" xr:uid="{00000000-0005-0000-0000-00007A0A0000}"/>
    <cellStyle name="Percentuale 6 3 2 2" xfId="1810" xr:uid="{00000000-0005-0000-0000-00007B0A0000}"/>
    <cellStyle name="Percentuale 6 4" xfId="1811" xr:uid="{00000000-0005-0000-0000-00007C0A0000}"/>
    <cellStyle name="Percentuale 6 4 2" xfId="2511" xr:uid="{00000000-0005-0000-0000-00007D0A0000}"/>
    <cellStyle name="Percentuale 6 5" xfId="1812" xr:uid="{00000000-0005-0000-0000-00007E0A0000}"/>
    <cellStyle name="Percentuale 60" xfId="1813" xr:uid="{00000000-0005-0000-0000-00007F0A0000}"/>
    <cellStyle name="Percentuale 60 2" xfId="1814" xr:uid="{00000000-0005-0000-0000-0000800A0000}"/>
    <cellStyle name="Percentuale 60 3" xfId="1815" xr:uid="{00000000-0005-0000-0000-0000810A0000}"/>
    <cellStyle name="Percentuale 60 3 2" xfId="1816" xr:uid="{00000000-0005-0000-0000-0000820A0000}"/>
    <cellStyle name="Percentuale 60 3 2 2" xfId="1817" xr:uid="{00000000-0005-0000-0000-0000830A0000}"/>
    <cellStyle name="Percentuale 60 4" xfId="1818" xr:uid="{00000000-0005-0000-0000-0000840A0000}"/>
    <cellStyle name="Percentuale 60 4 2" xfId="2512" xr:uid="{00000000-0005-0000-0000-0000850A0000}"/>
    <cellStyle name="Percentuale 60 5" xfId="1819" xr:uid="{00000000-0005-0000-0000-0000860A0000}"/>
    <cellStyle name="Percentuale 61" xfId="1820" xr:uid="{00000000-0005-0000-0000-0000870A0000}"/>
    <cellStyle name="Percentuale 61 2" xfId="1821" xr:uid="{00000000-0005-0000-0000-0000880A0000}"/>
    <cellStyle name="Percentuale 61 3" xfId="1822" xr:uid="{00000000-0005-0000-0000-0000890A0000}"/>
    <cellStyle name="Percentuale 61 3 2" xfId="1823" xr:uid="{00000000-0005-0000-0000-00008A0A0000}"/>
    <cellStyle name="Percentuale 61 3 2 2" xfId="1824" xr:uid="{00000000-0005-0000-0000-00008B0A0000}"/>
    <cellStyle name="Percentuale 61 4" xfId="1825" xr:uid="{00000000-0005-0000-0000-00008C0A0000}"/>
    <cellStyle name="Percentuale 61 4 2" xfId="2513" xr:uid="{00000000-0005-0000-0000-00008D0A0000}"/>
    <cellStyle name="Percentuale 61 5" xfId="1826" xr:uid="{00000000-0005-0000-0000-00008E0A0000}"/>
    <cellStyle name="Percentuale 62" xfId="1827" xr:uid="{00000000-0005-0000-0000-00008F0A0000}"/>
    <cellStyle name="Percentuale 62 2" xfId="1828" xr:uid="{00000000-0005-0000-0000-0000900A0000}"/>
    <cellStyle name="Percentuale 63" xfId="1829" xr:uid="{00000000-0005-0000-0000-0000910A0000}"/>
    <cellStyle name="Percentuale 63 2" xfId="1830" xr:uid="{00000000-0005-0000-0000-0000920A0000}"/>
    <cellStyle name="Percentuale 64" xfId="1831" xr:uid="{00000000-0005-0000-0000-0000930A0000}"/>
    <cellStyle name="Percentuale 64 2" xfId="1832" xr:uid="{00000000-0005-0000-0000-0000940A0000}"/>
    <cellStyle name="Percentuale 65" xfId="1833" xr:uid="{00000000-0005-0000-0000-0000950A0000}"/>
    <cellStyle name="Percentuale 65 2" xfId="1834" xr:uid="{00000000-0005-0000-0000-0000960A0000}"/>
    <cellStyle name="Percentuale 66" xfId="1835" xr:uid="{00000000-0005-0000-0000-0000970A0000}"/>
    <cellStyle name="Percentuale 66 2" xfId="1836" xr:uid="{00000000-0005-0000-0000-0000980A0000}"/>
    <cellStyle name="Percentuale 67" xfId="1837" xr:uid="{00000000-0005-0000-0000-0000990A0000}"/>
    <cellStyle name="Percentuale 67 2" xfId="1838" xr:uid="{00000000-0005-0000-0000-00009A0A0000}"/>
    <cellStyle name="Percentuale 68" xfId="1839" xr:uid="{00000000-0005-0000-0000-00009B0A0000}"/>
    <cellStyle name="Percentuale 68 2" xfId="1840" xr:uid="{00000000-0005-0000-0000-00009C0A0000}"/>
    <cellStyle name="Percentuale 68 3" xfId="1841" xr:uid="{00000000-0005-0000-0000-00009D0A0000}"/>
    <cellStyle name="Percentuale 68 3 2" xfId="1842" xr:uid="{00000000-0005-0000-0000-00009E0A0000}"/>
    <cellStyle name="Percentuale 68 3 2 2" xfId="1843" xr:uid="{00000000-0005-0000-0000-00009F0A0000}"/>
    <cellStyle name="Percentuale 68 4" xfId="1844" xr:uid="{00000000-0005-0000-0000-0000A00A0000}"/>
    <cellStyle name="Percentuale 68 4 2" xfId="2514" xr:uid="{00000000-0005-0000-0000-0000A10A0000}"/>
    <cellStyle name="Percentuale 68 5" xfId="1845" xr:uid="{00000000-0005-0000-0000-0000A20A0000}"/>
    <cellStyle name="Percentuale 69" xfId="1846" xr:uid="{00000000-0005-0000-0000-0000A30A0000}"/>
    <cellStyle name="Percentuale 69 2" xfId="1847" xr:uid="{00000000-0005-0000-0000-0000A40A0000}"/>
    <cellStyle name="Percentuale 69 3" xfId="1848" xr:uid="{00000000-0005-0000-0000-0000A50A0000}"/>
    <cellStyle name="Percentuale 69 3 2" xfId="1849" xr:uid="{00000000-0005-0000-0000-0000A60A0000}"/>
    <cellStyle name="Percentuale 69 3 2 2" xfId="1850" xr:uid="{00000000-0005-0000-0000-0000A70A0000}"/>
    <cellStyle name="Percentuale 69 4" xfId="1851" xr:uid="{00000000-0005-0000-0000-0000A80A0000}"/>
    <cellStyle name="Percentuale 69 4 2" xfId="2515" xr:uid="{00000000-0005-0000-0000-0000A90A0000}"/>
    <cellStyle name="Percentuale 69 5" xfId="1852" xr:uid="{00000000-0005-0000-0000-0000AA0A0000}"/>
    <cellStyle name="Percentuale 7" xfId="1853" xr:uid="{00000000-0005-0000-0000-0000AB0A0000}"/>
    <cellStyle name="Percentuale 7 2" xfId="1854" xr:uid="{00000000-0005-0000-0000-0000AC0A0000}"/>
    <cellStyle name="Percentuale 7 3" xfId="1855" xr:uid="{00000000-0005-0000-0000-0000AD0A0000}"/>
    <cellStyle name="Percentuale 7 3 2" xfId="1856" xr:uid="{00000000-0005-0000-0000-0000AE0A0000}"/>
    <cellStyle name="Percentuale 7 3 2 2" xfId="1857" xr:uid="{00000000-0005-0000-0000-0000AF0A0000}"/>
    <cellStyle name="Percentuale 7 4" xfId="1858" xr:uid="{00000000-0005-0000-0000-0000B00A0000}"/>
    <cellStyle name="Percentuale 7 4 2" xfId="2516" xr:uid="{00000000-0005-0000-0000-0000B10A0000}"/>
    <cellStyle name="Percentuale 7 5" xfId="1859" xr:uid="{00000000-0005-0000-0000-0000B20A0000}"/>
    <cellStyle name="Percentuale 8" xfId="1860" xr:uid="{00000000-0005-0000-0000-0000B30A0000}"/>
    <cellStyle name="Percentuale 8 2" xfId="1861" xr:uid="{00000000-0005-0000-0000-0000B40A0000}"/>
    <cellStyle name="Percentuale 8 3" xfId="1862" xr:uid="{00000000-0005-0000-0000-0000B50A0000}"/>
    <cellStyle name="Percentuale 8 3 2" xfId="1863" xr:uid="{00000000-0005-0000-0000-0000B60A0000}"/>
    <cellStyle name="Percentuale 8 3 2 2" xfId="1864" xr:uid="{00000000-0005-0000-0000-0000B70A0000}"/>
    <cellStyle name="Percentuale 8 4" xfId="1865" xr:uid="{00000000-0005-0000-0000-0000B80A0000}"/>
    <cellStyle name="Percentuale 8 4 2" xfId="2517" xr:uid="{00000000-0005-0000-0000-0000B90A0000}"/>
    <cellStyle name="Percentuale 8 5" xfId="1866" xr:uid="{00000000-0005-0000-0000-0000BA0A0000}"/>
    <cellStyle name="Percentuale 9" xfId="1867" xr:uid="{00000000-0005-0000-0000-0000BB0A0000}"/>
    <cellStyle name="Percentuale 9 2" xfId="1868" xr:uid="{00000000-0005-0000-0000-0000BC0A0000}"/>
    <cellStyle name="Percentuale 9 3" xfId="1869" xr:uid="{00000000-0005-0000-0000-0000BD0A0000}"/>
    <cellStyle name="Percentuale 9 3 2" xfId="1870" xr:uid="{00000000-0005-0000-0000-0000BE0A0000}"/>
    <cellStyle name="Percentuale 9 3 2 2" xfId="1871" xr:uid="{00000000-0005-0000-0000-0000BF0A0000}"/>
    <cellStyle name="Percentuale 9 4" xfId="1872" xr:uid="{00000000-0005-0000-0000-0000C00A0000}"/>
    <cellStyle name="Percentuale 9 4 2" xfId="2518" xr:uid="{00000000-0005-0000-0000-0000C10A0000}"/>
    <cellStyle name="Percentuale 9 5" xfId="1873" xr:uid="{00000000-0005-0000-0000-0000C20A0000}"/>
    <cellStyle name="Procent 2" xfId="1874" xr:uid="{00000000-0005-0000-0000-0000C30A0000}"/>
    <cellStyle name="Procent 2 2" xfId="2519" xr:uid="{00000000-0005-0000-0000-0000C40A0000}"/>
    <cellStyle name="Procent 2 2 2" xfId="2520" xr:uid="{00000000-0005-0000-0000-0000C50A0000}"/>
    <cellStyle name="Procent 3" xfId="2521" xr:uid="{00000000-0005-0000-0000-0000C60A0000}"/>
    <cellStyle name="Procent 3 2" xfId="2522" xr:uid="{00000000-0005-0000-0000-0000C70A0000}"/>
    <cellStyle name="Standard_Sce_D_Extraction" xfId="1875" xr:uid="{00000000-0005-0000-0000-0000C80A0000}"/>
    <cellStyle name="Style 155" xfId="2523" xr:uid="{00000000-0005-0000-0000-0000C90A0000}"/>
    <cellStyle name="Style 156" xfId="2524" xr:uid="{00000000-0005-0000-0000-0000CA0A0000}"/>
    <cellStyle name="Style 157" xfId="2525" xr:uid="{00000000-0005-0000-0000-0000CB0A0000}"/>
    <cellStyle name="Style 158" xfId="2526" xr:uid="{00000000-0005-0000-0000-0000CC0A0000}"/>
    <cellStyle name="Style 159" xfId="2527" xr:uid="{00000000-0005-0000-0000-0000CD0A0000}"/>
    <cellStyle name="Style 161" xfId="2528" xr:uid="{00000000-0005-0000-0000-0000CE0A0000}"/>
    <cellStyle name="Style 162" xfId="2529" xr:uid="{00000000-0005-0000-0000-0000CF0A0000}"/>
    <cellStyle name="Style 163" xfId="2530" xr:uid="{00000000-0005-0000-0000-0000D00A0000}"/>
    <cellStyle name="Style 223" xfId="2531" xr:uid="{00000000-0005-0000-0000-0000D10A0000}"/>
    <cellStyle name="Style 224" xfId="2532" xr:uid="{00000000-0005-0000-0000-0000D20A0000}"/>
    <cellStyle name="Style 225" xfId="2533" xr:uid="{00000000-0005-0000-0000-0000D30A0000}"/>
    <cellStyle name="Style 226" xfId="2534" xr:uid="{00000000-0005-0000-0000-0000D40A0000}"/>
    <cellStyle name="Style 227" xfId="2535" xr:uid="{00000000-0005-0000-0000-0000D50A0000}"/>
    <cellStyle name="Style 229" xfId="2536" xr:uid="{00000000-0005-0000-0000-0000D60A0000}"/>
    <cellStyle name="Style 230" xfId="2537" xr:uid="{00000000-0005-0000-0000-0000D70A0000}"/>
    <cellStyle name="Style 231" xfId="2538" xr:uid="{00000000-0005-0000-0000-0000D80A0000}"/>
    <cellStyle name="Style 257" xfId="2539" xr:uid="{00000000-0005-0000-0000-0000D90A0000}"/>
    <cellStyle name="Style 258" xfId="2540" xr:uid="{00000000-0005-0000-0000-0000DA0A0000}"/>
    <cellStyle name="Style 259" xfId="2541" xr:uid="{00000000-0005-0000-0000-0000DB0A0000}"/>
    <cellStyle name="Style 260" xfId="2542" xr:uid="{00000000-0005-0000-0000-0000DC0A0000}"/>
    <cellStyle name="Style 261" xfId="2543" xr:uid="{00000000-0005-0000-0000-0000DD0A0000}"/>
    <cellStyle name="Style 263" xfId="2544" xr:uid="{00000000-0005-0000-0000-0000DE0A0000}"/>
    <cellStyle name="Style 264" xfId="2545" xr:uid="{00000000-0005-0000-0000-0000DF0A0000}"/>
    <cellStyle name="Style 265" xfId="2546" xr:uid="{00000000-0005-0000-0000-0000E00A0000}"/>
    <cellStyle name="Style 461" xfId="2547" xr:uid="{00000000-0005-0000-0000-0000E10A0000}"/>
    <cellStyle name="Style 467" xfId="2548" xr:uid="{00000000-0005-0000-0000-0000E20A0000}"/>
    <cellStyle name="Style 468" xfId="2549" xr:uid="{00000000-0005-0000-0000-0000E30A0000}"/>
    <cellStyle name="Style 469" xfId="2550" xr:uid="{00000000-0005-0000-0000-0000E40A0000}"/>
    <cellStyle name="Style 478" xfId="2551" xr:uid="{00000000-0005-0000-0000-0000E50A0000}"/>
    <cellStyle name="Style 479" xfId="2552" xr:uid="{00000000-0005-0000-0000-0000E60A0000}"/>
    <cellStyle name="Style 480" xfId="2553" xr:uid="{00000000-0005-0000-0000-0000E70A0000}"/>
    <cellStyle name="Style 481" xfId="2554" xr:uid="{00000000-0005-0000-0000-0000E80A0000}"/>
    <cellStyle name="Style 482" xfId="2555" xr:uid="{00000000-0005-0000-0000-0000E90A0000}"/>
    <cellStyle name="Style 484" xfId="2556" xr:uid="{00000000-0005-0000-0000-0000EA0A0000}"/>
    <cellStyle name="Style 485" xfId="2557" xr:uid="{00000000-0005-0000-0000-0000EB0A0000}"/>
    <cellStyle name="Style 486" xfId="2558" xr:uid="{00000000-0005-0000-0000-0000EC0A0000}"/>
    <cellStyle name="Style 495" xfId="2559" xr:uid="{00000000-0005-0000-0000-0000ED0A0000}"/>
    <cellStyle name="Style 496" xfId="2560" xr:uid="{00000000-0005-0000-0000-0000EE0A0000}"/>
    <cellStyle name="Style 497" xfId="2561" xr:uid="{00000000-0005-0000-0000-0000EF0A0000}"/>
    <cellStyle name="Style 498" xfId="2562" xr:uid="{00000000-0005-0000-0000-0000F00A0000}"/>
    <cellStyle name="Style 499" xfId="2563" xr:uid="{00000000-0005-0000-0000-0000F10A0000}"/>
    <cellStyle name="Style 501" xfId="2564" xr:uid="{00000000-0005-0000-0000-0000F20A0000}"/>
    <cellStyle name="Style 502" xfId="2565" xr:uid="{00000000-0005-0000-0000-0000F30A0000}"/>
    <cellStyle name="Style 503" xfId="2566" xr:uid="{00000000-0005-0000-0000-0000F40A0000}"/>
    <cellStyle name="Style 580" xfId="2567" xr:uid="{00000000-0005-0000-0000-0000F50A0000}"/>
    <cellStyle name="Style 581" xfId="2568" xr:uid="{00000000-0005-0000-0000-0000F60A0000}"/>
    <cellStyle name="Style 582" xfId="2569" xr:uid="{00000000-0005-0000-0000-0000F70A0000}"/>
    <cellStyle name="Style 583" xfId="2570" xr:uid="{00000000-0005-0000-0000-0000F80A0000}"/>
    <cellStyle name="Style 584" xfId="2571" xr:uid="{00000000-0005-0000-0000-0000F90A0000}"/>
    <cellStyle name="Style 586" xfId="2572" xr:uid="{00000000-0005-0000-0000-0000FA0A0000}"/>
    <cellStyle name="Style 587" xfId="2573" xr:uid="{00000000-0005-0000-0000-0000FB0A0000}"/>
    <cellStyle name="Style 588" xfId="2574" xr:uid="{00000000-0005-0000-0000-0000FC0A0000}"/>
    <cellStyle name="Testo avviso" xfId="1876" xr:uid="{00000000-0005-0000-0000-0000FD0A0000}"/>
    <cellStyle name="Testo descrittivo" xfId="1877" xr:uid="{00000000-0005-0000-0000-0000FE0A0000}"/>
    <cellStyle name="Titolo" xfId="1878" xr:uid="{00000000-0005-0000-0000-0000FF0A0000}"/>
    <cellStyle name="Titolo 1" xfId="1879" xr:uid="{00000000-0005-0000-0000-0000000B0000}"/>
    <cellStyle name="Titolo 1 2" xfId="1880" xr:uid="{00000000-0005-0000-0000-0000010B0000}"/>
    <cellStyle name="Titolo 2" xfId="1881" xr:uid="{00000000-0005-0000-0000-0000020B0000}"/>
    <cellStyle name="Titolo 2 2" xfId="1882" xr:uid="{00000000-0005-0000-0000-0000030B0000}"/>
    <cellStyle name="Titolo 3" xfId="1883" xr:uid="{00000000-0005-0000-0000-0000040B0000}"/>
    <cellStyle name="Titolo 3 2" xfId="1884" xr:uid="{00000000-0005-0000-0000-0000050B0000}"/>
    <cellStyle name="Titolo 4" xfId="1885" xr:uid="{00000000-0005-0000-0000-0000060B0000}"/>
    <cellStyle name="Total 2" xfId="2575" xr:uid="{00000000-0005-0000-0000-0000070B0000}"/>
    <cellStyle name="Total 2 2" xfId="2576" xr:uid="{00000000-0005-0000-0000-0000080B0000}"/>
    <cellStyle name="Totale" xfId="1886" xr:uid="{00000000-0005-0000-0000-0000090B0000}"/>
    <cellStyle name="Totale 2" xfId="1887" xr:uid="{00000000-0005-0000-0000-00000A0B0000}"/>
    <cellStyle name="Totale 2 2" xfId="2577" xr:uid="{00000000-0005-0000-0000-00000B0B0000}"/>
    <cellStyle name="Totale 3" xfId="1888" xr:uid="{00000000-0005-0000-0000-00000C0B0000}"/>
    <cellStyle name="Totale 3 2" xfId="2578" xr:uid="{00000000-0005-0000-0000-00000D0B0000}"/>
    <cellStyle name="Totale 4" xfId="2579" xr:uid="{00000000-0005-0000-0000-00000E0B0000}"/>
    <cellStyle name="Valore non valido" xfId="1889" xr:uid="{00000000-0005-0000-0000-00000F0B0000}"/>
    <cellStyle name="Valore valido" xfId="1890" xr:uid="{00000000-0005-0000-0000-0000100B0000}"/>
    <cellStyle name="Обычный_CRF2002 (1)" xfId="1891" xr:uid="{00000000-0005-0000-0000-0000110B0000}"/>
  </cellStyles>
  <dxfs count="2">
    <dxf>
      <font>
        <color rgb="FF006100"/>
      </font>
      <fill>
        <patternFill>
          <bgColor rgb="FFC6EFCE"/>
        </patternFill>
      </fill>
    </dxf>
    <dxf>
      <font>
        <color rgb="FF9C0006"/>
      </font>
      <fill>
        <patternFill>
          <bgColor rgb="FFFFC7CE"/>
        </patternFill>
      </fill>
    </dxf>
  </dxfs>
  <tableStyles count="0" defaultTableStyle="TableStyleMedium9" defaultPivotStyle="PivotStyleLight16"/>
  <colors>
    <mruColors>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ustomXml" Target="../customXml/item2.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2.xml"/><Relationship Id="rId38"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1.xml"/><Relationship Id="rId37" Type="http://schemas.openxmlformats.org/officeDocument/2006/relationships/calcChain" Target="calcChain.xml"/><Relationship Id="rId40"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14</xdr:col>
      <xdr:colOff>581025</xdr:colOff>
      <xdr:row>12</xdr:row>
      <xdr:rowOff>47625</xdr:rowOff>
    </xdr:to>
    <xdr:sp macro="" textlink="">
      <xdr:nvSpPr>
        <xdr:cNvPr id="2" name="Tekstboks 1">
          <a:extLst>
            <a:ext uri="{FF2B5EF4-FFF2-40B4-BE49-F238E27FC236}">
              <a16:creationId xmlns:a16="http://schemas.microsoft.com/office/drawing/2014/main" id="{00000000-0008-0000-0200-000002000000}"/>
            </a:ext>
          </a:extLst>
        </xdr:cNvPr>
        <xdr:cNvSpPr txBox="1"/>
      </xdr:nvSpPr>
      <xdr:spPr>
        <a:xfrm>
          <a:off x="0" y="0"/>
          <a:ext cx="9115425" cy="23336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da-DK" sz="1100"/>
        </a:p>
        <a:p>
          <a:endParaRPr lang="da-DK" sz="1100"/>
        </a:p>
        <a:p>
          <a:r>
            <a:rPr lang="da-DK" sz="1100"/>
            <a:t>We have to look into the size of the plants  - the cost per kW is in most cases calculatet from a cost per unit and a assumet size of the plant - ( often a interval of plant size is given)  </a:t>
          </a:r>
        </a:p>
        <a:p>
          <a:endParaRPr lang="da-DK" sz="1100"/>
        </a:p>
        <a:p>
          <a:r>
            <a:rPr lang="da-DK" sz="1100"/>
            <a:t>For some technologies</a:t>
          </a:r>
          <a:r>
            <a:rPr lang="da-DK" sz="1100" baseline="0"/>
            <a:t> there is given a </a:t>
          </a:r>
          <a:r>
            <a:rPr lang="da-DK" sz="1100" b="1" baseline="0"/>
            <a:t>"Possible additional specific investment"  </a:t>
          </a:r>
          <a:r>
            <a:rPr lang="da-DK" sz="1100" b="0" baseline="0"/>
            <a:t>should it be included in the cost ? </a:t>
          </a:r>
        </a:p>
        <a:p>
          <a:endParaRPr lang="da-DK" sz="1100"/>
        </a:p>
        <a:p>
          <a:r>
            <a:rPr lang="da-DK" sz="1100"/>
            <a:t>Stefan has a documentation</a:t>
          </a:r>
          <a:r>
            <a:rPr lang="da-DK" sz="1100" baseline="0"/>
            <a:t> on heat savings estimation: link....</a:t>
          </a:r>
          <a:endParaRPr lang="da-DK" sz="1100"/>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8</xdr:col>
      <xdr:colOff>19050</xdr:colOff>
      <xdr:row>0</xdr:row>
      <xdr:rowOff>1</xdr:rowOff>
    </xdr:from>
    <xdr:to>
      <xdr:col>16</xdr:col>
      <xdr:colOff>142875</xdr:colOff>
      <xdr:row>3</xdr:row>
      <xdr:rowOff>0</xdr:rowOff>
    </xdr:to>
    <xdr:sp macro="" textlink="">
      <xdr:nvSpPr>
        <xdr:cNvPr id="2" name="TextBox 1">
          <a:extLst>
            <a:ext uri="{FF2B5EF4-FFF2-40B4-BE49-F238E27FC236}">
              <a16:creationId xmlns:a16="http://schemas.microsoft.com/office/drawing/2014/main" id="{00000000-0008-0000-0B00-000002000000}"/>
            </a:ext>
          </a:extLst>
        </xdr:cNvPr>
        <xdr:cNvSpPr txBox="1"/>
      </xdr:nvSpPr>
      <xdr:spPr>
        <a:xfrm>
          <a:off x="6734175" y="1"/>
          <a:ext cx="5610225" cy="666750"/>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lang="da-DK" sz="1100"/>
            <a:t>The techno-economic</a:t>
          </a:r>
          <a:r>
            <a:rPr lang="da-DK" sz="1100" baseline="0"/>
            <a:t> data used in SubRES_NewHOU_Heating are obtained from "</a:t>
          </a:r>
          <a:r>
            <a:rPr lang="da-DK" sz="1100">
              <a:solidFill>
                <a:schemeClr val="dk1"/>
              </a:solidFill>
              <a:effectLst/>
              <a:latin typeface="+mn-lt"/>
              <a:ea typeface="+mn-ea"/>
              <a:cs typeface="+mn-cs"/>
            </a:rPr>
            <a:t>Technology Data for Energy Plants Individual Heating Plants and Energy Transport" maintained by the Danish Energy Agency </a:t>
          </a:r>
        </a:p>
        <a:p>
          <a:endParaRPr lang="da-DK" sz="1100">
            <a:solidFill>
              <a:schemeClr val="dk1"/>
            </a:solidFill>
            <a:effectLst/>
            <a:latin typeface="+mn-lt"/>
            <a:ea typeface="+mn-ea"/>
            <a:cs typeface="+mn-cs"/>
          </a:endParaRPr>
        </a:p>
        <a:p>
          <a:r>
            <a:rPr lang="da-DK" sz="1100" u="sng">
              <a:solidFill>
                <a:srgbClr val="0070C0"/>
              </a:solidFill>
              <a:effectLst/>
              <a:latin typeface="+mn-lt"/>
              <a:ea typeface="+mn-ea"/>
              <a:cs typeface="+mn-cs"/>
            </a:rPr>
            <a:t>http://www.ens.dk/node/2252</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8</xdr:col>
      <xdr:colOff>504824</xdr:colOff>
      <xdr:row>0</xdr:row>
      <xdr:rowOff>0</xdr:rowOff>
    </xdr:from>
    <xdr:to>
      <xdr:col>21</xdr:col>
      <xdr:colOff>9524</xdr:colOff>
      <xdr:row>2</xdr:row>
      <xdr:rowOff>28575</xdr:rowOff>
    </xdr:to>
    <xdr:sp macro="" textlink="">
      <xdr:nvSpPr>
        <xdr:cNvPr id="2" name="TextBox 1">
          <a:extLst>
            <a:ext uri="{FF2B5EF4-FFF2-40B4-BE49-F238E27FC236}">
              <a16:creationId xmlns:a16="http://schemas.microsoft.com/office/drawing/2014/main" id="{00000000-0008-0000-0C00-000002000000}"/>
            </a:ext>
          </a:extLst>
        </xdr:cNvPr>
        <xdr:cNvSpPr txBox="1"/>
      </xdr:nvSpPr>
      <xdr:spPr>
        <a:xfrm>
          <a:off x="8658224" y="0"/>
          <a:ext cx="7324725" cy="600075"/>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lang="da-DK" sz="1100"/>
            <a:t>The techno-economic</a:t>
          </a:r>
          <a:r>
            <a:rPr lang="da-DK" sz="1100" baseline="0"/>
            <a:t> data used in SubRES_NewHOU_Heating are obtained from "</a:t>
          </a:r>
          <a:r>
            <a:rPr lang="da-DK" sz="1100">
              <a:solidFill>
                <a:schemeClr val="dk1"/>
              </a:solidFill>
              <a:effectLst/>
              <a:latin typeface="+mn-lt"/>
              <a:ea typeface="+mn-ea"/>
              <a:cs typeface="+mn-cs"/>
            </a:rPr>
            <a:t>Technology Data for Energy Plants Individual Heating Plants and Energy Transport" maintained by the Danish Energy Agency </a:t>
          </a:r>
        </a:p>
        <a:p>
          <a:endParaRPr lang="da-DK" sz="1100">
            <a:solidFill>
              <a:schemeClr val="dk1"/>
            </a:solidFill>
            <a:effectLst/>
            <a:latin typeface="+mn-lt"/>
            <a:ea typeface="+mn-ea"/>
            <a:cs typeface="+mn-cs"/>
          </a:endParaRPr>
        </a:p>
        <a:p>
          <a:r>
            <a:rPr lang="da-DK" sz="1100" u="sng">
              <a:solidFill>
                <a:srgbClr val="0070C0"/>
              </a:solidFill>
              <a:effectLst/>
              <a:latin typeface="+mn-lt"/>
              <a:ea typeface="+mn-ea"/>
              <a:cs typeface="+mn-cs"/>
            </a:rPr>
            <a:t>http://www.ens.dk/node/2252</a:t>
          </a:r>
        </a:p>
      </xdr:txBody>
    </xdr:sp>
    <xdr:clientData/>
  </xdr:twoCellAnchor>
  <xdr:twoCellAnchor>
    <xdr:from>
      <xdr:col>11</xdr:col>
      <xdr:colOff>238125</xdr:colOff>
      <xdr:row>52</xdr:row>
      <xdr:rowOff>171449</xdr:rowOff>
    </xdr:from>
    <xdr:to>
      <xdr:col>15</xdr:col>
      <xdr:colOff>428625</xdr:colOff>
      <xdr:row>79</xdr:row>
      <xdr:rowOff>28574</xdr:rowOff>
    </xdr:to>
    <mc:AlternateContent xmlns:mc="http://schemas.openxmlformats.org/markup-compatibility/2006" xmlns:a14="http://schemas.microsoft.com/office/drawing/2010/main">
      <mc:Choice Requires="a14">
        <xdr:sp macro="" textlink="">
          <xdr:nvSpPr>
            <xdr:cNvPr id="3" name="TextBox 2">
              <a:extLst>
                <a:ext uri="{FF2B5EF4-FFF2-40B4-BE49-F238E27FC236}">
                  <a16:creationId xmlns:a16="http://schemas.microsoft.com/office/drawing/2014/main" id="{00000000-0008-0000-0C00-000003000000}"/>
                </a:ext>
              </a:extLst>
            </xdr:cNvPr>
            <xdr:cNvSpPr txBox="1"/>
          </xdr:nvSpPr>
          <xdr:spPr>
            <a:xfrm>
              <a:off x="10115550" y="19392899"/>
              <a:ext cx="4048125" cy="5000625"/>
            </a:xfrm>
            <a:prstGeom prst="rect">
              <a:avLst/>
            </a:prstGeom>
            <a:ln>
              <a:solidFill>
                <a:srgbClr val="FF0000"/>
              </a:solidFill>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lang="da-DK" sz="1100">
                  <a:latin typeface="Times New Roman" panose="02020603050405020304" pitchFamily="18" charset="0"/>
                  <a:cs typeface="Times New Roman" panose="02020603050405020304" pitchFamily="18" charset="0"/>
                </a:rPr>
                <a:t>Th</a:t>
              </a:r>
              <a:r>
                <a:rPr lang="da-DK" sz="1100" baseline="0">
                  <a:latin typeface="Times New Roman" panose="02020603050405020304" pitchFamily="18" charset="0"/>
                  <a:cs typeface="Times New Roman" panose="02020603050405020304" pitchFamily="18" charset="0"/>
                </a:rPr>
                <a:t>e values in red (specific investments, Fix O&amp;M and variable O&amp;M) are calculated and linked to table J12:P15: </a:t>
              </a:r>
            </a:p>
            <a:p>
              <a:endParaRPr lang="da-DK" sz="1100" baseline="0">
                <a:latin typeface="Times New Roman" panose="02020603050405020304" pitchFamily="18" charset="0"/>
                <a:cs typeface="Times New Roman" panose="02020603050405020304" pitchFamily="18" charset="0"/>
              </a:endParaRPr>
            </a:p>
            <a:p>
              <a:pPr algn="l"/>
              <a:endParaRPr lang="da-DK" sz="1100">
                <a:latin typeface="Times New Roman" panose="02020603050405020304" pitchFamily="18" charset="0"/>
                <a:cs typeface="Times New Roman" panose="02020603050405020304" pitchFamily="18" charset="0"/>
              </a:endParaRPr>
            </a:p>
            <a:p>
              <a:pPr marL="0" marR="0" indent="0" algn="l"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left"/>
                  </m:oMathParaPr>
                  <m:oMath xmlns:m="http://schemas.openxmlformats.org/officeDocument/2006/math">
                    <m:sSub>
                      <m:sSubPr>
                        <m:ctrlPr>
                          <a:rPr lang="da-DK" sz="1100" i="1">
                            <a:solidFill>
                              <a:schemeClr val="dk1"/>
                            </a:solidFill>
                            <a:effectLst/>
                            <a:latin typeface="Cambria Math" panose="02040503050406030204" pitchFamily="18" charset="0"/>
                            <a:ea typeface="+mn-ea"/>
                            <a:cs typeface="+mn-cs"/>
                          </a:rPr>
                        </m:ctrlPr>
                      </m:sSubPr>
                      <m:e>
                        <m:r>
                          <a:rPr lang="en-GB" sz="1100" b="0" i="1">
                            <a:solidFill>
                              <a:schemeClr val="dk1"/>
                            </a:solidFill>
                            <a:effectLst/>
                            <a:latin typeface="Cambria Math"/>
                            <a:ea typeface="+mn-ea"/>
                            <a:cs typeface="+mn-cs"/>
                          </a:rPr>
                          <m:t>𝐼</m:t>
                        </m:r>
                      </m:e>
                      <m:sub>
                        <m:r>
                          <a:rPr lang="en-GB" sz="1100" b="0" i="1">
                            <a:solidFill>
                              <a:schemeClr val="dk1"/>
                            </a:solidFill>
                            <a:effectLst/>
                            <a:latin typeface="Cambria Math"/>
                            <a:ea typeface="+mn-ea"/>
                            <a:cs typeface="+mn-cs"/>
                          </a:rPr>
                          <m:t>𝑐</m:t>
                        </m:r>
                      </m:sub>
                    </m:sSub>
                    <m:d>
                      <m:dPr>
                        <m:begChr m:val="["/>
                        <m:endChr m:val="]"/>
                        <m:ctrlPr>
                          <a:rPr lang="da-DK" sz="1100" i="1">
                            <a:solidFill>
                              <a:schemeClr val="dk1"/>
                            </a:solidFill>
                            <a:effectLst/>
                            <a:latin typeface="Cambria Math" panose="02040503050406030204" pitchFamily="18" charset="0"/>
                            <a:ea typeface="+mn-ea"/>
                            <a:cs typeface="+mn-cs"/>
                          </a:rPr>
                        </m:ctrlPr>
                      </m:dPr>
                      <m:e>
                        <m:f>
                          <m:fPr>
                            <m:ctrlPr>
                              <a:rPr lang="da-DK" sz="1100" i="1">
                                <a:solidFill>
                                  <a:schemeClr val="dk1"/>
                                </a:solidFill>
                                <a:effectLst/>
                                <a:latin typeface="Cambria Math" panose="02040503050406030204" pitchFamily="18" charset="0"/>
                                <a:ea typeface="+mn-ea"/>
                                <a:cs typeface="+mn-cs"/>
                              </a:rPr>
                            </m:ctrlPr>
                          </m:fPr>
                          <m:num>
                            <m:r>
                              <a:rPr lang="en-GB" sz="1100" b="0" i="1">
                                <a:solidFill>
                                  <a:schemeClr val="dk1"/>
                                </a:solidFill>
                                <a:effectLst/>
                                <a:latin typeface="Cambria Math"/>
                                <a:ea typeface="+mn-ea"/>
                                <a:cs typeface="+mn-cs"/>
                              </a:rPr>
                              <m:t>𝐷𝐾𝐾</m:t>
                            </m:r>
                          </m:num>
                          <m:den>
                            <m:r>
                              <a:rPr lang="en-GB" sz="1100" b="0" i="1">
                                <a:solidFill>
                                  <a:schemeClr val="dk1"/>
                                </a:solidFill>
                                <a:effectLst/>
                                <a:latin typeface="Cambria Math"/>
                                <a:ea typeface="+mn-ea"/>
                                <a:cs typeface="+mn-cs"/>
                              </a:rPr>
                              <m:t>𝑘𝑊</m:t>
                            </m:r>
                          </m:den>
                        </m:f>
                      </m:e>
                    </m:d>
                    <m:r>
                      <a:rPr lang="da-DK" sz="1100" i="1">
                        <a:solidFill>
                          <a:schemeClr val="dk1"/>
                        </a:solidFill>
                        <a:effectLst/>
                        <a:latin typeface="Cambria Math"/>
                        <a:ea typeface="+mn-ea"/>
                        <a:cs typeface="+mn-cs"/>
                      </a:rPr>
                      <m:t>=</m:t>
                    </m:r>
                    <m:sSub>
                      <m:sSubPr>
                        <m:ctrlPr>
                          <a:rPr lang="da-DK" sz="1100" i="1">
                            <a:solidFill>
                              <a:schemeClr val="dk1"/>
                            </a:solidFill>
                            <a:effectLst/>
                            <a:latin typeface="Cambria Math" panose="02040503050406030204" pitchFamily="18" charset="0"/>
                            <a:ea typeface="+mn-ea"/>
                            <a:cs typeface="+mn-cs"/>
                          </a:rPr>
                        </m:ctrlPr>
                      </m:sSubPr>
                      <m:e>
                        <m:r>
                          <a:rPr lang="en-GB" sz="1100" b="0" i="1">
                            <a:solidFill>
                              <a:schemeClr val="dk1"/>
                            </a:solidFill>
                            <a:effectLst/>
                            <a:latin typeface="Cambria Math"/>
                            <a:ea typeface="+mn-ea"/>
                            <a:cs typeface="+mn-cs"/>
                          </a:rPr>
                          <m:t>𝐼</m:t>
                        </m:r>
                      </m:e>
                      <m:sub>
                        <m:r>
                          <a:rPr lang="en-GB" sz="1100" b="0" i="1">
                            <a:solidFill>
                              <a:schemeClr val="dk1"/>
                            </a:solidFill>
                            <a:effectLst/>
                            <a:latin typeface="Cambria Math"/>
                            <a:ea typeface="+mn-ea"/>
                            <a:cs typeface="+mn-cs"/>
                          </a:rPr>
                          <m:t>𝑐</m:t>
                        </m:r>
                      </m:sub>
                    </m:sSub>
                    <m:d>
                      <m:dPr>
                        <m:begChr m:val="["/>
                        <m:endChr m:val="]"/>
                        <m:ctrlPr>
                          <a:rPr lang="da-DK" sz="1100" i="1">
                            <a:solidFill>
                              <a:schemeClr val="dk1"/>
                            </a:solidFill>
                            <a:effectLst/>
                            <a:latin typeface="Cambria Math" panose="02040503050406030204" pitchFamily="18" charset="0"/>
                            <a:ea typeface="+mn-ea"/>
                            <a:cs typeface="+mn-cs"/>
                          </a:rPr>
                        </m:ctrlPr>
                      </m:dPr>
                      <m:e>
                        <m:f>
                          <m:fPr>
                            <m:ctrlPr>
                              <a:rPr lang="da-DK" sz="1100" i="1">
                                <a:solidFill>
                                  <a:schemeClr val="dk1"/>
                                </a:solidFill>
                                <a:effectLst/>
                                <a:latin typeface="Cambria Math" panose="02040503050406030204" pitchFamily="18" charset="0"/>
                                <a:ea typeface="+mn-ea"/>
                                <a:cs typeface="+mn-cs"/>
                              </a:rPr>
                            </m:ctrlPr>
                          </m:fPr>
                          <m:num>
                            <m:r>
                              <a:rPr lang="en-GB" sz="1100" b="0" i="1">
                                <a:solidFill>
                                  <a:schemeClr val="dk1"/>
                                </a:solidFill>
                                <a:effectLst/>
                                <a:latin typeface="Cambria Math"/>
                                <a:ea typeface="+mn-ea"/>
                                <a:cs typeface="+mn-cs"/>
                              </a:rPr>
                              <m:t>1000 €</m:t>
                            </m:r>
                          </m:num>
                          <m:den>
                            <m:r>
                              <a:rPr lang="en-GB" sz="1100" b="0" i="1">
                                <a:solidFill>
                                  <a:schemeClr val="dk1"/>
                                </a:solidFill>
                                <a:effectLst/>
                                <a:latin typeface="Cambria Math"/>
                                <a:ea typeface="+mn-ea"/>
                                <a:cs typeface="+mn-cs"/>
                              </a:rPr>
                              <m:t>𝑘𝑊</m:t>
                            </m:r>
                          </m:den>
                        </m:f>
                      </m:e>
                    </m:d>
                    <m:r>
                      <a:rPr lang="da-DK" sz="1100" i="1">
                        <a:solidFill>
                          <a:schemeClr val="dk1"/>
                        </a:solidFill>
                        <a:effectLst/>
                        <a:latin typeface="Cambria Math"/>
                        <a:ea typeface="+mn-ea"/>
                        <a:cs typeface="+mn-cs"/>
                      </a:rPr>
                      <m:t>∙</m:t>
                    </m:r>
                    <m:sSub>
                      <m:sSubPr>
                        <m:ctrlPr>
                          <a:rPr lang="da-DK" sz="1100" i="1">
                            <a:solidFill>
                              <a:schemeClr val="dk1"/>
                            </a:solidFill>
                            <a:effectLst/>
                            <a:latin typeface="Cambria Math" panose="02040503050406030204" pitchFamily="18" charset="0"/>
                            <a:ea typeface="+mn-ea"/>
                            <a:cs typeface="+mn-cs"/>
                          </a:rPr>
                        </m:ctrlPr>
                      </m:sSubPr>
                      <m:e>
                        <m:r>
                          <a:rPr lang="en-GB" sz="1100" b="0" i="1">
                            <a:solidFill>
                              <a:schemeClr val="dk1"/>
                            </a:solidFill>
                            <a:effectLst/>
                            <a:latin typeface="Cambria Math"/>
                            <a:ea typeface="+mn-ea"/>
                            <a:cs typeface="+mn-cs"/>
                          </a:rPr>
                          <m:t>𝑘</m:t>
                        </m:r>
                      </m:e>
                      <m:sub>
                        <m:r>
                          <a:rPr lang="en-GB" sz="1100" b="0" i="1">
                            <a:solidFill>
                              <a:schemeClr val="dk1"/>
                            </a:solidFill>
                            <a:effectLst/>
                            <a:latin typeface="Cambria Math"/>
                            <a:ea typeface="+mn-ea"/>
                            <a:cs typeface="+mn-cs"/>
                          </a:rPr>
                          <m:t>𝑐𝑜𝑛𝑣</m:t>
                        </m:r>
                      </m:sub>
                    </m:sSub>
                    <m:r>
                      <a:rPr lang="da-DK" sz="1100" i="1">
                        <a:solidFill>
                          <a:schemeClr val="dk1"/>
                        </a:solidFill>
                        <a:effectLst/>
                        <a:latin typeface="Cambria Math"/>
                        <a:ea typeface="+mn-ea"/>
                        <a:cs typeface="+mn-cs"/>
                      </a:rPr>
                      <m:t>∙</m:t>
                    </m:r>
                    <m:r>
                      <m:rPr>
                        <m:nor/>
                      </m:rPr>
                      <a:rPr lang="da-DK" sz="1100">
                        <a:solidFill>
                          <a:schemeClr val="dk1"/>
                        </a:solidFill>
                        <a:effectLst/>
                        <a:latin typeface="+mn-lt"/>
                        <a:ea typeface="+mn-ea"/>
                        <a:cs typeface="+mn-cs"/>
                      </a:rPr>
                      <m:t>1000</m:t>
                    </m:r>
                  </m:oMath>
                </m:oMathPara>
              </a14:m>
              <a:endParaRPr lang="da-DK">
                <a:effectLst/>
              </a:endParaRPr>
            </a:p>
            <a:p>
              <a:pPr marL="0" marR="0" indent="0" algn="l" defTabSz="914400" eaLnBrk="1" fontAlgn="auto" latinLnBrk="0" hangingPunct="1">
                <a:lnSpc>
                  <a:spcPct val="100000"/>
                </a:lnSpc>
                <a:spcBef>
                  <a:spcPts val="0"/>
                </a:spcBef>
                <a:spcAft>
                  <a:spcPts val="0"/>
                </a:spcAft>
                <a:buClrTx/>
                <a:buSzTx/>
                <a:buFontTx/>
                <a:buNone/>
                <a:tabLst/>
                <a:defRPr/>
              </a:pPr>
              <a:endParaRPr lang="en-GB" sz="1100" b="0" i="1">
                <a:solidFill>
                  <a:schemeClr val="dk1"/>
                </a:solidFill>
                <a:effectLst/>
                <a:latin typeface="Cambria Math"/>
                <a:ea typeface="+mn-ea"/>
                <a:cs typeface="+mn-cs"/>
              </a:endParaRPr>
            </a:p>
            <a:p>
              <a:pPr marL="0" marR="0" indent="0" algn="l"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left"/>
                  </m:oMathParaPr>
                  <m:oMath xmlns:m="http://schemas.openxmlformats.org/officeDocument/2006/math">
                    <m:r>
                      <a:rPr lang="en-GB" sz="1100" b="0" i="1">
                        <a:solidFill>
                          <a:schemeClr val="dk1"/>
                        </a:solidFill>
                        <a:effectLst/>
                        <a:latin typeface="Cambria Math"/>
                        <a:ea typeface="+mn-ea"/>
                        <a:cs typeface="+mn-cs"/>
                      </a:rPr>
                      <m:t>𝐹𝐼𝑋𝑂𝑀</m:t>
                    </m:r>
                    <m:d>
                      <m:dPr>
                        <m:begChr m:val="["/>
                        <m:endChr m:val="]"/>
                        <m:ctrlPr>
                          <a:rPr lang="da-DK" sz="1100" i="1">
                            <a:solidFill>
                              <a:schemeClr val="dk1"/>
                            </a:solidFill>
                            <a:effectLst/>
                            <a:latin typeface="Cambria Math" panose="02040503050406030204" pitchFamily="18" charset="0"/>
                            <a:ea typeface="+mn-ea"/>
                            <a:cs typeface="+mn-cs"/>
                          </a:rPr>
                        </m:ctrlPr>
                      </m:dPr>
                      <m:e>
                        <m:f>
                          <m:fPr>
                            <m:ctrlPr>
                              <a:rPr lang="da-DK" sz="1100" i="1">
                                <a:solidFill>
                                  <a:schemeClr val="dk1"/>
                                </a:solidFill>
                                <a:effectLst/>
                                <a:latin typeface="Cambria Math" panose="02040503050406030204" pitchFamily="18" charset="0"/>
                                <a:ea typeface="+mn-ea"/>
                                <a:cs typeface="+mn-cs"/>
                              </a:rPr>
                            </m:ctrlPr>
                          </m:fPr>
                          <m:num>
                            <m:r>
                              <a:rPr lang="en-GB" sz="1100" b="0" i="1">
                                <a:solidFill>
                                  <a:schemeClr val="dk1"/>
                                </a:solidFill>
                                <a:effectLst/>
                                <a:latin typeface="Cambria Math"/>
                                <a:ea typeface="+mn-ea"/>
                                <a:cs typeface="+mn-cs"/>
                              </a:rPr>
                              <m:t>𝐷𝐾𝐾</m:t>
                            </m:r>
                          </m:num>
                          <m:den>
                            <m:r>
                              <a:rPr lang="en-GB" sz="1100" b="0" i="1">
                                <a:solidFill>
                                  <a:schemeClr val="dk1"/>
                                </a:solidFill>
                                <a:effectLst/>
                                <a:latin typeface="Cambria Math"/>
                                <a:ea typeface="+mn-ea"/>
                                <a:cs typeface="+mn-cs"/>
                              </a:rPr>
                              <m:t>𝑘𝑊</m:t>
                            </m:r>
                            <m:r>
                              <a:rPr lang="en-GB" sz="1100" b="0" i="1">
                                <a:solidFill>
                                  <a:schemeClr val="dk1"/>
                                </a:solidFill>
                                <a:effectLst/>
                                <a:latin typeface="Cambria Math"/>
                                <a:ea typeface="Cambria Math"/>
                                <a:cs typeface="+mn-cs"/>
                              </a:rPr>
                              <m:t>∙</m:t>
                            </m:r>
                            <m:r>
                              <a:rPr lang="en-GB" sz="1100" b="0" i="1">
                                <a:solidFill>
                                  <a:schemeClr val="dk1"/>
                                </a:solidFill>
                                <a:effectLst/>
                                <a:latin typeface="Cambria Math"/>
                                <a:ea typeface="Cambria Math"/>
                                <a:cs typeface="+mn-cs"/>
                              </a:rPr>
                              <m:t>𝑦𝑒𝑎𝑟</m:t>
                            </m:r>
                          </m:den>
                        </m:f>
                      </m:e>
                    </m:d>
                    <m:r>
                      <a:rPr lang="da-DK" sz="1100" i="1">
                        <a:solidFill>
                          <a:schemeClr val="dk1"/>
                        </a:solidFill>
                        <a:effectLst/>
                        <a:latin typeface="Cambria Math"/>
                        <a:ea typeface="+mn-ea"/>
                        <a:cs typeface="+mn-cs"/>
                      </a:rPr>
                      <m:t>=</m:t>
                    </m:r>
                    <m:r>
                      <a:rPr lang="en-GB" sz="1100" b="0" i="1">
                        <a:solidFill>
                          <a:schemeClr val="dk1"/>
                        </a:solidFill>
                        <a:effectLst/>
                        <a:latin typeface="Cambria Math"/>
                        <a:ea typeface="+mn-ea"/>
                        <a:cs typeface="+mn-cs"/>
                      </a:rPr>
                      <m:t>𝐹𝐼𝑋𝑂𝑀</m:t>
                    </m:r>
                    <m:d>
                      <m:dPr>
                        <m:begChr m:val="["/>
                        <m:endChr m:val="]"/>
                        <m:ctrlPr>
                          <a:rPr lang="da-DK" sz="1100" i="1">
                            <a:solidFill>
                              <a:schemeClr val="dk1"/>
                            </a:solidFill>
                            <a:effectLst/>
                            <a:latin typeface="Cambria Math" panose="02040503050406030204" pitchFamily="18" charset="0"/>
                            <a:ea typeface="+mn-ea"/>
                            <a:cs typeface="+mn-cs"/>
                          </a:rPr>
                        </m:ctrlPr>
                      </m:dPr>
                      <m:e>
                        <m:f>
                          <m:fPr>
                            <m:ctrlPr>
                              <a:rPr lang="da-DK" sz="1100" i="1">
                                <a:solidFill>
                                  <a:schemeClr val="dk1"/>
                                </a:solidFill>
                                <a:effectLst/>
                                <a:latin typeface="Cambria Math" panose="02040503050406030204" pitchFamily="18" charset="0"/>
                                <a:ea typeface="+mn-ea"/>
                                <a:cs typeface="+mn-cs"/>
                              </a:rPr>
                            </m:ctrlPr>
                          </m:fPr>
                          <m:num>
                            <m:r>
                              <a:rPr lang="en-GB" sz="1100" b="0" i="1">
                                <a:solidFill>
                                  <a:schemeClr val="dk1"/>
                                </a:solidFill>
                                <a:effectLst/>
                                <a:latin typeface="Cambria Math"/>
                                <a:ea typeface="+mn-ea"/>
                                <a:cs typeface="+mn-cs"/>
                              </a:rPr>
                              <m:t>€</m:t>
                            </m:r>
                          </m:num>
                          <m:den>
                            <m:r>
                              <a:rPr lang="en-GB" sz="1100" b="0" i="1">
                                <a:solidFill>
                                  <a:schemeClr val="dk1"/>
                                </a:solidFill>
                                <a:effectLst/>
                                <a:latin typeface="Cambria Math"/>
                                <a:ea typeface="+mn-ea"/>
                                <a:cs typeface="+mn-cs"/>
                              </a:rPr>
                              <m:t>𝑘𝑊</m:t>
                            </m:r>
                            <m:r>
                              <a:rPr lang="en-GB" sz="1100" b="0" i="1">
                                <a:solidFill>
                                  <a:schemeClr val="dk1"/>
                                </a:solidFill>
                                <a:effectLst/>
                                <a:latin typeface="Cambria Math"/>
                                <a:ea typeface="+mn-ea"/>
                                <a:cs typeface="+mn-cs"/>
                              </a:rPr>
                              <m:t>∙</m:t>
                            </m:r>
                            <m:r>
                              <a:rPr lang="en-GB" sz="1100" b="0" i="1">
                                <a:solidFill>
                                  <a:schemeClr val="dk1"/>
                                </a:solidFill>
                                <a:effectLst/>
                                <a:latin typeface="Cambria Math"/>
                                <a:ea typeface="+mn-ea"/>
                                <a:cs typeface="+mn-cs"/>
                              </a:rPr>
                              <m:t>𝑦𝑒𝑎𝑟</m:t>
                            </m:r>
                          </m:den>
                        </m:f>
                      </m:e>
                    </m:d>
                    <m:r>
                      <a:rPr lang="da-DK" sz="1100" i="1">
                        <a:solidFill>
                          <a:schemeClr val="dk1"/>
                        </a:solidFill>
                        <a:effectLst/>
                        <a:latin typeface="Cambria Math"/>
                        <a:ea typeface="+mn-ea"/>
                        <a:cs typeface="+mn-cs"/>
                      </a:rPr>
                      <m:t>∙</m:t>
                    </m:r>
                    <m:sSub>
                      <m:sSubPr>
                        <m:ctrlPr>
                          <a:rPr lang="da-DK" sz="1100" i="1">
                            <a:solidFill>
                              <a:schemeClr val="dk1"/>
                            </a:solidFill>
                            <a:effectLst/>
                            <a:latin typeface="Cambria Math" panose="02040503050406030204" pitchFamily="18" charset="0"/>
                            <a:ea typeface="+mn-ea"/>
                            <a:cs typeface="+mn-cs"/>
                          </a:rPr>
                        </m:ctrlPr>
                      </m:sSubPr>
                      <m:e>
                        <m:r>
                          <a:rPr lang="en-GB" sz="1100" b="0" i="1">
                            <a:solidFill>
                              <a:schemeClr val="dk1"/>
                            </a:solidFill>
                            <a:effectLst/>
                            <a:latin typeface="Cambria Math"/>
                            <a:ea typeface="+mn-ea"/>
                            <a:cs typeface="+mn-cs"/>
                          </a:rPr>
                          <m:t>𝑘</m:t>
                        </m:r>
                      </m:e>
                      <m:sub>
                        <m:r>
                          <a:rPr lang="en-GB" sz="1100" b="0" i="1">
                            <a:solidFill>
                              <a:schemeClr val="dk1"/>
                            </a:solidFill>
                            <a:effectLst/>
                            <a:latin typeface="Cambria Math"/>
                            <a:ea typeface="+mn-ea"/>
                            <a:cs typeface="+mn-cs"/>
                          </a:rPr>
                          <m:t>𝑐𝑜𝑛𝑣</m:t>
                        </m:r>
                      </m:sub>
                    </m:sSub>
                  </m:oMath>
                </m:oMathPara>
              </a14:m>
              <a:endParaRPr lang="da-DK" sz="1100">
                <a:latin typeface="Times New Roman" panose="02020603050405020304" pitchFamily="18" charset="0"/>
                <a:cs typeface="Times New Roman" panose="02020603050405020304" pitchFamily="18" charset="0"/>
              </a:endParaRPr>
            </a:p>
            <a:p>
              <a:pPr marL="0" marR="0" indent="0" algn="l" defTabSz="914400" eaLnBrk="1" fontAlgn="auto" latinLnBrk="0" hangingPunct="1">
                <a:lnSpc>
                  <a:spcPct val="100000"/>
                </a:lnSpc>
                <a:spcBef>
                  <a:spcPts val="0"/>
                </a:spcBef>
                <a:spcAft>
                  <a:spcPts val="0"/>
                </a:spcAft>
                <a:buClrTx/>
                <a:buSzTx/>
                <a:buFontTx/>
                <a:buNone/>
                <a:tabLst/>
                <a:defRPr/>
              </a:pPr>
              <a:endParaRPr lang="da-DK" sz="1100">
                <a:latin typeface="Times New Roman" panose="02020603050405020304" pitchFamily="18" charset="0"/>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endParaRPr lang="da-DK" sz="1100">
                <a:latin typeface="Times New Roman" panose="02020603050405020304" pitchFamily="18" charset="0"/>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r>
                <a:rPr lang="da-DK" sz="1100">
                  <a:latin typeface="Times New Roman" panose="02020603050405020304" pitchFamily="18" charset="0"/>
                  <a:cs typeface="Times New Roman" panose="02020603050405020304" pitchFamily="18" charset="0"/>
                </a:rPr>
                <a:t>where the used symbols have the following meaning:</a:t>
              </a:r>
            </a:p>
            <a:p>
              <a:pPr marL="0" marR="0" indent="0" defTabSz="914400" eaLnBrk="1" fontAlgn="auto" latinLnBrk="0" hangingPunct="1">
                <a:lnSpc>
                  <a:spcPct val="100000"/>
                </a:lnSpc>
                <a:spcBef>
                  <a:spcPts val="0"/>
                </a:spcBef>
                <a:spcAft>
                  <a:spcPts val="0"/>
                </a:spcAft>
                <a:buClrTx/>
                <a:buSzTx/>
                <a:buFontTx/>
                <a:buNone/>
                <a:tabLst/>
                <a:defRPr/>
              </a:pPr>
              <a:endParaRPr lang="da-DK" sz="1100">
                <a:latin typeface="Times New Roman" panose="02020603050405020304" pitchFamily="18" charset="0"/>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14:m>
                <m:oMath xmlns:m="http://schemas.openxmlformats.org/officeDocument/2006/math">
                  <m:sSub>
                    <m:sSubPr>
                      <m:ctrlPr>
                        <a:rPr lang="da-DK" sz="1100" i="1">
                          <a:solidFill>
                            <a:schemeClr val="dk1"/>
                          </a:solidFill>
                          <a:effectLst/>
                          <a:latin typeface="Cambria Math" panose="02040503050406030204" pitchFamily="18" charset="0"/>
                          <a:ea typeface="+mn-ea"/>
                          <a:cs typeface="+mn-cs"/>
                        </a:rPr>
                      </m:ctrlPr>
                    </m:sSubPr>
                    <m:e>
                      <m:r>
                        <a:rPr lang="en-GB" sz="1100" b="0" i="1">
                          <a:solidFill>
                            <a:schemeClr val="dk1"/>
                          </a:solidFill>
                          <a:effectLst/>
                          <a:latin typeface="Cambria Math"/>
                          <a:ea typeface="+mn-ea"/>
                          <a:cs typeface="+mn-cs"/>
                        </a:rPr>
                        <m:t>𝐼</m:t>
                      </m:r>
                    </m:e>
                    <m:sub>
                      <m:r>
                        <a:rPr lang="en-GB" sz="1100" b="0" i="1">
                          <a:solidFill>
                            <a:schemeClr val="dk1"/>
                          </a:solidFill>
                          <a:effectLst/>
                          <a:latin typeface="Cambria Math"/>
                          <a:ea typeface="+mn-ea"/>
                          <a:cs typeface="+mn-cs"/>
                        </a:rPr>
                        <m:t>𝑐</m:t>
                      </m:r>
                    </m:sub>
                  </m:sSub>
                </m:oMath>
              </a14:m>
              <a:r>
                <a:rPr lang="da-DK" sz="1100">
                  <a:latin typeface="Times New Roman" panose="02020603050405020304" pitchFamily="18" charset="0"/>
                  <a:cs typeface="Times New Roman" panose="02020603050405020304" pitchFamily="18" charset="0"/>
                </a:rPr>
                <a:t> - investment costs. </a:t>
              </a:r>
            </a:p>
            <a:p>
              <a:pPr marL="0" marR="0" indent="0" defTabSz="914400" eaLnBrk="1" fontAlgn="auto" latinLnBrk="0" hangingPunct="1">
                <a:lnSpc>
                  <a:spcPct val="100000"/>
                </a:lnSpc>
                <a:spcBef>
                  <a:spcPts val="0"/>
                </a:spcBef>
                <a:spcAft>
                  <a:spcPts val="0"/>
                </a:spcAft>
                <a:buClrTx/>
                <a:buSzTx/>
                <a:buFontTx/>
                <a:buNone/>
                <a:tabLst/>
                <a:defRPr/>
              </a:pPr>
              <a14:m>
                <m:oMath xmlns:m="http://schemas.openxmlformats.org/officeDocument/2006/math">
                  <m:sSub>
                    <m:sSubPr>
                      <m:ctrlPr>
                        <a:rPr lang="da-DK" sz="1100" i="1">
                          <a:solidFill>
                            <a:schemeClr val="dk1"/>
                          </a:solidFill>
                          <a:effectLst/>
                          <a:latin typeface="Cambria Math" panose="02040503050406030204" pitchFamily="18" charset="0"/>
                          <a:ea typeface="+mn-ea"/>
                          <a:cs typeface="+mn-cs"/>
                        </a:rPr>
                      </m:ctrlPr>
                    </m:sSubPr>
                    <m:e>
                      <m:r>
                        <a:rPr lang="en-GB" sz="1100" b="0" i="1">
                          <a:solidFill>
                            <a:schemeClr val="dk1"/>
                          </a:solidFill>
                          <a:effectLst/>
                          <a:latin typeface="Cambria Math"/>
                          <a:ea typeface="+mn-ea"/>
                          <a:cs typeface="+mn-cs"/>
                        </a:rPr>
                        <m:t>𝑘</m:t>
                      </m:r>
                    </m:e>
                    <m:sub>
                      <m:r>
                        <a:rPr lang="en-GB" sz="1100" b="0" i="1">
                          <a:solidFill>
                            <a:schemeClr val="dk1"/>
                          </a:solidFill>
                          <a:effectLst/>
                          <a:latin typeface="Cambria Math"/>
                          <a:ea typeface="+mn-ea"/>
                          <a:cs typeface="+mn-cs"/>
                        </a:rPr>
                        <m:t>𝑐𝑜𝑛𝑣</m:t>
                      </m:r>
                    </m:sub>
                  </m:sSub>
                </m:oMath>
              </a14:m>
              <a:r>
                <a:rPr lang="da-DK" sz="1100">
                  <a:latin typeface="Times New Roman" panose="02020603050405020304" pitchFamily="18" charset="0"/>
                  <a:cs typeface="Times New Roman" panose="02020603050405020304" pitchFamily="18" charset="0"/>
                </a:rPr>
                <a:t> - conersion factor from </a:t>
              </a:r>
              <a14:m>
                <m:oMath xmlns:m="http://schemas.openxmlformats.org/officeDocument/2006/math">
                  <m:r>
                    <a:rPr lang="en-GB" sz="1100" b="0" i="1">
                      <a:solidFill>
                        <a:schemeClr val="dk1"/>
                      </a:solidFill>
                      <a:effectLst/>
                      <a:latin typeface="Cambria Math"/>
                      <a:ea typeface="+mn-ea"/>
                      <a:cs typeface="+mn-cs"/>
                    </a:rPr>
                    <m:t>€</m:t>
                  </m:r>
                </m:oMath>
              </a14:m>
              <a:r>
                <a:rPr lang="da-DK" sz="1100">
                  <a:latin typeface="Times New Roman" panose="02020603050405020304" pitchFamily="18" charset="0"/>
                  <a:cs typeface="Times New Roman" panose="02020603050405020304" pitchFamily="18" charset="0"/>
                </a:rPr>
                <a:t> to DKK</a:t>
              </a:r>
            </a:p>
            <a:p>
              <a:pPr marL="0" marR="0" indent="0" defTabSz="914400" eaLnBrk="1" fontAlgn="auto" latinLnBrk="0" hangingPunct="1">
                <a:lnSpc>
                  <a:spcPct val="100000"/>
                </a:lnSpc>
                <a:spcBef>
                  <a:spcPts val="0"/>
                </a:spcBef>
                <a:spcAft>
                  <a:spcPts val="0"/>
                </a:spcAft>
                <a:buClrTx/>
                <a:buSzTx/>
                <a:buFontTx/>
                <a:buNone/>
                <a:tabLst/>
                <a:defRPr/>
              </a:pPr>
              <a14:m>
                <m:oMath xmlns:m="http://schemas.openxmlformats.org/officeDocument/2006/math">
                  <m:sSub>
                    <m:sSubPr>
                      <m:ctrlPr>
                        <a:rPr lang="da-DK" sz="1100" i="1">
                          <a:solidFill>
                            <a:schemeClr val="dk1"/>
                          </a:solidFill>
                          <a:effectLst/>
                          <a:latin typeface="Cambria Math" panose="02040503050406030204" pitchFamily="18" charset="0"/>
                          <a:ea typeface="+mn-ea"/>
                          <a:cs typeface="+mn-cs"/>
                        </a:rPr>
                      </m:ctrlPr>
                    </m:sSubPr>
                    <m:e>
                      <m:r>
                        <a:rPr lang="en-GB" sz="1100" b="0" i="1">
                          <a:solidFill>
                            <a:schemeClr val="dk1"/>
                          </a:solidFill>
                          <a:effectLst/>
                          <a:latin typeface="Cambria Math"/>
                          <a:ea typeface="+mn-ea"/>
                          <a:cs typeface="+mn-cs"/>
                        </a:rPr>
                        <m:t>𝐻</m:t>
                      </m:r>
                    </m:e>
                    <m:sub>
                      <m:r>
                        <a:rPr lang="en-GB" sz="1100" b="0" i="1">
                          <a:solidFill>
                            <a:schemeClr val="dk1"/>
                          </a:solidFill>
                          <a:effectLst/>
                          <a:latin typeface="Cambria Math"/>
                          <a:ea typeface="+mn-ea"/>
                          <a:cs typeface="+mn-cs"/>
                        </a:rPr>
                        <m:t>𝑐</m:t>
                      </m:r>
                    </m:sub>
                  </m:sSub>
                </m:oMath>
              </a14:m>
              <a:r>
                <a:rPr lang="da-DK" sz="1100">
                  <a:latin typeface="Times New Roman" panose="02020603050405020304" pitchFamily="18" charset="0"/>
                  <a:cs typeface="Times New Roman" panose="02020603050405020304" pitchFamily="18" charset="0"/>
                </a:rPr>
                <a:t> - assumed heat production capacity</a:t>
              </a:r>
            </a:p>
            <a:p>
              <a:pPr eaLnBrk="1" fontAlgn="auto" latinLnBrk="0" hangingPunct="1"/>
              <a14:m>
                <m:oMath xmlns:m="http://schemas.openxmlformats.org/officeDocument/2006/math">
                  <m:r>
                    <a:rPr lang="en-GB" sz="1100" b="0" i="1">
                      <a:solidFill>
                        <a:schemeClr val="dk1"/>
                      </a:solidFill>
                      <a:effectLst/>
                      <a:latin typeface="Cambria Math"/>
                      <a:ea typeface="+mn-ea"/>
                      <a:cs typeface="+mn-cs"/>
                    </a:rPr>
                    <m:t>𝐹𝐼𝑋𝑂𝑀</m:t>
                  </m:r>
                </m:oMath>
              </a14:m>
              <a:r>
                <a:rPr lang="da-DK" sz="1100">
                  <a:solidFill>
                    <a:schemeClr val="dk1"/>
                  </a:solidFill>
                  <a:effectLst/>
                  <a:latin typeface="Times New Roman" panose="02020603050405020304" pitchFamily="18" charset="0"/>
                  <a:ea typeface="+mn-ea"/>
                  <a:cs typeface="Times New Roman" panose="02020603050405020304" pitchFamily="18" charset="0"/>
                </a:rPr>
                <a:t> - Fixed O&amp;M costs</a:t>
              </a:r>
              <a:endParaRPr lang="da-DK">
                <a:effectLst/>
                <a:latin typeface="Times New Roman" panose="02020603050405020304" pitchFamily="18" charset="0"/>
                <a:cs typeface="Times New Roman" panose="02020603050405020304" pitchFamily="18" charset="0"/>
              </a:endParaRPr>
            </a:p>
            <a:p>
              <a:pPr eaLnBrk="1" fontAlgn="auto" latinLnBrk="0" hangingPunct="1"/>
              <a14:m>
                <m:oMath xmlns:m="http://schemas.openxmlformats.org/officeDocument/2006/math">
                  <m:sSub>
                    <m:sSubPr>
                      <m:ctrlPr>
                        <a:rPr lang="da-DK" sz="1100" i="1">
                          <a:solidFill>
                            <a:schemeClr val="dk1"/>
                          </a:solidFill>
                          <a:effectLst/>
                          <a:latin typeface="Cambria Math" panose="02040503050406030204" pitchFamily="18" charset="0"/>
                          <a:ea typeface="+mn-ea"/>
                          <a:cs typeface="+mn-cs"/>
                        </a:rPr>
                      </m:ctrlPr>
                    </m:sSubPr>
                    <m:e>
                      <m:r>
                        <a:rPr lang="en-GB" sz="1100" b="0" i="1">
                          <a:solidFill>
                            <a:schemeClr val="dk1"/>
                          </a:solidFill>
                          <a:effectLst/>
                          <a:latin typeface="Cambria Math"/>
                          <a:ea typeface="+mn-ea"/>
                          <a:cs typeface="+mn-cs"/>
                        </a:rPr>
                        <m:t>𝐻</m:t>
                      </m:r>
                    </m:e>
                    <m:sub>
                      <m:r>
                        <a:rPr lang="en-GB" sz="1100" b="0" i="1">
                          <a:solidFill>
                            <a:schemeClr val="dk1"/>
                          </a:solidFill>
                          <a:effectLst/>
                          <a:latin typeface="Cambria Math"/>
                          <a:ea typeface="+mn-ea"/>
                          <a:cs typeface="+mn-cs"/>
                        </a:rPr>
                        <m:t>𝑝𝑟𝑜𝑑</m:t>
                      </m:r>
                    </m:sub>
                  </m:sSub>
                </m:oMath>
              </a14:m>
              <a:r>
                <a:rPr lang="da-DK" sz="1100">
                  <a:solidFill>
                    <a:schemeClr val="dk1"/>
                  </a:solidFill>
                  <a:effectLst/>
                  <a:latin typeface="Times New Roman" panose="02020603050405020304" pitchFamily="18" charset="0"/>
                  <a:ea typeface="+mn-ea"/>
                  <a:cs typeface="Times New Roman" panose="02020603050405020304" pitchFamily="18" charset="0"/>
                </a:rPr>
                <a:t> -Production of space heating and DHW </a:t>
              </a:r>
              <a:endParaRPr lang="da-DK">
                <a:effectLst/>
                <a:latin typeface="Times New Roman" panose="02020603050405020304" pitchFamily="18" charset="0"/>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endParaRPr lang="da-DK" sz="1100">
                <a:latin typeface="Times New Roman" panose="02020603050405020304" pitchFamily="18" charset="0"/>
                <a:cs typeface="Times New Roman" panose="02020603050405020304" pitchFamily="18" charset="0"/>
              </a:endParaRPr>
            </a:p>
          </xdr:txBody>
        </xdr:sp>
      </mc:Choice>
      <mc:Fallback xmlns="">
        <xdr:sp macro="" textlink="">
          <xdr:nvSpPr>
            <xdr:cNvPr id="3" name="TextBox 2"/>
            <xdr:cNvSpPr txBox="1"/>
          </xdr:nvSpPr>
          <xdr:spPr>
            <a:xfrm>
              <a:off x="10115550" y="19392899"/>
              <a:ext cx="4048125" cy="5000625"/>
            </a:xfrm>
            <a:prstGeom prst="rect">
              <a:avLst/>
            </a:prstGeom>
            <a:ln>
              <a:solidFill>
                <a:srgbClr val="FF0000"/>
              </a:solidFill>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lang="da-DK" sz="1100">
                  <a:latin typeface="Times New Roman" panose="02020603050405020304" pitchFamily="18" charset="0"/>
                  <a:cs typeface="Times New Roman" panose="02020603050405020304" pitchFamily="18" charset="0"/>
                </a:rPr>
                <a:t>Th</a:t>
              </a:r>
              <a:r>
                <a:rPr lang="da-DK" sz="1100" baseline="0">
                  <a:latin typeface="Times New Roman" panose="02020603050405020304" pitchFamily="18" charset="0"/>
                  <a:cs typeface="Times New Roman" panose="02020603050405020304" pitchFamily="18" charset="0"/>
                </a:rPr>
                <a:t>e values in red (specific investments, Fix O&amp;M and variable O&amp;M) are calculated and linked to table J12:P15: </a:t>
              </a:r>
            </a:p>
            <a:p>
              <a:endParaRPr lang="da-DK" sz="1100" baseline="0">
                <a:latin typeface="Times New Roman" panose="02020603050405020304" pitchFamily="18" charset="0"/>
                <a:cs typeface="Times New Roman" panose="02020603050405020304" pitchFamily="18" charset="0"/>
              </a:endParaRPr>
            </a:p>
            <a:p>
              <a:pPr algn="l"/>
              <a:endParaRPr lang="da-DK" sz="1100">
                <a:latin typeface="Times New Roman" panose="02020603050405020304" pitchFamily="18" charset="0"/>
                <a:cs typeface="Times New Roman" panose="02020603050405020304" pitchFamily="18" charset="0"/>
              </a:endParaRPr>
            </a:p>
            <a:p>
              <a:pPr marL="0" marR="0" indent="0" algn="l"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Cambria Math"/>
                  <a:ea typeface="+mn-ea"/>
                  <a:cs typeface="+mn-cs"/>
                </a:rPr>
                <a:t>𝐼</a:t>
              </a:r>
              <a:r>
                <a:rPr lang="da-DK" sz="1100" b="0" i="0">
                  <a:solidFill>
                    <a:schemeClr val="dk1"/>
                  </a:solidFill>
                  <a:effectLst/>
                  <a:latin typeface="Cambria Math"/>
                  <a:ea typeface="+mn-ea"/>
                  <a:cs typeface="+mn-cs"/>
                </a:rPr>
                <a:t>_</a:t>
              </a:r>
              <a:r>
                <a:rPr lang="en-GB" sz="1100" b="0" i="0">
                  <a:solidFill>
                    <a:schemeClr val="dk1"/>
                  </a:solidFill>
                  <a:effectLst/>
                  <a:latin typeface="Cambria Math"/>
                  <a:ea typeface="+mn-ea"/>
                  <a:cs typeface="+mn-cs"/>
                </a:rPr>
                <a:t>𝑐</a:t>
              </a:r>
              <a:r>
                <a:rPr lang="da-DK" sz="1100" b="0" i="0">
                  <a:solidFill>
                    <a:schemeClr val="dk1"/>
                  </a:solidFill>
                  <a:effectLst/>
                  <a:latin typeface="Cambria Math"/>
                  <a:ea typeface="+mn-ea"/>
                  <a:cs typeface="+mn-cs"/>
                </a:rPr>
                <a:t> </a:t>
              </a:r>
              <a:r>
                <a:rPr lang="da-DK" sz="1100" i="0">
                  <a:solidFill>
                    <a:schemeClr val="dk1"/>
                  </a:solidFill>
                  <a:effectLst/>
                  <a:latin typeface="Cambria Math"/>
                  <a:ea typeface="+mn-ea"/>
                  <a:cs typeface="+mn-cs"/>
                </a:rPr>
                <a:t>[</a:t>
              </a:r>
              <a:r>
                <a:rPr lang="en-GB" sz="1100" b="0" i="0">
                  <a:solidFill>
                    <a:schemeClr val="dk1"/>
                  </a:solidFill>
                  <a:effectLst/>
                  <a:latin typeface="Cambria Math"/>
                  <a:ea typeface="+mn-ea"/>
                  <a:cs typeface="+mn-cs"/>
                </a:rPr>
                <a:t>𝐷𝐾𝐾</a:t>
              </a:r>
              <a:r>
                <a:rPr lang="da-DK" sz="1100" b="0" i="0">
                  <a:solidFill>
                    <a:schemeClr val="dk1"/>
                  </a:solidFill>
                  <a:effectLst/>
                  <a:latin typeface="Cambria Math"/>
                  <a:ea typeface="+mn-ea"/>
                  <a:cs typeface="+mn-cs"/>
                </a:rPr>
                <a:t>/</a:t>
              </a:r>
              <a:r>
                <a:rPr lang="en-GB" sz="1100" b="0" i="0">
                  <a:solidFill>
                    <a:schemeClr val="dk1"/>
                  </a:solidFill>
                  <a:effectLst/>
                  <a:latin typeface="Cambria Math"/>
                  <a:ea typeface="+mn-ea"/>
                  <a:cs typeface="+mn-cs"/>
                </a:rPr>
                <a:t>𝑘𝑊]</a:t>
              </a:r>
              <a:r>
                <a:rPr lang="da-DK" sz="1100" i="0">
                  <a:solidFill>
                    <a:schemeClr val="dk1"/>
                  </a:solidFill>
                  <a:effectLst/>
                  <a:latin typeface="Cambria Math"/>
                  <a:ea typeface="+mn-ea"/>
                  <a:cs typeface="+mn-cs"/>
                </a:rPr>
                <a:t>=</a:t>
              </a:r>
              <a:r>
                <a:rPr lang="en-GB" sz="1100" b="0" i="0">
                  <a:solidFill>
                    <a:schemeClr val="dk1"/>
                  </a:solidFill>
                  <a:effectLst/>
                  <a:latin typeface="Cambria Math"/>
                  <a:ea typeface="+mn-ea"/>
                  <a:cs typeface="+mn-cs"/>
                </a:rPr>
                <a:t>𝐼</a:t>
              </a:r>
              <a:r>
                <a:rPr lang="da-DK" sz="1100" b="0" i="0">
                  <a:solidFill>
                    <a:schemeClr val="dk1"/>
                  </a:solidFill>
                  <a:effectLst/>
                  <a:latin typeface="Cambria Math"/>
                  <a:ea typeface="+mn-ea"/>
                  <a:cs typeface="+mn-cs"/>
                </a:rPr>
                <a:t>_</a:t>
              </a:r>
              <a:r>
                <a:rPr lang="en-GB" sz="1100" b="0" i="0">
                  <a:solidFill>
                    <a:schemeClr val="dk1"/>
                  </a:solidFill>
                  <a:effectLst/>
                  <a:latin typeface="Cambria Math"/>
                  <a:ea typeface="+mn-ea"/>
                  <a:cs typeface="+mn-cs"/>
                </a:rPr>
                <a:t>𝑐</a:t>
              </a:r>
              <a:r>
                <a:rPr lang="da-DK" sz="1100" b="0" i="0">
                  <a:solidFill>
                    <a:schemeClr val="dk1"/>
                  </a:solidFill>
                  <a:effectLst/>
                  <a:latin typeface="Cambria Math"/>
                  <a:ea typeface="+mn-ea"/>
                  <a:cs typeface="+mn-cs"/>
                </a:rPr>
                <a:t> </a:t>
              </a:r>
              <a:r>
                <a:rPr lang="da-DK" sz="1100" i="0">
                  <a:solidFill>
                    <a:schemeClr val="dk1"/>
                  </a:solidFill>
                  <a:effectLst/>
                  <a:latin typeface="Cambria Math"/>
                  <a:ea typeface="+mn-ea"/>
                  <a:cs typeface="+mn-cs"/>
                </a:rPr>
                <a:t>[(</a:t>
              </a:r>
              <a:r>
                <a:rPr lang="en-GB" sz="1100" b="0" i="0">
                  <a:solidFill>
                    <a:schemeClr val="dk1"/>
                  </a:solidFill>
                  <a:effectLst/>
                  <a:latin typeface="Cambria Math"/>
                  <a:ea typeface="+mn-ea"/>
                  <a:cs typeface="+mn-cs"/>
                </a:rPr>
                <a:t>1000 €</a:t>
              </a:r>
              <a:r>
                <a:rPr lang="da-DK" sz="1100" b="0" i="0">
                  <a:solidFill>
                    <a:schemeClr val="dk1"/>
                  </a:solidFill>
                  <a:effectLst/>
                  <a:latin typeface="Cambria Math"/>
                  <a:ea typeface="+mn-ea"/>
                  <a:cs typeface="+mn-cs"/>
                </a:rPr>
                <a:t>)/</a:t>
              </a:r>
              <a:r>
                <a:rPr lang="en-GB" sz="1100" b="0" i="0">
                  <a:solidFill>
                    <a:schemeClr val="dk1"/>
                  </a:solidFill>
                  <a:effectLst/>
                  <a:latin typeface="Cambria Math"/>
                  <a:ea typeface="+mn-ea"/>
                  <a:cs typeface="+mn-cs"/>
                </a:rPr>
                <a:t>𝑘𝑊]</a:t>
              </a:r>
              <a:r>
                <a:rPr lang="da-DK" sz="1100" i="0">
                  <a:solidFill>
                    <a:schemeClr val="dk1"/>
                  </a:solidFill>
                  <a:effectLst/>
                  <a:latin typeface="Cambria Math"/>
                  <a:ea typeface="+mn-ea"/>
                  <a:cs typeface="+mn-cs"/>
                </a:rPr>
                <a:t>∙</a:t>
              </a:r>
              <a:r>
                <a:rPr lang="en-GB" sz="1100" b="0" i="0">
                  <a:solidFill>
                    <a:schemeClr val="dk1"/>
                  </a:solidFill>
                  <a:effectLst/>
                  <a:latin typeface="Cambria Math"/>
                  <a:ea typeface="+mn-ea"/>
                  <a:cs typeface="+mn-cs"/>
                </a:rPr>
                <a:t>𝑘</a:t>
              </a:r>
              <a:r>
                <a:rPr lang="da-DK" sz="1100" b="0" i="0">
                  <a:solidFill>
                    <a:schemeClr val="dk1"/>
                  </a:solidFill>
                  <a:effectLst/>
                  <a:latin typeface="Cambria Math"/>
                  <a:ea typeface="+mn-ea"/>
                  <a:cs typeface="+mn-cs"/>
                </a:rPr>
                <a:t>_</a:t>
              </a:r>
              <a:r>
                <a:rPr lang="en-GB" sz="1100" b="0" i="0">
                  <a:solidFill>
                    <a:schemeClr val="dk1"/>
                  </a:solidFill>
                  <a:effectLst/>
                  <a:latin typeface="Cambria Math"/>
                  <a:ea typeface="+mn-ea"/>
                  <a:cs typeface="+mn-cs"/>
                </a:rPr>
                <a:t>𝑐𝑜𝑛𝑣</a:t>
              </a:r>
              <a:r>
                <a:rPr lang="da-DK" sz="1100" i="0">
                  <a:solidFill>
                    <a:schemeClr val="dk1"/>
                  </a:solidFill>
                  <a:effectLst/>
                  <a:latin typeface="Cambria Math"/>
                  <a:ea typeface="+mn-ea"/>
                  <a:cs typeface="+mn-cs"/>
                </a:rPr>
                <a:t>∙"1000</a:t>
              </a:r>
              <a:r>
                <a:rPr lang="en-US" sz="1100" i="0">
                  <a:solidFill>
                    <a:schemeClr val="dk1"/>
                  </a:solidFill>
                  <a:effectLst/>
                  <a:latin typeface="+mn-lt"/>
                  <a:ea typeface="+mn-ea"/>
                  <a:cs typeface="+mn-cs"/>
                </a:rPr>
                <a:t>"</a:t>
              </a:r>
              <a:endParaRPr lang="da-DK">
                <a:effectLst/>
              </a:endParaRPr>
            </a:p>
            <a:p>
              <a:pPr marL="0" marR="0" indent="0" algn="l" defTabSz="914400" eaLnBrk="1" fontAlgn="auto" latinLnBrk="0" hangingPunct="1">
                <a:lnSpc>
                  <a:spcPct val="100000"/>
                </a:lnSpc>
                <a:spcBef>
                  <a:spcPts val="0"/>
                </a:spcBef>
                <a:spcAft>
                  <a:spcPts val="0"/>
                </a:spcAft>
                <a:buClrTx/>
                <a:buSzTx/>
                <a:buFontTx/>
                <a:buNone/>
                <a:tabLst/>
                <a:defRPr/>
              </a:pPr>
              <a:endParaRPr lang="en-GB" sz="1100" b="0" i="1">
                <a:solidFill>
                  <a:schemeClr val="dk1"/>
                </a:solidFill>
                <a:effectLst/>
                <a:latin typeface="Cambria Math"/>
                <a:ea typeface="+mn-ea"/>
                <a:cs typeface="+mn-cs"/>
              </a:endParaRPr>
            </a:p>
            <a:p>
              <a:pPr marL="0" marR="0" indent="0" algn="l"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Cambria Math"/>
                  <a:ea typeface="+mn-ea"/>
                  <a:cs typeface="+mn-cs"/>
                </a:rPr>
                <a:t>𝐹𝐼𝑋𝑂𝑀</a:t>
              </a:r>
              <a:r>
                <a:rPr lang="da-DK" sz="1100" i="0">
                  <a:solidFill>
                    <a:schemeClr val="dk1"/>
                  </a:solidFill>
                  <a:effectLst/>
                  <a:latin typeface="Cambria Math"/>
                  <a:ea typeface="+mn-ea"/>
                  <a:cs typeface="+mn-cs"/>
                </a:rPr>
                <a:t>[</a:t>
              </a:r>
              <a:r>
                <a:rPr lang="en-GB" sz="1100" b="0" i="0">
                  <a:solidFill>
                    <a:schemeClr val="dk1"/>
                  </a:solidFill>
                  <a:effectLst/>
                  <a:latin typeface="Cambria Math"/>
                  <a:ea typeface="+mn-ea"/>
                  <a:cs typeface="+mn-cs"/>
                </a:rPr>
                <a:t>𝐷𝐾𝐾</a:t>
              </a:r>
              <a:r>
                <a:rPr lang="da-DK" sz="1100" b="0" i="0">
                  <a:solidFill>
                    <a:schemeClr val="dk1"/>
                  </a:solidFill>
                  <a:effectLst/>
                  <a:latin typeface="Cambria Math"/>
                  <a:ea typeface="+mn-ea"/>
                  <a:cs typeface="+mn-cs"/>
                </a:rPr>
                <a:t>/(</a:t>
              </a:r>
              <a:r>
                <a:rPr lang="en-GB" sz="1100" b="0" i="0">
                  <a:solidFill>
                    <a:schemeClr val="dk1"/>
                  </a:solidFill>
                  <a:effectLst/>
                  <a:latin typeface="Cambria Math"/>
                  <a:ea typeface="+mn-ea"/>
                  <a:cs typeface="+mn-cs"/>
                </a:rPr>
                <a:t>𝑘𝑊</a:t>
              </a:r>
              <a:r>
                <a:rPr lang="en-GB" sz="1100" b="0" i="0">
                  <a:solidFill>
                    <a:schemeClr val="dk1"/>
                  </a:solidFill>
                  <a:effectLst/>
                  <a:latin typeface="Cambria Math"/>
                  <a:ea typeface="Cambria Math"/>
                  <a:cs typeface="+mn-cs"/>
                </a:rPr>
                <a:t>∙𝑦𝑒𝑎𝑟</a:t>
              </a:r>
              <a:r>
                <a:rPr lang="da-DK" sz="1100" b="0" i="0">
                  <a:solidFill>
                    <a:schemeClr val="dk1"/>
                  </a:solidFill>
                  <a:effectLst/>
                  <a:latin typeface="Cambria Math"/>
                  <a:ea typeface="+mn-ea"/>
                  <a:cs typeface="+mn-cs"/>
                </a:rPr>
                <a:t>)</a:t>
              </a:r>
              <a:r>
                <a:rPr lang="en-GB" sz="1100" b="0" i="0">
                  <a:solidFill>
                    <a:schemeClr val="dk1"/>
                  </a:solidFill>
                  <a:effectLst/>
                  <a:latin typeface="Cambria Math"/>
                  <a:ea typeface="Cambria Math"/>
                  <a:cs typeface="+mn-cs"/>
                </a:rPr>
                <a:t>]</a:t>
              </a:r>
              <a:r>
                <a:rPr lang="da-DK" sz="1100" i="0">
                  <a:solidFill>
                    <a:schemeClr val="dk1"/>
                  </a:solidFill>
                  <a:effectLst/>
                  <a:latin typeface="Cambria Math"/>
                  <a:ea typeface="+mn-ea"/>
                  <a:cs typeface="+mn-cs"/>
                </a:rPr>
                <a:t>=</a:t>
              </a:r>
              <a:r>
                <a:rPr lang="en-GB" sz="1100" b="0" i="0">
                  <a:solidFill>
                    <a:schemeClr val="dk1"/>
                  </a:solidFill>
                  <a:effectLst/>
                  <a:latin typeface="Cambria Math"/>
                  <a:ea typeface="+mn-ea"/>
                  <a:cs typeface="+mn-cs"/>
                </a:rPr>
                <a:t>𝐹𝐼𝑋𝑂𝑀</a:t>
              </a:r>
              <a:r>
                <a:rPr lang="da-DK" sz="1100" i="0">
                  <a:solidFill>
                    <a:schemeClr val="dk1"/>
                  </a:solidFill>
                  <a:effectLst/>
                  <a:latin typeface="Cambria Math"/>
                  <a:ea typeface="+mn-ea"/>
                  <a:cs typeface="+mn-cs"/>
                </a:rPr>
                <a:t>[</a:t>
              </a:r>
              <a:r>
                <a:rPr lang="en-GB" sz="1100" b="0" i="0">
                  <a:solidFill>
                    <a:schemeClr val="dk1"/>
                  </a:solidFill>
                  <a:effectLst/>
                  <a:latin typeface="Cambria Math"/>
                  <a:ea typeface="+mn-ea"/>
                  <a:cs typeface="+mn-cs"/>
                </a:rPr>
                <a:t>€</a:t>
              </a:r>
              <a:r>
                <a:rPr lang="da-DK" sz="1100" b="0" i="0">
                  <a:solidFill>
                    <a:schemeClr val="dk1"/>
                  </a:solidFill>
                  <a:effectLst/>
                  <a:latin typeface="Cambria Math"/>
                  <a:ea typeface="+mn-ea"/>
                  <a:cs typeface="+mn-cs"/>
                </a:rPr>
                <a:t>/(</a:t>
              </a:r>
              <a:r>
                <a:rPr lang="en-GB" sz="1100" b="0" i="0">
                  <a:solidFill>
                    <a:schemeClr val="dk1"/>
                  </a:solidFill>
                  <a:effectLst/>
                  <a:latin typeface="Cambria Math"/>
                  <a:ea typeface="+mn-ea"/>
                  <a:cs typeface="+mn-cs"/>
                </a:rPr>
                <a:t>𝑘𝑊∙𝑦𝑒𝑎𝑟</a:t>
              </a:r>
              <a:r>
                <a:rPr lang="da-DK" sz="1100" b="0" i="0">
                  <a:solidFill>
                    <a:schemeClr val="dk1"/>
                  </a:solidFill>
                  <a:effectLst/>
                  <a:latin typeface="Cambria Math"/>
                  <a:ea typeface="+mn-ea"/>
                  <a:cs typeface="+mn-cs"/>
                </a:rPr>
                <a:t>)</a:t>
              </a:r>
              <a:r>
                <a:rPr lang="en-GB" sz="1100" b="0" i="0">
                  <a:solidFill>
                    <a:schemeClr val="dk1"/>
                  </a:solidFill>
                  <a:effectLst/>
                  <a:latin typeface="Cambria Math"/>
                  <a:ea typeface="+mn-ea"/>
                  <a:cs typeface="+mn-cs"/>
                </a:rPr>
                <a:t>]</a:t>
              </a:r>
              <a:r>
                <a:rPr lang="da-DK" sz="1100" i="0">
                  <a:solidFill>
                    <a:schemeClr val="dk1"/>
                  </a:solidFill>
                  <a:effectLst/>
                  <a:latin typeface="Cambria Math"/>
                  <a:ea typeface="+mn-ea"/>
                  <a:cs typeface="+mn-cs"/>
                </a:rPr>
                <a:t>∙</a:t>
              </a:r>
              <a:r>
                <a:rPr lang="en-GB" sz="1100" b="0" i="0">
                  <a:solidFill>
                    <a:schemeClr val="dk1"/>
                  </a:solidFill>
                  <a:effectLst/>
                  <a:latin typeface="Cambria Math"/>
                  <a:ea typeface="+mn-ea"/>
                  <a:cs typeface="+mn-cs"/>
                </a:rPr>
                <a:t>𝑘</a:t>
              </a:r>
              <a:r>
                <a:rPr lang="da-DK" sz="1100" b="0" i="0">
                  <a:solidFill>
                    <a:schemeClr val="dk1"/>
                  </a:solidFill>
                  <a:effectLst/>
                  <a:latin typeface="Cambria Math"/>
                  <a:ea typeface="+mn-ea"/>
                  <a:cs typeface="+mn-cs"/>
                </a:rPr>
                <a:t>_</a:t>
              </a:r>
              <a:r>
                <a:rPr lang="en-GB" sz="1100" b="0" i="0">
                  <a:solidFill>
                    <a:schemeClr val="dk1"/>
                  </a:solidFill>
                  <a:effectLst/>
                  <a:latin typeface="Cambria Math"/>
                  <a:ea typeface="+mn-ea"/>
                  <a:cs typeface="+mn-cs"/>
                </a:rPr>
                <a:t>𝑐𝑜𝑛𝑣</a:t>
              </a:r>
              <a:endParaRPr lang="da-DK" sz="1100">
                <a:latin typeface="Times New Roman" panose="02020603050405020304" pitchFamily="18" charset="0"/>
                <a:cs typeface="Times New Roman" panose="02020603050405020304" pitchFamily="18" charset="0"/>
              </a:endParaRPr>
            </a:p>
            <a:p>
              <a:pPr marL="0" marR="0" indent="0" algn="l" defTabSz="914400" eaLnBrk="1" fontAlgn="auto" latinLnBrk="0" hangingPunct="1">
                <a:lnSpc>
                  <a:spcPct val="100000"/>
                </a:lnSpc>
                <a:spcBef>
                  <a:spcPts val="0"/>
                </a:spcBef>
                <a:spcAft>
                  <a:spcPts val="0"/>
                </a:spcAft>
                <a:buClrTx/>
                <a:buSzTx/>
                <a:buFontTx/>
                <a:buNone/>
                <a:tabLst/>
                <a:defRPr/>
              </a:pPr>
              <a:endParaRPr lang="da-DK" sz="1100">
                <a:latin typeface="Times New Roman" panose="02020603050405020304" pitchFamily="18" charset="0"/>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endParaRPr lang="da-DK" sz="1100">
                <a:latin typeface="Times New Roman" panose="02020603050405020304" pitchFamily="18" charset="0"/>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r>
                <a:rPr lang="da-DK" sz="1100">
                  <a:latin typeface="Times New Roman" panose="02020603050405020304" pitchFamily="18" charset="0"/>
                  <a:cs typeface="Times New Roman" panose="02020603050405020304" pitchFamily="18" charset="0"/>
                </a:rPr>
                <a:t>where the used symbols have the following meaning:</a:t>
              </a:r>
            </a:p>
            <a:p>
              <a:pPr marL="0" marR="0" indent="0" defTabSz="914400" eaLnBrk="1" fontAlgn="auto" latinLnBrk="0" hangingPunct="1">
                <a:lnSpc>
                  <a:spcPct val="100000"/>
                </a:lnSpc>
                <a:spcBef>
                  <a:spcPts val="0"/>
                </a:spcBef>
                <a:spcAft>
                  <a:spcPts val="0"/>
                </a:spcAft>
                <a:buClrTx/>
                <a:buSzTx/>
                <a:buFontTx/>
                <a:buNone/>
                <a:tabLst/>
                <a:defRPr/>
              </a:pPr>
              <a:endParaRPr lang="da-DK" sz="1100">
                <a:latin typeface="Times New Roman" panose="02020603050405020304" pitchFamily="18" charset="0"/>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Cambria Math"/>
                  <a:ea typeface="+mn-ea"/>
                  <a:cs typeface="+mn-cs"/>
                </a:rPr>
                <a:t>𝐼</a:t>
              </a:r>
              <a:r>
                <a:rPr lang="da-DK" sz="1100" b="0" i="0">
                  <a:solidFill>
                    <a:schemeClr val="dk1"/>
                  </a:solidFill>
                  <a:effectLst/>
                  <a:latin typeface="Cambria Math"/>
                  <a:ea typeface="+mn-ea"/>
                  <a:cs typeface="+mn-cs"/>
                </a:rPr>
                <a:t>_</a:t>
              </a:r>
              <a:r>
                <a:rPr lang="en-GB" sz="1100" b="0" i="0">
                  <a:solidFill>
                    <a:schemeClr val="dk1"/>
                  </a:solidFill>
                  <a:effectLst/>
                  <a:latin typeface="Cambria Math"/>
                  <a:ea typeface="+mn-ea"/>
                  <a:cs typeface="+mn-cs"/>
                </a:rPr>
                <a:t>𝑐</a:t>
              </a:r>
              <a:r>
                <a:rPr lang="da-DK" sz="1100">
                  <a:latin typeface="Times New Roman" panose="02020603050405020304" pitchFamily="18" charset="0"/>
                  <a:cs typeface="Times New Roman" panose="02020603050405020304" pitchFamily="18" charset="0"/>
                </a:rPr>
                <a:t> - investment costs. </a:t>
              </a:r>
            </a:p>
            <a:p>
              <a:pPr marL="0" marR="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Cambria Math"/>
                  <a:ea typeface="+mn-ea"/>
                  <a:cs typeface="+mn-cs"/>
                </a:rPr>
                <a:t>𝑘</a:t>
              </a:r>
              <a:r>
                <a:rPr lang="da-DK" sz="1100" b="0" i="0">
                  <a:solidFill>
                    <a:schemeClr val="dk1"/>
                  </a:solidFill>
                  <a:effectLst/>
                  <a:latin typeface="Cambria Math"/>
                  <a:ea typeface="+mn-ea"/>
                  <a:cs typeface="+mn-cs"/>
                </a:rPr>
                <a:t>_</a:t>
              </a:r>
              <a:r>
                <a:rPr lang="en-GB" sz="1100" b="0" i="0">
                  <a:solidFill>
                    <a:schemeClr val="dk1"/>
                  </a:solidFill>
                  <a:effectLst/>
                  <a:latin typeface="Cambria Math"/>
                  <a:ea typeface="+mn-ea"/>
                  <a:cs typeface="+mn-cs"/>
                </a:rPr>
                <a:t>𝑐𝑜𝑛𝑣</a:t>
              </a:r>
              <a:r>
                <a:rPr lang="da-DK" sz="1100">
                  <a:latin typeface="Times New Roman" panose="02020603050405020304" pitchFamily="18" charset="0"/>
                  <a:cs typeface="Times New Roman" panose="02020603050405020304" pitchFamily="18" charset="0"/>
                </a:rPr>
                <a:t> - conersion factor from </a:t>
              </a:r>
              <a:r>
                <a:rPr lang="en-GB" sz="1100" b="0" i="0">
                  <a:solidFill>
                    <a:schemeClr val="dk1"/>
                  </a:solidFill>
                  <a:effectLst/>
                  <a:latin typeface="Cambria Math"/>
                  <a:ea typeface="+mn-ea"/>
                  <a:cs typeface="+mn-cs"/>
                </a:rPr>
                <a:t>€</a:t>
              </a:r>
              <a:r>
                <a:rPr lang="da-DK" sz="1100">
                  <a:latin typeface="Times New Roman" panose="02020603050405020304" pitchFamily="18" charset="0"/>
                  <a:cs typeface="Times New Roman" panose="02020603050405020304" pitchFamily="18" charset="0"/>
                </a:rPr>
                <a:t> to DKK</a:t>
              </a:r>
            </a:p>
            <a:p>
              <a:pPr marL="0" marR="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Cambria Math"/>
                  <a:ea typeface="+mn-ea"/>
                  <a:cs typeface="+mn-cs"/>
                </a:rPr>
                <a:t>𝐻</a:t>
              </a:r>
              <a:r>
                <a:rPr lang="da-DK" sz="1100" b="0" i="0">
                  <a:solidFill>
                    <a:schemeClr val="dk1"/>
                  </a:solidFill>
                  <a:effectLst/>
                  <a:latin typeface="Cambria Math"/>
                  <a:ea typeface="+mn-ea"/>
                  <a:cs typeface="+mn-cs"/>
                </a:rPr>
                <a:t>_</a:t>
              </a:r>
              <a:r>
                <a:rPr lang="en-GB" sz="1100" b="0" i="0">
                  <a:solidFill>
                    <a:schemeClr val="dk1"/>
                  </a:solidFill>
                  <a:effectLst/>
                  <a:latin typeface="Cambria Math"/>
                  <a:ea typeface="+mn-ea"/>
                  <a:cs typeface="+mn-cs"/>
                </a:rPr>
                <a:t>𝑐</a:t>
              </a:r>
              <a:r>
                <a:rPr lang="da-DK" sz="1100">
                  <a:latin typeface="Times New Roman" panose="02020603050405020304" pitchFamily="18" charset="0"/>
                  <a:cs typeface="Times New Roman" panose="02020603050405020304" pitchFamily="18" charset="0"/>
                </a:rPr>
                <a:t> - assumed heat production capacity</a:t>
              </a:r>
            </a:p>
            <a:p>
              <a:pPr eaLnBrk="1" fontAlgn="auto" latinLnBrk="0" hangingPunct="1"/>
              <a:r>
                <a:rPr lang="en-GB" sz="1100" b="0" i="0">
                  <a:solidFill>
                    <a:schemeClr val="dk1"/>
                  </a:solidFill>
                  <a:effectLst/>
                  <a:latin typeface="Cambria Math"/>
                  <a:ea typeface="+mn-ea"/>
                  <a:cs typeface="+mn-cs"/>
                </a:rPr>
                <a:t>𝐹𝐼𝑋𝑂𝑀</a:t>
              </a:r>
              <a:r>
                <a:rPr lang="da-DK" sz="1100">
                  <a:solidFill>
                    <a:schemeClr val="dk1"/>
                  </a:solidFill>
                  <a:effectLst/>
                  <a:latin typeface="Times New Roman" panose="02020603050405020304" pitchFamily="18" charset="0"/>
                  <a:ea typeface="+mn-ea"/>
                  <a:cs typeface="Times New Roman" panose="02020603050405020304" pitchFamily="18" charset="0"/>
                </a:rPr>
                <a:t> - Fixed O&amp;M costs</a:t>
              </a:r>
              <a:endParaRPr lang="da-DK">
                <a:effectLst/>
                <a:latin typeface="Times New Roman" panose="02020603050405020304" pitchFamily="18" charset="0"/>
                <a:cs typeface="Times New Roman" panose="02020603050405020304" pitchFamily="18" charset="0"/>
              </a:endParaRPr>
            </a:p>
            <a:p>
              <a:pPr eaLnBrk="1" fontAlgn="auto" latinLnBrk="0" hangingPunct="1"/>
              <a:r>
                <a:rPr lang="en-GB" sz="1100" b="0" i="0">
                  <a:solidFill>
                    <a:schemeClr val="dk1"/>
                  </a:solidFill>
                  <a:effectLst/>
                  <a:latin typeface="Cambria Math"/>
                  <a:ea typeface="+mn-ea"/>
                  <a:cs typeface="+mn-cs"/>
                </a:rPr>
                <a:t>𝐻</a:t>
              </a:r>
              <a:r>
                <a:rPr lang="da-DK" sz="1100" b="0" i="0">
                  <a:solidFill>
                    <a:schemeClr val="dk1"/>
                  </a:solidFill>
                  <a:effectLst/>
                  <a:latin typeface="Cambria Math"/>
                  <a:ea typeface="+mn-ea"/>
                  <a:cs typeface="+mn-cs"/>
                </a:rPr>
                <a:t>_</a:t>
              </a:r>
              <a:r>
                <a:rPr lang="en-GB" sz="1100" b="0" i="0">
                  <a:solidFill>
                    <a:schemeClr val="dk1"/>
                  </a:solidFill>
                  <a:effectLst/>
                  <a:latin typeface="Cambria Math"/>
                  <a:ea typeface="+mn-ea"/>
                  <a:cs typeface="+mn-cs"/>
                </a:rPr>
                <a:t>𝑝𝑟𝑜𝑑</a:t>
              </a:r>
              <a:r>
                <a:rPr lang="da-DK" sz="1100">
                  <a:solidFill>
                    <a:schemeClr val="dk1"/>
                  </a:solidFill>
                  <a:effectLst/>
                  <a:latin typeface="Times New Roman" panose="02020603050405020304" pitchFamily="18" charset="0"/>
                  <a:ea typeface="+mn-ea"/>
                  <a:cs typeface="Times New Roman" panose="02020603050405020304" pitchFamily="18" charset="0"/>
                </a:rPr>
                <a:t> -Production of space heating and DHW </a:t>
              </a:r>
              <a:endParaRPr lang="da-DK">
                <a:effectLst/>
                <a:latin typeface="Times New Roman" panose="02020603050405020304" pitchFamily="18" charset="0"/>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endParaRPr lang="da-DK" sz="1100">
                <a:latin typeface="Times New Roman" panose="02020603050405020304" pitchFamily="18" charset="0"/>
                <a:cs typeface="Times New Roman" panose="02020603050405020304" pitchFamily="18" charset="0"/>
              </a:endParaRPr>
            </a:p>
          </xdr:txBody>
        </xdr:sp>
      </mc:Fallback>
    </mc:AlternateContent>
    <xdr:clientData/>
  </xdr:twoCellAnchor>
  <xdr:twoCellAnchor>
    <xdr:from>
      <xdr:col>6</xdr:col>
      <xdr:colOff>566303</xdr:colOff>
      <xdr:row>53</xdr:row>
      <xdr:rowOff>57150</xdr:rowOff>
    </xdr:from>
    <xdr:to>
      <xdr:col>11</xdr:col>
      <xdr:colOff>47624</xdr:colOff>
      <xdr:row>59</xdr:row>
      <xdr:rowOff>18184</xdr:rowOff>
    </xdr:to>
    <xdr:sp macro="" textlink="">
      <xdr:nvSpPr>
        <xdr:cNvPr id="4" name="TextBox 3">
          <a:extLst>
            <a:ext uri="{FF2B5EF4-FFF2-40B4-BE49-F238E27FC236}">
              <a16:creationId xmlns:a16="http://schemas.microsoft.com/office/drawing/2014/main" id="{00000000-0008-0000-0C00-000004000000}"/>
            </a:ext>
          </a:extLst>
        </xdr:cNvPr>
        <xdr:cNvSpPr txBox="1"/>
      </xdr:nvSpPr>
      <xdr:spPr>
        <a:xfrm>
          <a:off x="7500503" y="19469100"/>
          <a:ext cx="2424546" cy="1104034"/>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lang="da-DK" sz="1100"/>
            <a:t>The </a:t>
          </a:r>
          <a:r>
            <a:rPr lang="da-DK" sz="1100" b="1"/>
            <a:t>assumed</a:t>
          </a:r>
          <a:r>
            <a:rPr lang="da-DK" sz="1100"/>
            <a:t> boiler size is  checked against  the range for the "Heat production capacity for one unit (kW)" in the first row in the datasheet </a:t>
          </a:r>
        </a:p>
      </xdr:txBody>
    </xdr:sp>
    <xdr:clientData/>
  </xdr:twoCellAnchor>
  <xdr:twoCellAnchor>
    <xdr:from>
      <xdr:col>4</xdr:col>
      <xdr:colOff>628650</xdr:colOff>
      <xdr:row>56</xdr:row>
      <xdr:rowOff>99580</xdr:rowOff>
    </xdr:from>
    <xdr:to>
      <xdr:col>6</xdr:col>
      <xdr:colOff>566303</xdr:colOff>
      <xdr:row>66</xdr:row>
      <xdr:rowOff>123825</xdr:rowOff>
    </xdr:to>
    <xdr:cxnSp macro="">
      <xdr:nvCxnSpPr>
        <xdr:cNvPr id="5" name="Elbow Connector 4">
          <a:extLst>
            <a:ext uri="{FF2B5EF4-FFF2-40B4-BE49-F238E27FC236}">
              <a16:creationId xmlns:a16="http://schemas.microsoft.com/office/drawing/2014/main" id="{00000000-0008-0000-0C00-000005000000}"/>
            </a:ext>
          </a:extLst>
        </xdr:cNvPr>
        <xdr:cNvCxnSpPr>
          <a:endCxn id="4" idx="1"/>
        </xdr:cNvCxnSpPr>
      </xdr:nvCxnSpPr>
      <xdr:spPr>
        <a:xfrm flipV="1">
          <a:off x="5943600" y="20083030"/>
          <a:ext cx="1556903" cy="1929245"/>
        </a:xfrm>
        <a:prstGeom prst="bentConnector3">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13</xdr:col>
      <xdr:colOff>219075</xdr:colOff>
      <xdr:row>55</xdr:row>
      <xdr:rowOff>85725</xdr:rowOff>
    </xdr:from>
    <xdr:to>
      <xdr:col>15</xdr:col>
      <xdr:colOff>361950</xdr:colOff>
      <xdr:row>67</xdr:row>
      <xdr:rowOff>38100</xdr:rowOff>
    </xdr:to>
    <xdr:cxnSp macro="">
      <xdr:nvCxnSpPr>
        <xdr:cNvPr id="7" name="Elbow Connector 6">
          <a:extLst>
            <a:ext uri="{FF2B5EF4-FFF2-40B4-BE49-F238E27FC236}">
              <a16:creationId xmlns:a16="http://schemas.microsoft.com/office/drawing/2014/main" id="{00000000-0008-0000-0C00-000007000000}"/>
            </a:ext>
          </a:extLst>
        </xdr:cNvPr>
        <xdr:cNvCxnSpPr/>
      </xdr:nvCxnSpPr>
      <xdr:spPr>
        <a:xfrm flipV="1">
          <a:off x="11315700" y="19878675"/>
          <a:ext cx="2781300" cy="2238375"/>
        </a:xfrm>
        <a:prstGeom prst="bentConnector3">
          <a:avLst>
            <a:gd name="adj1" fmla="val 50000"/>
          </a:avLst>
        </a:prstGeom>
        <a:ln>
          <a:solidFill>
            <a:srgbClr val="FF0000"/>
          </a:solidFill>
          <a:tailEnd type="arrow"/>
        </a:ln>
      </xdr:spPr>
      <xdr:style>
        <a:lnRef idx="2">
          <a:schemeClr val="accent1"/>
        </a:lnRef>
        <a:fillRef idx="0">
          <a:schemeClr val="accent1"/>
        </a:fillRef>
        <a:effectRef idx="1">
          <a:schemeClr val="accent1"/>
        </a:effectRef>
        <a:fontRef idx="minor">
          <a:schemeClr val="tx1"/>
        </a:fontRef>
      </xdr:style>
    </xdr:cxnSp>
    <xdr:clientData/>
  </xdr:twoCellAnchor>
</xdr:wsDr>
</file>

<file path=xl/drawings/drawing12.xml><?xml version="1.0" encoding="utf-8"?>
<xdr:wsDr xmlns:xdr="http://schemas.openxmlformats.org/drawingml/2006/spreadsheetDrawing" xmlns:a="http://schemas.openxmlformats.org/drawingml/2006/main">
  <xdr:twoCellAnchor>
    <xdr:from>
      <xdr:col>1</xdr:col>
      <xdr:colOff>1562101</xdr:colOff>
      <xdr:row>0</xdr:row>
      <xdr:rowOff>1</xdr:rowOff>
    </xdr:from>
    <xdr:to>
      <xdr:col>17</xdr:col>
      <xdr:colOff>228601</xdr:colOff>
      <xdr:row>2</xdr:row>
      <xdr:rowOff>1</xdr:rowOff>
    </xdr:to>
    <xdr:sp macro="" textlink="">
      <xdr:nvSpPr>
        <xdr:cNvPr id="2" name="TextBox 1">
          <a:extLst>
            <a:ext uri="{FF2B5EF4-FFF2-40B4-BE49-F238E27FC236}">
              <a16:creationId xmlns:a16="http://schemas.microsoft.com/office/drawing/2014/main" id="{00000000-0008-0000-0D00-000002000000}"/>
            </a:ext>
          </a:extLst>
        </xdr:cNvPr>
        <xdr:cNvSpPr txBox="1"/>
      </xdr:nvSpPr>
      <xdr:spPr>
        <a:xfrm>
          <a:off x="2171701" y="1"/>
          <a:ext cx="11449050" cy="381000"/>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lang="da-DK" sz="1100"/>
            <a:t>The techno-economic</a:t>
          </a:r>
          <a:r>
            <a:rPr lang="da-DK" sz="1100" baseline="0"/>
            <a:t> data used in SubRES_NewHOU_</a:t>
          </a:r>
          <a:r>
            <a:rPr lang="da-DK" sz="1100" baseline="0">
              <a:solidFill>
                <a:schemeClr val="dk1"/>
              </a:solidFill>
              <a:effectLst/>
              <a:latin typeface="+mn-lt"/>
              <a:ea typeface="+mn-ea"/>
              <a:cs typeface="+mn-cs"/>
            </a:rPr>
            <a:t>Heating</a:t>
          </a:r>
          <a:r>
            <a:rPr lang="da-DK" sz="1100" baseline="0"/>
            <a:t> are obtained from "</a:t>
          </a:r>
          <a:r>
            <a:rPr lang="da-DK" sz="1100">
              <a:solidFill>
                <a:schemeClr val="dk1"/>
              </a:solidFill>
              <a:effectLst/>
              <a:latin typeface="+mn-lt"/>
              <a:ea typeface="+mn-ea"/>
              <a:cs typeface="+mn-cs"/>
            </a:rPr>
            <a:t>Technology Data for Energy Plants Individual Heating Plants and Energy Transport" maintained by the Danish Energy Agency </a:t>
          </a:r>
        </a:p>
        <a:p>
          <a:endParaRPr lang="da-DK" sz="1100">
            <a:solidFill>
              <a:schemeClr val="dk1"/>
            </a:solidFill>
            <a:effectLst/>
            <a:latin typeface="+mn-lt"/>
            <a:ea typeface="+mn-ea"/>
            <a:cs typeface="+mn-cs"/>
          </a:endParaRPr>
        </a:p>
        <a:p>
          <a:r>
            <a:rPr lang="da-DK" sz="1100" u="sng">
              <a:solidFill>
                <a:srgbClr val="0070C0"/>
              </a:solidFill>
              <a:effectLst/>
              <a:latin typeface="+mn-lt"/>
              <a:ea typeface="+mn-ea"/>
              <a:cs typeface="+mn-cs"/>
            </a:rPr>
            <a:t>http://www.ens.dk/node/2252</a:t>
          </a:r>
        </a:p>
      </xdr:txBody>
    </xdr:sp>
    <xdr:clientData/>
  </xdr:twoCellAnchor>
  <xdr:twoCellAnchor>
    <xdr:from>
      <xdr:col>6</xdr:col>
      <xdr:colOff>733425</xdr:colOff>
      <xdr:row>56</xdr:row>
      <xdr:rowOff>95250</xdr:rowOff>
    </xdr:from>
    <xdr:to>
      <xdr:col>9</xdr:col>
      <xdr:colOff>838200</xdr:colOff>
      <xdr:row>60</xdr:row>
      <xdr:rowOff>19050</xdr:rowOff>
    </xdr:to>
    <xdr:sp macro="" textlink="">
      <xdr:nvSpPr>
        <xdr:cNvPr id="3" name="TextBox 2">
          <a:extLst>
            <a:ext uri="{FF2B5EF4-FFF2-40B4-BE49-F238E27FC236}">
              <a16:creationId xmlns:a16="http://schemas.microsoft.com/office/drawing/2014/main" id="{00000000-0008-0000-0D00-000003000000}"/>
            </a:ext>
          </a:extLst>
        </xdr:cNvPr>
        <xdr:cNvSpPr txBox="1"/>
      </xdr:nvSpPr>
      <xdr:spPr>
        <a:xfrm>
          <a:off x="6457950" y="11430000"/>
          <a:ext cx="2400300" cy="685800"/>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lang="da-DK" sz="1100"/>
            <a:t>The </a:t>
          </a:r>
          <a:r>
            <a:rPr lang="da-DK" sz="1100" b="1"/>
            <a:t>assumed</a:t>
          </a:r>
          <a:r>
            <a:rPr lang="da-DK" sz="1100"/>
            <a:t> boiler size is  checked against  the range for the "Heat production capacity for one unit (kW)" in the first row in the datasheet </a:t>
          </a:r>
        </a:p>
      </xdr:txBody>
    </xdr:sp>
    <xdr:clientData/>
  </xdr:twoCellAnchor>
  <xdr:twoCellAnchor>
    <xdr:from>
      <xdr:col>4</xdr:col>
      <xdr:colOff>609600</xdr:colOff>
      <xdr:row>57</xdr:row>
      <xdr:rowOff>185738</xdr:rowOff>
    </xdr:from>
    <xdr:to>
      <xdr:col>6</xdr:col>
      <xdr:colOff>733425</xdr:colOff>
      <xdr:row>61</xdr:row>
      <xdr:rowOff>66675</xdr:rowOff>
    </xdr:to>
    <xdr:cxnSp macro="">
      <xdr:nvCxnSpPr>
        <xdr:cNvPr id="7" name="Elbow Connector 6">
          <a:extLst>
            <a:ext uri="{FF2B5EF4-FFF2-40B4-BE49-F238E27FC236}">
              <a16:creationId xmlns:a16="http://schemas.microsoft.com/office/drawing/2014/main" id="{00000000-0008-0000-0D00-000007000000}"/>
            </a:ext>
          </a:extLst>
        </xdr:cNvPr>
        <xdr:cNvCxnSpPr>
          <a:endCxn id="3" idx="1"/>
        </xdr:cNvCxnSpPr>
      </xdr:nvCxnSpPr>
      <xdr:spPr>
        <a:xfrm flipV="1">
          <a:off x="5000625" y="11710988"/>
          <a:ext cx="1457325" cy="642937"/>
        </a:xfrm>
        <a:prstGeom prst="bentConnector3">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10</xdr:col>
      <xdr:colOff>333375</xdr:colOff>
      <xdr:row>54</xdr:row>
      <xdr:rowOff>114298</xdr:rowOff>
    </xdr:from>
    <xdr:to>
      <xdr:col>13</xdr:col>
      <xdr:colOff>1819275</xdr:colOff>
      <xdr:row>83</xdr:row>
      <xdr:rowOff>19049</xdr:rowOff>
    </xdr:to>
    <mc:AlternateContent xmlns:mc="http://schemas.openxmlformats.org/markup-compatibility/2006" xmlns:a14="http://schemas.microsoft.com/office/drawing/2010/main">
      <mc:Choice Requires="a14">
        <xdr:sp macro="" textlink="">
          <xdr:nvSpPr>
            <xdr:cNvPr id="6" name="TextBox 5">
              <a:extLst>
                <a:ext uri="{FF2B5EF4-FFF2-40B4-BE49-F238E27FC236}">
                  <a16:creationId xmlns:a16="http://schemas.microsoft.com/office/drawing/2014/main" id="{00000000-0008-0000-0D00-000006000000}"/>
                </a:ext>
              </a:extLst>
            </xdr:cNvPr>
            <xdr:cNvSpPr txBox="1"/>
          </xdr:nvSpPr>
          <xdr:spPr>
            <a:xfrm>
              <a:off x="9401175" y="11068048"/>
              <a:ext cx="3314700" cy="5429251"/>
            </a:xfrm>
            <a:prstGeom prst="rect">
              <a:avLst/>
            </a:prstGeom>
            <a:ln>
              <a:solidFill>
                <a:srgbClr val="FF0000"/>
              </a:solidFill>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lang="da-DK" sz="1100">
                  <a:latin typeface="Times New Roman" panose="02020603050405020304" pitchFamily="18" charset="0"/>
                  <a:cs typeface="Times New Roman" panose="02020603050405020304" pitchFamily="18" charset="0"/>
                </a:rPr>
                <a:t>Th</a:t>
              </a:r>
              <a:r>
                <a:rPr lang="da-DK" sz="1100" baseline="0">
                  <a:latin typeface="Times New Roman" panose="02020603050405020304" pitchFamily="18" charset="0"/>
                  <a:cs typeface="Times New Roman" panose="02020603050405020304" pitchFamily="18" charset="0"/>
                </a:rPr>
                <a:t>e values in red (specific investments, Fix O&amp;M and variable O&amp;M) are calculated and linked to table J12:P15: </a:t>
              </a:r>
            </a:p>
            <a:p>
              <a:endParaRPr lang="da-DK" sz="1100" baseline="0">
                <a:latin typeface="Times New Roman" panose="02020603050405020304" pitchFamily="18" charset="0"/>
                <a:cs typeface="Times New Roman" panose="02020603050405020304" pitchFamily="18" charset="0"/>
              </a:endParaRPr>
            </a:p>
            <a:p>
              <a14:m>
                <m:oMath xmlns:m="http://schemas.openxmlformats.org/officeDocument/2006/math">
                  <m:sSub>
                    <m:sSubPr>
                      <m:ctrlPr>
                        <a:rPr lang="da-DK" sz="1100" i="1">
                          <a:latin typeface="Cambria Math" panose="02040503050406030204" pitchFamily="18" charset="0"/>
                        </a:rPr>
                      </m:ctrlPr>
                    </m:sSubPr>
                    <m:e>
                      <m:r>
                        <a:rPr lang="en-GB" sz="1100" b="0" i="1">
                          <a:latin typeface="Cambria Math"/>
                        </a:rPr>
                        <m:t>𝐼</m:t>
                      </m:r>
                    </m:e>
                    <m:sub>
                      <m:r>
                        <a:rPr lang="en-GB" sz="1100" b="0" i="1">
                          <a:latin typeface="Cambria Math"/>
                        </a:rPr>
                        <m:t>𝑐</m:t>
                      </m:r>
                    </m:sub>
                  </m:sSub>
                  <m:d>
                    <m:dPr>
                      <m:begChr m:val="["/>
                      <m:endChr m:val="]"/>
                      <m:ctrlPr>
                        <a:rPr lang="da-DK" sz="1100" i="1">
                          <a:latin typeface="Cambria Math" panose="02040503050406030204" pitchFamily="18" charset="0"/>
                        </a:rPr>
                      </m:ctrlPr>
                    </m:dPr>
                    <m:e>
                      <m:f>
                        <m:fPr>
                          <m:ctrlPr>
                            <a:rPr lang="da-DK" sz="1100" i="1">
                              <a:solidFill>
                                <a:schemeClr val="dk1"/>
                              </a:solidFill>
                              <a:effectLst/>
                              <a:latin typeface="Cambria Math" panose="02040503050406030204" pitchFamily="18" charset="0"/>
                              <a:ea typeface="+mn-ea"/>
                              <a:cs typeface="+mn-cs"/>
                            </a:rPr>
                          </m:ctrlPr>
                        </m:fPr>
                        <m:num>
                          <m:r>
                            <a:rPr lang="en-GB" sz="1100" b="0" i="1">
                              <a:solidFill>
                                <a:schemeClr val="dk1"/>
                              </a:solidFill>
                              <a:effectLst/>
                              <a:latin typeface="Cambria Math"/>
                              <a:ea typeface="+mn-ea"/>
                              <a:cs typeface="+mn-cs"/>
                            </a:rPr>
                            <m:t>𝐷𝐾𝐾</m:t>
                          </m:r>
                        </m:num>
                        <m:den>
                          <m:r>
                            <a:rPr lang="en-GB" sz="1100" b="0" i="1">
                              <a:solidFill>
                                <a:schemeClr val="dk1"/>
                              </a:solidFill>
                              <a:effectLst/>
                              <a:latin typeface="Cambria Math"/>
                              <a:ea typeface="+mn-ea"/>
                              <a:cs typeface="+mn-cs"/>
                            </a:rPr>
                            <m:t>𝑢𝑛𝑖𝑡</m:t>
                          </m:r>
                        </m:den>
                      </m:f>
                    </m:e>
                  </m:d>
                  <m:r>
                    <a:rPr lang="da-DK" sz="1100" i="1">
                      <a:latin typeface="Cambria Math"/>
                      <a:ea typeface="Cambria Math"/>
                    </a:rPr>
                    <m:t>=</m:t>
                  </m:r>
                  <m:sSub>
                    <m:sSubPr>
                      <m:ctrlPr>
                        <a:rPr lang="da-DK" sz="1100" i="1">
                          <a:solidFill>
                            <a:schemeClr val="dk1"/>
                          </a:solidFill>
                          <a:effectLst/>
                          <a:latin typeface="Cambria Math" panose="02040503050406030204" pitchFamily="18" charset="0"/>
                          <a:ea typeface="+mn-ea"/>
                          <a:cs typeface="+mn-cs"/>
                        </a:rPr>
                      </m:ctrlPr>
                    </m:sSubPr>
                    <m:e>
                      <m:r>
                        <a:rPr lang="en-GB" sz="1100" b="0" i="1">
                          <a:solidFill>
                            <a:schemeClr val="dk1"/>
                          </a:solidFill>
                          <a:effectLst/>
                          <a:latin typeface="Cambria Math"/>
                          <a:ea typeface="+mn-ea"/>
                          <a:cs typeface="+mn-cs"/>
                        </a:rPr>
                        <m:t>𝐼</m:t>
                      </m:r>
                    </m:e>
                    <m:sub>
                      <m:r>
                        <a:rPr lang="en-GB" sz="1100" b="0" i="1">
                          <a:solidFill>
                            <a:schemeClr val="dk1"/>
                          </a:solidFill>
                          <a:effectLst/>
                          <a:latin typeface="Cambria Math"/>
                          <a:ea typeface="+mn-ea"/>
                          <a:cs typeface="+mn-cs"/>
                        </a:rPr>
                        <m:t>𝑐</m:t>
                      </m:r>
                    </m:sub>
                  </m:sSub>
                  <m:d>
                    <m:dPr>
                      <m:begChr m:val="["/>
                      <m:endChr m:val="]"/>
                      <m:ctrlPr>
                        <a:rPr lang="da-DK" sz="1100" i="1">
                          <a:solidFill>
                            <a:schemeClr val="dk1"/>
                          </a:solidFill>
                          <a:effectLst/>
                          <a:latin typeface="Cambria Math" panose="02040503050406030204" pitchFamily="18" charset="0"/>
                          <a:ea typeface="+mn-ea"/>
                          <a:cs typeface="+mn-cs"/>
                        </a:rPr>
                      </m:ctrlPr>
                    </m:dPr>
                    <m:e>
                      <m:f>
                        <m:fPr>
                          <m:ctrlPr>
                            <a:rPr lang="da-DK" sz="1100" i="1">
                              <a:solidFill>
                                <a:schemeClr val="dk1"/>
                              </a:solidFill>
                              <a:effectLst/>
                              <a:latin typeface="Cambria Math" panose="02040503050406030204" pitchFamily="18" charset="0"/>
                              <a:ea typeface="+mn-ea"/>
                              <a:cs typeface="+mn-cs"/>
                            </a:rPr>
                          </m:ctrlPr>
                        </m:fPr>
                        <m:num>
                          <m:r>
                            <a:rPr lang="en-GB" sz="1100" b="0" i="1">
                              <a:solidFill>
                                <a:schemeClr val="dk1"/>
                              </a:solidFill>
                              <a:effectLst/>
                              <a:latin typeface="Cambria Math"/>
                              <a:ea typeface="+mn-ea"/>
                              <a:cs typeface="+mn-cs"/>
                            </a:rPr>
                            <m:t>1000 €</m:t>
                          </m:r>
                        </m:num>
                        <m:den>
                          <m:r>
                            <a:rPr lang="en-GB" sz="1100" b="0" i="1">
                              <a:solidFill>
                                <a:schemeClr val="dk1"/>
                              </a:solidFill>
                              <a:effectLst/>
                              <a:latin typeface="Cambria Math"/>
                              <a:ea typeface="+mn-ea"/>
                              <a:cs typeface="+mn-cs"/>
                            </a:rPr>
                            <m:t>𝑢𝑛𝑖𝑡</m:t>
                          </m:r>
                        </m:den>
                      </m:f>
                    </m:e>
                  </m:d>
                  <m:r>
                    <a:rPr lang="da-DK" sz="1100" i="1">
                      <a:solidFill>
                        <a:schemeClr val="dk1"/>
                      </a:solidFill>
                      <a:effectLst/>
                      <a:latin typeface="Cambria Math"/>
                      <a:ea typeface="Cambria Math"/>
                      <a:cs typeface="+mn-cs"/>
                    </a:rPr>
                    <m:t>∙</m:t>
                  </m:r>
                  <m:sSub>
                    <m:sSubPr>
                      <m:ctrlPr>
                        <a:rPr lang="da-DK" sz="1100" i="1">
                          <a:solidFill>
                            <a:schemeClr val="dk1"/>
                          </a:solidFill>
                          <a:effectLst/>
                          <a:latin typeface="Cambria Math" panose="02040503050406030204" pitchFamily="18" charset="0"/>
                          <a:ea typeface="+mn-ea"/>
                          <a:cs typeface="+mn-cs"/>
                        </a:rPr>
                      </m:ctrlPr>
                    </m:sSubPr>
                    <m:e>
                      <m:r>
                        <a:rPr lang="en-GB" sz="1100" b="0" i="1">
                          <a:solidFill>
                            <a:schemeClr val="dk1"/>
                          </a:solidFill>
                          <a:effectLst/>
                          <a:latin typeface="Cambria Math"/>
                          <a:ea typeface="+mn-ea"/>
                          <a:cs typeface="+mn-cs"/>
                        </a:rPr>
                        <m:t>𝑘</m:t>
                      </m:r>
                    </m:e>
                    <m:sub>
                      <m:r>
                        <a:rPr lang="en-GB" sz="1100" b="0" i="1">
                          <a:solidFill>
                            <a:schemeClr val="dk1"/>
                          </a:solidFill>
                          <a:effectLst/>
                          <a:latin typeface="Cambria Math"/>
                          <a:ea typeface="+mn-ea"/>
                          <a:cs typeface="+mn-cs"/>
                        </a:rPr>
                        <m:t>𝑐𝑜𝑛𝑣</m:t>
                      </m:r>
                    </m:sub>
                  </m:sSub>
                  <m:r>
                    <a:rPr lang="da-DK" sz="1100" i="1">
                      <a:solidFill>
                        <a:schemeClr val="dk1"/>
                      </a:solidFill>
                      <a:effectLst/>
                      <a:latin typeface="Cambria Math"/>
                      <a:ea typeface="+mn-ea"/>
                      <a:cs typeface="+mn-cs"/>
                    </a:rPr>
                    <m:t>∙</m:t>
                  </m:r>
                </m:oMath>
              </a14:m>
              <a:r>
                <a:rPr lang="da-DK" sz="1100">
                  <a:latin typeface="Times New Roman" panose="02020603050405020304" pitchFamily="18" charset="0"/>
                  <a:cs typeface="Times New Roman" panose="02020603050405020304" pitchFamily="18" charset="0"/>
                </a:rPr>
                <a:t>1000</a:t>
              </a:r>
            </a:p>
            <a:p>
              <a:endParaRPr lang="da-DK" sz="1100">
                <a:latin typeface="Times New Roman" panose="02020603050405020304" pitchFamily="18" charset="0"/>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left"/>
                  </m:oMathParaPr>
                  <m:oMath xmlns:m="http://schemas.openxmlformats.org/officeDocument/2006/math">
                    <m:sSub>
                      <m:sSubPr>
                        <m:ctrlPr>
                          <a:rPr lang="da-DK" sz="1100" i="1">
                            <a:solidFill>
                              <a:schemeClr val="dk1"/>
                            </a:solidFill>
                            <a:effectLst/>
                            <a:latin typeface="Cambria Math" panose="02040503050406030204" pitchFamily="18" charset="0"/>
                            <a:ea typeface="+mn-ea"/>
                            <a:cs typeface="+mn-cs"/>
                          </a:rPr>
                        </m:ctrlPr>
                      </m:sSubPr>
                      <m:e>
                        <m:r>
                          <a:rPr lang="en-GB" sz="1100" b="0" i="1">
                            <a:solidFill>
                              <a:schemeClr val="dk1"/>
                            </a:solidFill>
                            <a:effectLst/>
                            <a:latin typeface="Cambria Math"/>
                            <a:ea typeface="+mn-ea"/>
                            <a:cs typeface="+mn-cs"/>
                          </a:rPr>
                          <m:t>𝐼</m:t>
                        </m:r>
                      </m:e>
                      <m:sub>
                        <m:r>
                          <a:rPr lang="en-GB" sz="1100" b="0" i="1">
                            <a:solidFill>
                              <a:schemeClr val="dk1"/>
                            </a:solidFill>
                            <a:effectLst/>
                            <a:latin typeface="Cambria Math"/>
                            <a:ea typeface="+mn-ea"/>
                            <a:cs typeface="+mn-cs"/>
                          </a:rPr>
                          <m:t>𝑐</m:t>
                        </m:r>
                      </m:sub>
                    </m:sSub>
                    <m:d>
                      <m:dPr>
                        <m:begChr m:val="["/>
                        <m:endChr m:val="]"/>
                        <m:ctrlPr>
                          <a:rPr lang="da-DK" sz="1100" i="1">
                            <a:solidFill>
                              <a:schemeClr val="dk1"/>
                            </a:solidFill>
                            <a:effectLst/>
                            <a:latin typeface="Cambria Math" panose="02040503050406030204" pitchFamily="18" charset="0"/>
                            <a:ea typeface="+mn-ea"/>
                            <a:cs typeface="+mn-cs"/>
                          </a:rPr>
                        </m:ctrlPr>
                      </m:dPr>
                      <m:e>
                        <m:f>
                          <m:fPr>
                            <m:ctrlPr>
                              <a:rPr lang="da-DK" sz="1100" i="1">
                                <a:solidFill>
                                  <a:schemeClr val="dk1"/>
                                </a:solidFill>
                                <a:effectLst/>
                                <a:latin typeface="Cambria Math" panose="02040503050406030204" pitchFamily="18" charset="0"/>
                                <a:ea typeface="+mn-ea"/>
                                <a:cs typeface="+mn-cs"/>
                              </a:rPr>
                            </m:ctrlPr>
                          </m:fPr>
                          <m:num>
                            <m:r>
                              <a:rPr lang="en-GB" sz="1100" b="0" i="1">
                                <a:solidFill>
                                  <a:schemeClr val="dk1"/>
                                </a:solidFill>
                                <a:effectLst/>
                                <a:latin typeface="Cambria Math"/>
                                <a:ea typeface="+mn-ea"/>
                                <a:cs typeface="+mn-cs"/>
                              </a:rPr>
                              <m:t>𝐷𝐾𝐾</m:t>
                            </m:r>
                          </m:num>
                          <m:den>
                            <m:r>
                              <a:rPr lang="en-GB" sz="1100" b="0" i="1">
                                <a:solidFill>
                                  <a:schemeClr val="dk1"/>
                                </a:solidFill>
                                <a:effectLst/>
                                <a:latin typeface="Cambria Math"/>
                                <a:ea typeface="+mn-ea"/>
                                <a:cs typeface="+mn-cs"/>
                              </a:rPr>
                              <m:t>𝑘𝑊</m:t>
                            </m:r>
                          </m:den>
                        </m:f>
                      </m:e>
                    </m:d>
                    <m:r>
                      <a:rPr lang="da-DK" sz="1100" i="1">
                        <a:solidFill>
                          <a:schemeClr val="dk1"/>
                        </a:solidFill>
                        <a:effectLst/>
                        <a:latin typeface="Cambria Math"/>
                        <a:ea typeface="+mn-ea"/>
                        <a:cs typeface="+mn-cs"/>
                      </a:rPr>
                      <m:t>=</m:t>
                    </m:r>
                    <m:f>
                      <m:fPr>
                        <m:ctrlPr>
                          <a:rPr lang="da-DK" sz="1100" i="1">
                            <a:solidFill>
                              <a:schemeClr val="dk1"/>
                            </a:solidFill>
                            <a:effectLst/>
                            <a:latin typeface="Cambria Math" panose="02040503050406030204" pitchFamily="18" charset="0"/>
                            <a:ea typeface="+mn-ea"/>
                            <a:cs typeface="+mn-cs"/>
                          </a:rPr>
                        </m:ctrlPr>
                      </m:fPr>
                      <m:num>
                        <m:sSub>
                          <m:sSubPr>
                            <m:ctrlPr>
                              <a:rPr lang="da-DK" sz="1100" i="1">
                                <a:solidFill>
                                  <a:schemeClr val="dk1"/>
                                </a:solidFill>
                                <a:effectLst/>
                                <a:latin typeface="Cambria Math" panose="02040503050406030204" pitchFamily="18" charset="0"/>
                                <a:ea typeface="+mn-ea"/>
                                <a:cs typeface="+mn-cs"/>
                              </a:rPr>
                            </m:ctrlPr>
                          </m:sSubPr>
                          <m:e>
                            <m:r>
                              <a:rPr lang="en-GB" sz="1100" b="0" i="1">
                                <a:solidFill>
                                  <a:schemeClr val="dk1"/>
                                </a:solidFill>
                                <a:effectLst/>
                                <a:latin typeface="Cambria Math"/>
                                <a:ea typeface="+mn-ea"/>
                                <a:cs typeface="+mn-cs"/>
                              </a:rPr>
                              <m:t>𝐼</m:t>
                            </m:r>
                          </m:e>
                          <m:sub>
                            <m:r>
                              <a:rPr lang="en-GB" sz="1100" b="0" i="1">
                                <a:solidFill>
                                  <a:schemeClr val="dk1"/>
                                </a:solidFill>
                                <a:effectLst/>
                                <a:latin typeface="Cambria Math"/>
                                <a:ea typeface="+mn-ea"/>
                                <a:cs typeface="+mn-cs"/>
                              </a:rPr>
                              <m:t>𝑐</m:t>
                            </m:r>
                          </m:sub>
                        </m:sSub>
                        <m:d>
                          <m:dPr>
                            <m:begChr m:val="["/>
                            <m:endChr m:val="]"/>
                            <m:ctrlPr>
                              <a:rPr lang="da-DK" sz="1100" i="1">
                                <a:solidFill>
                                  <a:schemeClr val="dk1"/>
                                </a:solidFill>
                                <a:effectLst/>
                                <a:latin typeface="Cambria Math" panose="02040503050406030204" pitchFamily="18" charset="0"/>
                                <a:ea typeface="+mn-ea"/>
                                <a:cs typeface="+mn-cs"/>
                              </a:rPr>
                            </m:ctrlPr>
                          </m:dPr>
                          <m:e>
                            <m:f>
                              <m:fPr>
                                <m:ctrlPr>
                                  <a:rPr lang="da-DK" sz="1100" i="1">
                                    <a:solidFill>
                                      <a:schemeClr val="dk1"/>
                                    </a:solidFill>
                                    <a:effectLst/>
                                    <a:latin typeface="Cambria Math" panose="02040503050406030204" pitchFamily="18" charset="0"/>
                                    <a:ea typeface="+mn-ea"/>
                                    <a:cs typeface="+mn-cs"/>
                                  </a:rPr>
                                </m:ctrlPr>
                              </m:fPr>
                              <m:num>
                                <m:r>
                                  <a:rPr lang="en-GB" sz="1100" b="0" i="1">
                                    <a:solidFill>
                                      <a:schemeClr val="dk1"/>
                                    </a:solidFill>
                                    <a:effectLst/>
                                    <a:latin typeface="Cambria Math"/>
                                    <a:ea typeface="+mn-ea"/>
                                    <a:cs typeface="+mn-cs"/>
                                  </a:rPr>
                                  <m:t>𝐷𝐾𝐾</m:t>
                                </m:r>
                              </m:num>
                              <m:den>
                                <m:r>
                                  <a:rPr lang="en-GB" sz="1100" b="0" i="1">
                                    <a:solidFill>
                                      <a:schemeClr val="dk1"/>
                                    </a:solidFill>
                                    <a:effectLst/>
                                    <a:latin typeface="Cambria Math"/>
                                    <a:ea typeface="+mn-ea"/>
                                    <a:cs typeface="+mn-cs"/>
                                  </a:rPr>
                                  <m:t>𝑢𝑛𝑖𝑡</m:t>
                                </m:r>
                              </m:den>
                            </m:f>
                          </m:e>
                        </m:d>
                      </m:num>
                      <m:den>
                        <m:sSub>
                          <m:sSubPr>
                            <m:ctrlPr>
                              <a:rPr lang="da-DK" sz="1100" i="1">
                                <a:solidFill>
                                  <a:schemeClr val="dk1"/>
                                </a:solidFill>
                                <a:effectLst/>
                                <a:latin typeface="Cambria Math" panose="02040503050406030204" pitchFamily="18" charset="0"/>
                                <a:ea typeface="+mn-ea"/>
                                <a:cs typeface="+mn-cs"/>
                              </a:rPr>
                            </m:ctrlPr>
                          </m:sSubPr>
                          <m:e>
                            <m:r>
                              <a:rPr lang="en-GB" sz="1100" b="0" i="1">
                                <a:solidFill>
                                  <a:schemeClr val="dk1"/>
                                </a:solidFill>
                                <a:effectLst/>
                                <a:latin typeface="Cambria Math"/>
                                <a:ea typeface="+mn-ea"/>
                                <a:cs typeface="+mn-cs"/>
                              </a:rPr>
                              <m:t>𝐻</m:t>
                            </m:r>
                          </m:e>
                          <m:sub>
                            <m:r>
                              <a:rPr lang="en-GB" sz="1100" b="0" i="1">
                                <a:solidFill>
                                  <a:schemeClr val="dk1"/>
                                </a:solidFill>
                                <a:effectLst/>
                                <a:latin typeface="Cambria Math"/>
                                <a:ea typeface="+mn-ea"/>
                                <a:cs typeface="+mn-cs"/>
                              </a:rPr>
                              <m:t>𝑐</m:t>
                            </m:r>
                          </m:sub>
                        </m:sSub>
                        <m:d>
                          <m:dPr>
                            <m:begChr m:val="["/>
                            <m:endChr m:val="]"/>
                            <m:ctrlPr>
                              <a:rPr lang="da-DK" sz="1100" i="1">
                                <a:solidFill>
                                  <a:schemeClr val="dk1"/>
                                </a:solidFill>
                                <a:effectLst/>
                                <a:latin typeface="Cambria Math" panose="02040503050406030204" pitchFamily="18" charset="0"/>
                                <a:ea typeface="+mn-ea"/>
                                <a:cs typeface="+mn-cs"/>
                              </a:rPr>
                            </m:ctrlPr>
                          </m:dPr>
                          <m:e>
                            <m:f>
                              <m:fPr>
                                <m:ctrlPr>
                                  <a:rPr lang="da-DK" sz="1100" i="1">
                                    <a:solidFill>
                                      <a:schemeClr val="dk1"/>
                                    </a:solidFill>
                                    <a:effectLst/>
                                    <a:latin typeface="Cambria Math" panose="02040503050406030204" pitchFamily="18" charset="0"/>
                                    <a:ea typeface="+mn-ea"/>
                                    <a:cs typeface="+mn-cs"/>
                                  </a:rPr>
                                </m:ctrlPr>
                              </m:fPr>
                              <m:num>
                                <m:r>
                                  <a:rPr lang="en-GB" sz="1100" b="0" i="1">
                                    <a:solidFill>
                                      <a:schemeClr val="dk1"/>
                                    </a:solidFill>
                                    <a:effectLst/>
                                    <a:latin typeface="Cambria Math"/>
                                    <a:ea typeface="+mn-ea"/>
                                    <a:cs typeface="+mn-cs"/>
                                  </a:rPr>
                                  <m:t>𝑘𝑊</m:t>
                                </m:r>
                              </m:num>
                              <m:den>
                                <m:r>
                                  <a:rPr lang="en-GB" sz="1100" b="0" i="1">
                                    <a:solidFill>
                                      <a:schemeClr val="dk1"/>
                                    </a:solidFill>
                                    <a:effectLst/>
                                    <a:latin typeface="Cambria Math"/>
                                    <a:ea typeface="+mn-ea"/>
                                    <a:cs typeface="+mn-cs"/>
                                  </a:rPr>
                                  <m:t>𝑢𝑛𝑖𝑡</m:t>
                                </m:r>
                              </m:den>
                            </m:f>
                          </m:e>
                        </m:d>
                      </m:den>
                    </m:f>
                  </m:oMath>
                </m:oMathPara>
              </a14:m>
              <a:endParaRPr lang="da-DK" sz="1100">
                <a:latin typeface="Times New Roman" panose="02020603050405020304" pitchFamily="18" charset="0"/>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endParaRPr lang="da-DK" sz="1100">
                <a:latin typeface="Times New Roman" panose="02020603050405020304" pitchFamily="18" charset="0"/>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14:m>
                <m:oMath xmlns:m="http://schemas.openxmlformats.org/officeDocument/2006/math">
                  <m:r>
                    <a:rPr lang="en-GB" sz="1100" b="0" i="1">
                      <a:solidFill>
                        <a:schemeClr val="dk1"/>
                      </a:solidFill>
                      <a:effectLst/>
                      <a:latin typeface="Cambria Math"/>
                      <a:ea typeface="+mn-ea"/>
                      <a:cs typeface="+mn-cs"/>
                    </a:rPr>
                    <m:t>𝐹𝐼𝑋𝑂𝑀</m:t>
                  </m:r>
                  <m:d>
                    <m:dPr>
                      <m:begChr m:val="["/>
                      <m:endChr m:val="]"/>
                      <m:ctrlPr>
                        <a:rPr lang="da-DK" sz="1100" i="1">
                          <a:solidFill>
                            <a:schemeClr val="dk1"/>
                          </a:solidFill>
                          <a:effectLst/>
                          <a:latin typeface="Cambria Math" panose="02040503050406030204" pitchFamily="18" charset="0"/>
                          <a:ea typeface="+mn-ea"/>
                          <a:cs typeface="+mn-cs"/>
                        </a:rPr>
                      </m:ctrlPr>
                    </m:dPr>
                    <m:e>
                      <m:f>
                        <m:fPr>
                          <m:ctrlPr>
                            <a:rPr lang="da-DK" sz="1100" i="1">
                              <a:solidFill>
                                <a:schemeClr val="dk1"/>
                              </a:solidFill>
                              <a:effectLst/>
                              <a:latin typeface="Cambria Math" panose="02040503050406030204" pitchFamily="18" charset="0"/>
                              <a:ea typeface="+mn-ea"/>
                              <a:cs typeface="+mn-cs"/>
                            </a:rPr>
                          </m:ctrlPr>
                        </m:fPr>
                        <m:num>
                          <m:r>
                            <a:rPr lang="en-GB" sz="1100" b="0" i="1">
                              <a:solidFill>
                                <a:schemeClr val="dk1"/>
                              </a:solidFill>
                              <a:effectLst/>
                              <a:latin typeface="Cambria Math"/>
                              <a:ea typeface="+mn-ea"/>
                              <a:cs typeface="+mn-cs"/>
                            </a:rPr>
                            <m:t>𝐷𝐾𝐾</m:t>
                          </m:r>
                        </m:num>
                        <m:den>
                          <m:r>
                            <a:rPr lang="en-GB" sz="1100" b="0" i="1">
                              <a:solidFill>
                                <a:schemeClr val="dk1"/>
                              </a:solidFill>
                              <a:effectLst/>
                              <a:latin typeface="Cambria Math"/>
                              <a:ea typeface="+mn-ea"/>
                              <a:cs typeface="+mn-cs"/>
                            </a:rPr>
                            <m:t>𝑘𝑊</m:t>
                          </m:r>
                          <m:r>
                            <a:rPr lang="en-GB" sz="1100" b="0" i="1">
                              <a:solidFill>
                                <a:schemeClr val="dk1"/>
                              </a:solidFill>
                              <a:effectLst/>
                              <a:latin typeface="Cambria Math"/>
                              <a:ea typeface="Cambria Math"/>
                              <a:cs typeface="+mn-cs"/>
                            </a:rPr>
                            <m:t>∙</m:t>
                          </m:r>
                          <m:r>
                            <a:rPr lang="en-GB" sz="1100" b="0" i="1">
                              <a:solidFill>
                                <a:schemeClr val="dk1"/>
                              </a:solidFill>
                              <a:effectLst/>
                              <a:latin typeface="Cambria Math"/>
                              <a:ea typeface="Cambria Math"/>
                              <a:cs typeface="+mn-cs"/>
                            </a:rPr>
                            <m:t>𝑦𝑒𝑎𝑟</m:t>
                          </m:r>
                        </m:den>
                      </m:f>
                    </m:e>
                  </m:d>
                  <m:r>
                    <a:rPr lang="da-DK" sz="1100" i="1">
                      <a:solidFill>
                        <a:schemeClr val="dk1"/>
                      </a:solidFill>
                      <a:effectLst/>
                      <a:latin typeface="Cambria Math"/>
                      <a:ea typeface="+mn-ea"/>
                      <a:cs typeface="+mn-cs"/>
                    </a:rPr>
                    <m:t>=</m:t>
                  </m:r>
                  <m:r>
                    <a:rPr lang="en-GB" sz="1100" b="0" i="1">
                      <a:solidFill>
                        <a:schemeClr val="dk1"/>
                      </a:solidFill>
                      <a:effectLst/>
                      <a:latin typeface="Cambria Math"/>
                      <a:ea typeface="+mn-ea"/>
                      <a:cs typeface="+mn-cs"/>
                    </a:rPr>
                    <m:t>𝐹𝐼𝑋𝑂𝑀</m:t>
                  </m:r>
                  <m:d>
                    <m:dPr>
                      <m:begChr m:val="["/>
                      <m:endChr m:val="]"/>
                      <m:ctrlPr>
                        <a:rPr lang="da-DK" sz="1100" i="1">
                          <a:solidFill>
                            <a:schemeClr val="dk1"/>
                          </a:solidFill>
                          <a:effectLst/>
                          <a:latin typeface="Cambria Math" panose="02040503050406030204" pitchFamily="18" charset="0"/>
                          <a:ea typeface="+mn-ea"/>
                          <a:cs typeface="+mn-cs"/>
                        </a:rPr>
                      </m:ctrlPr>
                    </m:dPr>
                    <m:e>
                      <m:f>
                        <m:fPr>
                          <m:ctrlPr>
                            <a:rPr lang="da-DK" sz="1100" i="1">
                              <a:solidFill>
                                <a:schemeClr val="dk1"/>
                              </a:solidFill>
                              <a:effectLst/>
                              <a:latin typeface="Cambria Math" panose="02040503050406030204" pitchFamily="18" charset="0"/>
                              <a:ea typeface="+mn-ea"/>
                              <a:cs typeface="+mn-cs"/>
                            </a:rPr>
                          </m:ctrlPr>
                        </m:fPr>
                        <m:num>
                          <m:r>
                            <a:rPr lang="en-GB" sz="1100" b="0" i="1">
                              <a:solidFill>
                                <a:schemeClr val="dk1"/>
                              </a:solidFill>
                              <a:effectLst/>
                              <a:latin typeface="Cambria Math"/>
                              <a:ea typeface="+mn-ea"/>
                              <a:cs typeface="+mn-cs"/>
                            </a:rPr>
                            <m:t>1000 €</m:t>
                          </m:r>
                        </m:num>
                        <m:den>
                          <m:r>
                            <a:rPr lang="en-GB" sz="1100" b="0" i="1">
                              <a:solidFill>
                                <a:schemeClr val="dk1"/>
                              </a:solidFill>
                              <a:effectLst/>
                              <a:latin typeface="Cambria Math"/>
                              <a:ea typeface="+mn-ea"/>
                              <a:cs typeface="+mn-cs"/>
                            </a:rPr>
                            <m:t>𝑘𝑊</m:t>
                          </m:r>
                          <m:r>
                            <a:rPr lang="en-GB" sz="1100" b="0" i="1">
                              <a:solidFill>
                                <a:schemeClr val="dk1"/>
                              </a:solidFill>
                              <a:effectLst/>
                              <a:latin typeface="Cambria Math"/>
                              <a:ea typeface="+mn-ea"/>
                              <a:cs typeface="+mn-cs"/>
                            </a:rPr>
                            <m:t>∙</m:t>
                          </m:r>
                          <m:r>
                            <a:rPr lang="en-GB" sz="1100" b="0" i="1">
                              <a:solidFill>
                                <a:schemeClr val="dk1"/>
                              </a:solidFill>
                              <a:effectLst/>
                              <a:latin typeface="Cambria Math"/>
                              <a:ea typeface="+mn-ea"/>
                              <a:cs typeface="+mn-cs"/>
                            </a:rPr>
                            <m:t>𝑦𝑒𝑎𝑟</m:t>
                          </m:r>
                        </m:den>
                      </m:f>
                    </m:e>
                  </m:d>
                  <m:r>
                    <a:rPr lang="da-DK" sz="1100" i="1">
                      <a:solidFill>
                        <a:schemeClr val="dk1"/>
                      </a:solidFill>
                      <a:effectLst/>
                      <a:latin typeface="Cambria Math"/>
                      <a:ea typeface="+mn-ea"/>
                      <a:cs typeface="+mn-cs"/>
                    </a:rPr>
                    <m:t>∙</m:t>
                  </m:r>
                  <m:sSub>
                    <m:sSubPr>
                      <m:ctrlPr>
                        <a:rPr lang="da-DK" sz="1100" i="1">
                          <a:solidFill>
                            <a:schemeClr val="dk1"/>
                          </a:solidFill>
                          <a:effectLst/>
                          <a:latin typeface="Cambria Math" panose="02040503050406030204" pitchFamily="18" charset="0"/>
                          <a:ea typeface="+mn-ea"/>
                          <a:cs typeface="+mn-cs"/>
                        </a:rPr>
                      </m:ctrlPr>
                    </m:sSubPr>
                    <m:e>
                      <m:r>
                        <a:rPr lang="en-GB" sz="1100" b="0" i="1">
                          <a:solidFill>
                            <a:schemeClr val="dk1"/>
                          </a:solidFill>
                          <a:effectLst/>
                          <a:latin typeface="Cambria Math"/>
                          <a:ea typeface="+mn-ea"/>
                          <a:cs typeface="+mn-cs"/>
                        </a:rPr>
                        <m:t>𝑘</m:t>
                      </m:r>
                    </m:e>
                    <m:sub>
                      <m:r>
                        <a:rPr lang="en-GB" sz="1100" b="0" i="1">
                          <a:solidFill>
                            <a:schemeClr val="dk1"/>
                          </a:solidFill>
                          <a:effectLst/>
                          <a:latin typeface="Cambria Math"/>
                          <a:ea typeface="+mn-ea"/>
                          <a:cs typeface="+mn-cs"/>
                        </a:rPr>
                        <m:t>𝑐𝑜𝑛𝑣</m:t>
                      </m:r>
                    </m:sub>
                  </m:sSub>
                  <m:r>
                    <a:rPr lang="da-DK" sz="1100" i="1">
                      <a:solidFill>
                        <a:schemeClr val="dk1"/>
                      </a:solidFill>
                      <a:effectLst/>
                      <a:latin typeface="Cambria Math"/>
                      <a:ea typeface="+mn-ea"/>
                      <a:cs typeface="+mn-cs"/>
                    </a:rPr>
                    <m:t>∙</m:t>
                  </m:r>
                  <m:r>
                    <m:rPr>
                      <m:nor/>
                    </m:rPr>
                    <a:rPr lang="da-DK" sz="1100">
                      <a:solidFill>
                        <a:schemeClr val="dk1"/>
                      </a:solidFill>
                      <a:effectLst/>
                      <a:latin typeface="Times New Roman" panose="02020603050405020304" pitchFamily="18" charset="0"/>
                      <a:ea typeface="+mn-ea"/>
                      <a:cs typeface="Times New Roman" panose="02020603050405020304" pitchFamily="18" charset="0"/>
                    </a:rPr>
                    <m:t>1000</m:t>
                  </m:r>
                </m:oMath>
              </a14:m>
              <a:r>
                <a:rPr lang="da-DK" sz="1100">
                  <a:latin typeface="Times New Roman" panose="02020603050405020304" pitchFamily="18" charset="0"/>
                  <a:cs typeface="Times New Roman" panose="02020603050405020304" pitchFamily="18" charset="0"/>
                </a:rPr>
                <a:t>,</a:t>
              </a:r>
            </a:p>
            <a:p>
              <a:pPr marL="0" marR="0" indent="0" defTabSz="914400" eaLnBrk="1" fontAlgn="auto" latinLnBrk="0" hangingPunct="1">
                <a:lnSpc>
                  <a:spcPct val="100000"/>
                </a:lnSpc>
                <a:spcBef>
                  <a:spcPts val="0"/>
                </a:spcBef>
                <a:spcAft>
                  <a:spcPts val="0"/>
                </a:spcAft>
                <a:buClrTx/>
                <a:buSzTx/>
                <a:buFontTx/>
                <a:buNone/>
                <a:tabLst/>
                <a:defRPr/>
              </a:pPr>
              <a:endParaRPr lang="da-DK" sz="1100">
                <a:latin typeface="Times New Roman" panose="02020603050405020304" pitchFamily="18" charset="0"/>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r>
                <a:rPr lang="da-DK" sz="1100">
                  <a:latin typeface="Times New Roman" panose="02020603050405020304" pitchFamily="18" charset="0"/>
                  <a:cs typeface="Times New Roman" panose="02020603050405020304" pitchFamily="18" charset="0"/>
                </a:rPr>
                <a:t>where the used symbols have the following meaning:</a:t>
              </a:r>
            </a:p>
            <a:p>
              <a:pPr marL="0" marR="0" indent="0" defTabSz="914400" eaLnBrk="1" fontAlgn="auto" latinLnBrk="0" hangingPunct="1">
                <a:lnSpc>
                  <a:spcPct val="100000"/>
                </a:lnSpc>
                <a:spcBef>
                  <a:spcPts val="0"/>
                </a:spcBef>
                <a:spcAft>
                  <a:spcPts val="0"/>
                </a:spcAft>
                <a:buClrTx/>
                <a:buSzTx/>
                <a:buFontTx/>
                <a:buNone/>
                <a:tabLst/>
                <a:defRPr/>
              </a:pPr>
              <a:endParaRPr lang="da-DK" sz="1100">
                <a:latin typeface="Times New Roman" panose="02020603050405020304" pitchFamily="18" charset="0"/>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14:m>
                <m:oMath xmlns:m="http://schemas.openxmlformats.org/officeDocument/2006/math">
                  <m:sSub>
                    <m:sSubPr>
                      <m:ctrlPr>
                        <a:rPr lang="da-DK" sz="1100" i="1">
                          <a:solidFill>
                            <a:schemeClr val="dk1"/>
                          </a:solidFill>
                          <a:effectLst/>
                          <a:latin typeface="Cambria Math" panose="02040503050406030204" pitchFamily="18" charset="0"/>
                          <a:ea typeface="+mn-ea"/>
                          <a:cs typeface="+mn-cs"/>
                        </a:rPr>
                      </m:ctrlPr>
                    </m:sSubPr>
                    <m:e>
                      <m:r>
                        <a:rPr lang="en-GB" sz="1100" b="0" i="1">
                          <a:solidFill>
                            <a:schemeClr val="dk1"/>
                          </a:solidFill>
                          <a:effectLst/>
                          <a:latin typeface="Cambria Math"/>
                          <a:ea typeface="+mn-ea"/>
                          <a:cs typeface="+mn-cs"/>
                        </a:rPr>
                        <m:t>𝐼</m:t>
                      </m:r>
                    </m:e>
                    <m:sub>
                      <m:r>
                        <a:rPr lang="en-GB" sz="1100" b="0" i="1">
                          <a:solidFill>
                            <a:schemeClr val="dk1"/>
                          </a:solidFill>
                          <a:effectLst/>
                          <a:latin typeface="Cambria Math"/>
                          <a:ea typeface="+mn-ea"/>
                          <a:cs typeface="+mn-cs"/>
                        </a:rPr>
                        <m:t>𝑐</m:t>
                      </m:r>
                    </m:sub>
                  </m:sSub>
                </m:oMath>
              </a14:m>
              <a:r>
                <a:rPr lang="da-DK" sz="1100">
                  <a:latin typeface="Times New Roman" panose="02020603050405020304" pitchFamily="18" charset="0"/>
                  <a:cs typeface="Times New Roman" panose="02020603050405020304" pitchFamily="18" charset="0"/>
                </a:rPr>
                <a:t> - investment costs</a:t>
              </a:r>
            </a:p>
            <a:p>
              <a:pPr marL="0" marR="0" indent="0" defTabSz="914400" eaLnBrk="1" fontAlgn="auto" latinLnBrk="0" hangingPunct="1">
                <a:lnSpc>
                  <a:spcPct val="100000"/>
                </a:lnSpc>
                <a:spcBef>
                  <a:spcPts val="0"/>
                </a:spcBef>
                <a:spcAft>
                  <a:spcPts val="0"/>
                </a:spcAft>
                <a:buClrTx/>
                <a:buSzTx/>
                <a:buFontTx/>
                <a:buNone/>
                <a:tabLst/>
                <a:defRPr/>
              </a:pPr>
              <a14:m>
                <m:oMath xmlns:m="http://schemas.openxmlformats.org/officeDocument/2006/math">
                  <m:sSub>
                    <m:sSubPr>
                      <m:ctrlPr>
                        <a:rPr lang="da-DK" sz="1100" i="1">
                          <a:solidFill>
                            <a:schemeClr val="dk1"/>
                          </a:solidFill>
                          <a:effectLst/>
                          <a:latin typeface="Cambria Math" panose="02040503050406030204" pitchFamily="18" charset="0"/>
                          <a:ea typeface="+mn-ea"/>
                          <a:cs typeface="+mn-cs"/>
                        </a:rPr>
                      </m:ctrlPr>
                    </m:sSubPr>
                    <m:e>
                      <m:r>
                        <a:rPr lang="en-GB" sz="1100" b="0" i="1">
                          <a:solidFill>
                            <a:schemeClr val="dk1"/>
                          </a:solidFill>
                          <a:effectLst/>
                          <a:latin typeface="Cambria Math"/>
                          <a:ea typeface="+mn-ea"/>
                          <a:cs typeface="+mn-cs"/>
                        </a:rPr>
                        <m:t>𝑘</m:t>
                      </m:r>
                    </m:e>
                    <m:sub>
                      <m:r>
                        <a:rPr lang="en-GB" sz="1100" b="0" i="1">
                          <a:solidFill>
                            <a:schemeClr val="dk1"/>
                          </a:solidFill>
                          <a:effectLst/>
                          <a:latin typeface="Cambria Math"/>
                          <a:ea typeface="+mn-ea"/>
                          <a:cs typeface="+mn-cs"/>
                        </a:rPr>
                        <m:t>𝑐𝑜𝑛𝑣</m:t>
                      </m:r>
                    </m:sub>
                  </m:sSub>
                </m:oMath>
              </a14:m>
              <a:r>
                <a:rPr lang="da-DK" sz="1100">
                  <a:latin typeface="Times New Roman" panose="02020603050405020304" pitchFamily="18" charset="0"/>
                  <a:cs typeface="Times New Roman" panose="02020603050405020304" pitchFamily="18" charset="0"/>
                </a:rPr>
                <a:t> - conersion factor from </a:t>
              </a:r>
              <a14:m>
                <m:oMath xmlns:m="http://schemas.openxmlformats.org/officeDocument/2006/math">
                  <m:r>
                    <a:rPr lang="en-GB" sz="1100" b="0" i="1">
                      <a:solidFill>
                        <a:schemeClr val="dk1"/>
                      </a:solidFill>
                      <a:effectLst/>
                      <a:latin typeface="Cambria Math"/>
                      <a:ea typeface="+mn-ea"/>
                      <a:cs typeface="+mn-cs"/>
                    </a:rPr>
                    <m:t>€</m:t>
                  </m:r>
                </m:oMath>
              </a14:m>
              <a:r>
                <a:rPr lang="da-DK" sz="1100">
                  <a:latin typeface="Times New Roman" panose="02020603050405020304" pitchFamily="18" charset="0"/>
                  <a:cs typeface="Times New Roman" panose="02020603050405020304" pitchFamily="18" charset="0"/>
                </a:rPr>
                <a:t> to DKK</a:t>
              </a:r>
            </a:p>
            <a:p>
              <a:pPr marL="0" marR="0" indent="0" defTabSz="914400" eaLnBrk="1" fontAlgn="auto" latinLnBrk="0" hangingPunct="1">
                <a:lnSpc>
                  <a:spcPct val="100000"/>
                </a:lnSpc>
                <a:spcBef>
                  <a:spcPts val="0"/>
                </a:spcBef>
                <a:spcAft>
                  <a:spcPts val="0"/>
                </a:spcAft>
                <a:buClrTx/>
                <a:buSzTx/>
                <a:buFontTx/>
                <a:buNone/>
                <a:tabLst/>
                <a:defRPr/>
              </a:pPr>
              <a14:m>
                <m:oMath xmlns:m="http://schemas.openxmlformats.org/officeDocument/2006/math">
                  <m:sSub>
                    <m:sSubPr>
                      <m:ctrlPr>
                        <a:rPr lang="da-DK" sz="1100" i="1">
                          <a:solidFill>
                            <a:schemeClr val="dk1"/>
                          </a:solidFill>
                          <a:effectLst/>
                          <a:latin typeface="Cambria Math" panose="02040503050406030204" pitchFamily="18" charset="0"/>
                          <a:ea typeface="+mn-ea"/>
                          <a:cs typeface="+mn-cs"/>
                        </a:rPr>
                      </m:ctrlPr>
                    </m:sSubPr>
                    <m:e>
                      <m:r>
                        <a:rPr lang="en-GB" sz="1100" b="0" i="1">
                          <a:solidFill>
                            <a:schemeClr val="dk1"/>
                          </a:solidFill>
                          <a:effectLst/>
                          <a:latin typeface="Cambria Math"/>
                          <a:ea typeface="+mn-ea"/>
                          <a:cs typeface="+mn-cs"/>
                        </a:rPr>
                        <m:t>𝐻</m:t>
                      </m:r>
                    </m:e>
                    <m:sub>
                      <m:r>
                        <a:rPr lang="en-GB" sz="1100" b="0" i="1">
                          <a:solidFill>
                            <a:schemeClr val="dk1"/>
                          </a:solidFill>
                          <a:effectLst/>
                          <a:latin typeface="Cambria Math"/>
                          <a:ea typeface="+mn-ea"/>
                          <a:cs typeface="+mn-cs"/>
                        </a:rPr>
                        <m:t>𝑐</m:t>
                      </m:r>
                    </m:sub>
                  </m:sSub>
                </m:oMath>
              </a14:m>
              <a:r>
                <a:rPr lang="da-DK" sz="1100">
                  <a:latin typeface="Times New Roman" panose="02020603050405020304" pitchFamily="18" charset="0"/>
                  <a:cs typeface="Times New Roman" panose="02020603050405020304" pitchFamily="18" charset="0"/>
                </a:rPr>
                <a:t> - assumed heat production capacity</a:t>
              </a:r>
            </a:p>
            <a:p>
              <a:pPr marL="0" marR="0" indent="0" defTabSz="914400" eaLnBrk="1" fontAlgn="auto" latinLnBrk="0" hangingPunct="1">
                <a:lnSpc>
                  <a:spcPct val="100000"/>
                </a:lnSpc>
                <a:spcBef>
                  <a:spcPts val="0"/>
                </a:spcBef>
                <a:spcAft>
                  <a:spcPts val="0"/>
                </a:spcAft>
                <a:buClrTx/>
                <a:buSzTx/>
                <a:buFontTx/>
                <a:buNone/>
                <a:tabLst/>
                <a:defRPr/>
              </a:pPr>
              <a14:m>
                <m:oMath xmlns:m="http://schemas.openxmlformats.org/officeDocument/2006/math">
                  <m:r>
                    <a:rPr lang="en-GB" sz="1100" b="0" i="1">
                      <a:solidFill>
                        <a:schemeClr val="dk1"/>
                      </a:solidFill>
                      <a:effectLst/>
                      <a:latin typeface="Cambria Math"/>
                      <a:ea typeface="+mn-ea"/>
                      <a:cs typeface="+mn-cs"/>
                    </a:rPr>
                    <m:t>𝐹𝐼𝑋𝑂𝑀</m:t>
                  </m:r>
                </m:oMath>
              </a14:m>
              <a:r>
                <a:rPr lang="da-DK" sz="1100">
                  <a:latin typeface="Times New Roman" panose="02020603050405020304" pitchFamily="18" charset="0"/>
                  <a:cs typeface="Times New Roman" panose="02020603050405020304" pitchFamily="18" charset="0"/>
                </a:rPr>
                <a:t> - Fixed O&amp;M costs</a:t>
              </a:r>
            </a:p>
          </xdr:txBody>
        </xdr:sp>
      </mc:Choice>
      <mc:Fallback xmlns="">
        <xdr:sp macro="" textlink="">
          <xdr:nvSpPr>
            <xdr:cNvPr id="6" name="TextBox 5"/>
            <xdr:cNvSpPr txBox="1"/>
          </xdr:nvSpPr>
          <xdr:spPr>
            <a:xfrm>
              <a:off x="9401175" y="11068048"/>
              <a:ext cx="3314700" cy="5429251"/>
            </a:xfrm>
            <a:prstGeom prst="rect">
              <a:avLst/>
            </a:prstGeom>
            <a:ln>
              <a:solidFill>
                <a:srgbClr val="FF0000"/>
              </a:solidFill>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lang="da-DK" sz="1100">
                  <a:latin typeface="Times New Roman" panose="02020603050405020304" pitchFamily="18" charset="0"/>
                  <a:cs typeface="Times New Roman" panose="02020603050405020304" pitchFamily="18" charset="0"/>
                </a:rPr>
                <a:t>Th</a:t>
              </a:r>
              <a:r>
                <a:rPr lang="da-DK" sz="1100" baseline="0">
                  <a:latin typeface="Times New Roman" panose="02020603050405020304" pitchFamily="18" charset="0"/>
                  <a:cs typeface="Times New Roman" panose="02020603050405020304" pitchFamily="18" charset="0"/>
                </a:rPr>
                <a:t>e values in red (specific investments, Fix O&amp;M and variable O&amp;M) are calculated and linked to table J12:P15: </a:t>
              </a:r>
            </a:p>
            <a:p>
              <a:endParaRPr lang="da-DK" sz="1100" baseline="0">
                <a:latin typeface="Times New Roman" panose="02020603050405020304" pitchFamily="18" charset="0"/>
                <a:cs typeface="Times New Roman" panose="02020603050405020304" pitchFamily="18" charset="0"/>
              </a:endParaRPr>
            </a:p>
            <a:p>
              <a:r>
                <a:rPr lang="en-GB" sz="1100" b="0" i="0">
                  <a:latin typeface="Cambria Math"/>
                </a:rPr>
                <a:t>𝐼</a:t>
              </a:r>
              <a:r>
                <a:rPr lang="da-DK" sz="1100" b="0" i="0">
                  <a:latin typeface="Cambria Math"/>
                </a:rPr>
                <a:t>_</a:t>
              </a:r>
              <a:r>
                <a:rPr lang="en-GB" sz="1100" b="0" i="0">
                  <a:latin typeface="Cambria Math"/>
                </a:rPr>
                <a:t>𝑐</a:t>
              </a:r>
              <a:r>
                <a:rPr lang="da-DK" sz="1100" b="0" i="0">
                  <a:latin typeface="Cambria Math"/>
                </a:rPr>
                <a:t> </a:t>
              </a:r>
              <a:r>
                <a:rPr lang="da-DK" sz="1100" i="0">
                  <a:latin typeface="Cambria Math"/>
                </a:rPr>
                <a:t>[</a:t>
              </a:r>
              <a:r>
                <a:rPr lang="en-GB" sz="1100" b="0" i="0">
                  <a:solidFill>
                    <a:schemeClr val="dk1"/>
                  </a:solidFill>
                  <a:effectLst/>
                  <a:latin typeface="Cambria Math"/>
                  <a:ea typeface="+mn-ea"/>
                  <a:cs typeface="+mn-cs"/>
                </a:rPr>
                <a:t>𝐷𝐾𝐾</a:t>
              </a:r>
              <a:r>
                <a:rPr lang="da-DK" sz="1100" b="0" i="0">
                  <a:solidFill>
                    <a:schemeClr val="dk1"/>
                  </a:solidFill>
                  <a:effectLst/>
                  <a:latin typeface="Cambria Math"/>
                  <a:ea typeface="+mn-ea"/>
                  <a:cs typeface="+mn-cs"/>
                </a:rPr>
                <a:t>/</a:t>
              </a:r>
              <a:r>
                <a:rPr lang="en-GB" sz="1100" b="0" i="0">
                  <a:solidFill>
                    <a:schemeClr val="dk1"/>
                  </a:solidFill>
                  <a:effectLst/>
                  <a:latin typeface="Cambria Math"/>
                  <a:ea typeface="+mn-ea"/>
                  <a:cs typeface="+mn-cs"/>
                </a:rPr>
                <a:t>𝑢𝑛𝑖𝑡]</a:t>
              </a:r>
              <a:r>
                <a:rPr lang="da-DK" sz="1100" i="0">
                  <a:latin typeface="Cambria Math"/>
                  <a:ea typeface="Cambria Math"/>
                </a:rPr>
                <a:t>=</a:t>
              </a:r>
              <a:r>
                <a:rPr lang="en-GB" sz="1100" b="0" i="0">
                  <a:solidFill>
                    <a:schemeClr val="dk1"/>
                  </a:solidFill>
                  <a:effectLst/>
                  <a:latin typeface="Cambria Math"/>
                  <a:ea typeface="+mn-ea"/>
                  <a:cs typeface="+mn-cs"/>
                </a:rPr>
                <a:t>𝐼</a:t>
              </a:r>
              <a:r>
                <a:rPr lang="da-DK" sz="1100" b="0" i="0">
                  <a:solidFill>
                    <a:schemeClr val="dk1"/>
                  </a:solidFill>
                  <a:effectLst/>
                  <a:latin typeface="Cambria Math"/>
                  <a:ea typeface="+mn-ea"/>
                  <a:cs typeface="+mn-cs"/>
                </a:rPr>
                <a:t>_</a:t>
              </a:r>
              <a:r>
                <a:rPr lang="en-GB" sz="1100" b="0" i="0">
                  <a:solidFill>
                    <a:schemeClr val="dk1"/>
                  </a:solidFill>
                  <a:effectLst/>
                  <a:latin typeface="Cambria Math"/>
                  <a:ea typeface="+mn-ea"/>
                  <a:cs typeface="+mn-cs"/>
                </a:rPr>
                <a:t>𝑐</a:t>
              </a:r>
              <a:r>
                <a:rPr lang="da-DK" sz="1100" b="0" i="0">
                  <a:solidFill>
                    <a:schemeClr val="dk1"/>
                  </a:solidFill>
                  <a:effectLst/>
                  <a:latin typeface="Cambria Math"/>
                  <a:ea typeface="+mn-ea"/>
                  <a:cs typeface="+mn-cs"/>
                </a:rPr>
                <a:t> </a:t>
              </a:r>
              <a:r>
                <a:rPr lang="da-DK" sz="1100" i="0">
                  <a:solidFill>
                    <a:schemeClr val="dk1"/>
                  </a:solidFill>
                  <a:effectLst/>
                  <a:latin typeface="Cambria Math"/>
                  <a:ea typeface="+mn-ea"/>
                  <a:cs typeface="+mn-cs"/>
                </a:rPr>
                <a:t>[(</a:t>
              </a:r>
              <a:r>
                <a:rPr lang="en-GB" sz="1100" b="0" i="0">
                  <a:solidFill>
                    <a:schemeClr val="dk1"/>
                  </a:solidFill>
                  <a:effectLst/>
                  <a:latin typeface="Cambria Math"/>
                  <a:ea typeface="+mn-ea"/>
                  <a:cs typeface="+mn-cs"/>
                </a:rPr>
                <a:t>1000 €</a:t>
              </a:r>
              <a:r>
                <a:rPr lang="da-DK" sz="1100" b="0" i="0">
                  <a:solidFill>
                    <a:schemeClr val="dk1"/>
                  </a:solidFill>
                  <a:effectLst/>
                  <a:latin typeface="Cambria Math"/>
                  <a:ea typeface="+mn-ea"/>
                  <a:cs typeface="+mn-cs"/>
                </a:rPr>
                <a:t>)/</a:t>
              </a:r>
              <a:r>
                <a:rPr lang="en-GB" sz="1100" b="0" i="0">
                  <a:solidFill>
                    <a:schemeClr val="dk1"/>
                  </a:solidFill>
                  <a:effectLst/>
                  <a:latin typeface="Cambria Math"/>
                  <a:ea typeface="+mn-ea"/>
                  <a:cs typeface="+mn-cs"/>
                </a:rPr>
                <a:t>𝑢𝑛𝑖𝑡]</a:t>
              </a:r>
              <a:r>
                <a:rPr lang="da-DK" sz="1100" i="0">
                  <a:solidFill>
                    <a:schemeClr val="dk1"/>
                  </a:solidFill>
                  <a:effectLst/>
                  <a:latin typeface="Cambria Math"/>
                  <a:ea typeface="Cambria Math"/>
                  <a:cs typeface="+mn-cs"/>
                </a:rPr>
                <a:t>∙</a:t>
              </a:r>
              <a:r>
                <a:rPr lang="en-GB" sz="1100" b="0" i="0">
                  <a:solidFill>
                    <a:schemeClr val="dk1"/>
                  </a:solidFill>
                  <a:effectLst/>
                  <a:latin typeface="Cambria Math"/>
                  <a:ea typeface="+mn-ea"/>
                  <a:cs typeface="+mn-cs"/>
                </a:rPr>
                <a:t>𝑘</a:t>
              </a:r>
              <a:r>
                <a:rPr lang="da-DK" sz="1100" b="0" i="0">
                  <a:solidFill>
                    <a:schemeClr val="dk1"/>
                  </a:solidFill>
                  <a:effectLst/>
                  <a:latin typeface="Cambria Math"/>
                  <a:ea typeface="+mn-ea"/>
                  <a:cs typeface="+mn-cs"/>
                </a:rPr>
                <a:t>_</a:t>
              </a:r>
              <a:r>
                <a:rPr lang="en-GB" sz="1100" b="0" i="0">
                  <a:solidFill>
                    <a:schemeClr val="dk1"/>
                  </a:solidFill>
                  <a:effectLst/>
                  <a:latin typeface="Cambria Math"/>
                  <a:ea typeface="+mn-ea"/>
                  <a:cs typeface="+mn-cs"/>
                </a:rPr>
                <a:t>𝑐𝑜𝑛𝑣</a:t>
              </a:r>
              <a:r>
                <a:rPr lang="da-DK" sz="1100" i="0">
                  <a:solidFill>
                    <a:schemeClr val="dk1"/>
                  </a:solidFill>
                  <a:effectLst/>
                  <a:latin typeface="Cambria Math"/>
                  <a:ea typeface="+mn-ea"/>
                  <a:cs typeface="+mn-cs"/>
                </a:rPr>
                <a:t>∙</a:t>
              </a:r>
              <a:r>
                <a:rPr lang="da-DK" sz="1100">
                  <a:latin typeface="Times New Roman" panose="02020603050405020304" pitchFamily="18" charset="0"/>
                  <a:cs typeface="Times New Roman" panose="02020603050405020304" pitchFamily="18" charset="0"/>
                </a:rPr>
                <a:t>1000</a:t>
              </a:r>
            </a:p>
            <a:p>
              <a:endParaRPr lang="da-DK" sz="1100">
                <a:latin typeface="Times New Roman" panose="02020603050405020304" pitchFamily="18" charset="0"/>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Cambria Math"/>
                  <a:ea typeface="+mn-ea"/>
                  <a:cs typeface="+mn-cs"/>
                </a:rPr>
                <a:t>𝐼</a:t>
              </a:r>
              <a:r>
                <a:rPr lang="da-DK" sz="1100" b="0" i="0">
                  <a:solidFill>
                    <a:schemeClr val="dk1"/>
                  </a:solidFill>
                  <a:effectLst/>
                  <a:latin typeface="Cambria Math"/>
                  <a:ea typeface="+mn-ea"/>
                  <a:cs typeface="+mn-cs"/>
                </a:rPr>
                <a:t>_</a:t>
              </a:r>
              <a:r>
                <a:rPr lang="en-GB" sz="1100" b="0" i="0">
                  <a:solidFill>
                    <a:schemeClr val="dk1"/>
                  </a:solidFill>
                  <a:effectLst/>
                  <a:latin typeface="Cambria Math"/>
                  <a:ea typeface="+mn-ea"/>
                  <a:cs typeface="+mn-cs"/>
                </a:rPr>
                <a:t>𝑐</a:t>
              </a:r>
              <a:r>
                <a:rPr lang="da-DK" sz="1100" b="0" i="0">
                  <a:solidFill>
                    <a:schemeClr val="dk1"/>
                  </a:solidFill>
                  <a:effectLst/>
                  <a:latin typeface="Cambria Math"/>
                  <a:ea typeface="+mn-ea"/>
                  <a:cs typeface="+mn-cs"/>
                </a:rPr>
                <a:t> </a:t>
              </a:r>
              <a:r>
                <a:rPr lang="da-DK" sz="1100" i="0">
                  <a:solidFill>
                    <a:schemeClr val="dk1"/>
                  </a:solidFill>
                  <a:effectLst/>
                  <a:latin typeface="Cambria Math"/>
                  <a:ea typeface="+mn-ea"/>
                  <a:cs typeface="+mn-cs"/>
                </a:rPr>
                <a:t>[</a:t>
              </a:r>
              <a:r>
                <a:rPr lang="en-GB" sz="1100" b="0" i="0">
                  <a:solidFill>
                    <a:schemeClr val="dk1"/>
                  </a:solidFill>
                  <a:effectLst/>
                  <a:latin typeface="Cambria Math"/>
                  <a:ea typeface="+mn-ea"/>
                  <a:cs typeface="+mn-cs"/>
                </a:rPr>
                <a:t>𝐷𝐾𝐾</a:t>
              </a:r>
              <a:r>
                <a:rPr lang="da-DK" sz="1100" b="0" i="0">
                  <a:solidFill>
                    <a:schemeClr val="dk1"/>
                  </a:solidFill>
                  <a:effectLst/>
                  <a:latin typeface="Cambria Math"/>
                  <a:ea typeface="+mn-ea"/>
                  <a:cs typeface="+mn-cs"/>
                </a:rPr>
                <a:t>/</a:t>
              </a:r>
              <a:r>
                <a:rPr lang="en-GB" sz="1100" b="0" i="0">
                  <a:solidFill>
                    <a:schemeClr val="dk1"/>
                  </a:solidFill>
                  <a:effectLst/>
                  <a:latin typeface="Cambria Math"/>
                  <a:ea typeface="+mn-ea"/>
                  <a:cs typeface="+mn-cs"/>
                </a:rPr>
                <a:t>𝑘𝑊]</a:t>
              </a:r>
              <a:r>
                <a:rPr lang="da-DK" sz="1100" i="0">
                  <a:solidFill>
                    <a:schemeClr val="dk1"/>
                  </a:solidFill>
                  <a:effectLst/>
                  <a:latin typeface="Cambria Math"/>
                  <a:ea typeface="+mn-ea"/>
                  <a:cs typeface="+mn-cs"/>
                </a:rPr>
                <a:t>=(</a:t>
              </a:r>
              <a:r>
                <a:rPr lang="en-GB" sz="1100" b="0" i="0">
                  <a:solidFill>
                    <a:schemeClr val="dk1"/>
                  </a:solidFill>
                  <a:effectLst/>
                  <a:latin typeface="Cambria Math"/>
                  <a:ea typeface="+mn-ea"/>
                  <a:cs typeface="+mn-cs"/>
                </a:rPr>
                <a:t>𝐼</a:t>
              </a:r>
              <a:r>
                <a:rPr lang="da-DK" sz="1100" b="0" i="0">
                  <a:solidFill>
                    <a:schemeClr val="dk1"/>
                  </a:solidFill>
                  <a:effectLst/>
                  <a:latin typeface="Cambria Math"/>
                  <a:ea typeface="+mn-ea"/>
                  <a:cs typeface="+mn-cs"/>
                </a:rPr>
                <a:t>_</a:t>
              </a:r>
              <a:r>
                <a:rPr lang="en-GB" sz="1100" b="0" i="0">
                  <a:solidFill>
                    <a:schemeClr val="dk1"/>
                  </a:solidFill>
                  <a:effectLst/>
                  <a:latin typeface="Cambria Math"/>
                  <a:ea typeface="+mn-ea"/>
                  <a:cs typeface="+mn-cs"/>
                </a:rPr>
                <a:t>𝑐</a:t>
              </a:r>
              <a:r>
                <a:rPr lang="da-DK" sz="1100" b="0" i="0">
                  <a:solidFill>
                    <a:schemeClr val="dk1"/>
                  </a:solidFill>
                  <a:effectLst/>
                  <a:latin typeface="Cambria Math"/>
                  <a:ea typeface="+mn-ea"/>
                  <a:cs typeface="+mn-cs"/>
                </a:rPr>
                <a:t> [</a:t>
              </a:r>
              <a:r>
                <a:rPr lang="en-GB" sz="1100" b="0" i="0">
                  <a:solidFill>
                    <a:schemeClr val="dk1"/>
                  </a:solidFill>
                  <a:effectLst/>
                  <a:latin typeface="Cambria Math"/>
                  <a:ea typeface="+mn-ea"/>
                  <a:cs typeface="+mn-cs"/>
                </a:rPr>
                <a:t>𝐷𝐾𝐾</a:t>
              </a:r>
              <a:r>
                <a:rPr lang="da-DK" sz="1100" b="0" i="0">
                  <a:solidFill>
                    <a:schemeClr val="dk1"/>
                  </a:solidFill>
                  <a:effectLst/>
                  <a:latin typeface="Cambria Math"/>
                  <a:ea typeface="+mn-ea"/>
                  <a:cs typeface="+mn-cs"/>
                </a:rPr>
                <a:t>/</a:t>
              </a:r>
              <a:r>
                <a:rPr lang="en-GB" sz="1100" b="0" i="0">
                  <a:solidFill>
                    <a:schemeClr val="dk1"/>
                  </a:solidFill>
                  <a:effectLst/>
                  <a:latin typeface="Cambria Math"/>
                  <a:ea typeface="+mn-ea"/>
                  <a:cs typeface="+mn-cs"/>
                </a:rPr>
                <a:t>𝑢𝑛𝑖𝑡]</a:t>
              </a:r>
              <a:r>
                <a:rPr lang="da-DK" sz="1100" b="0" i="0">
                  <a:solidFill>
                    <a:schemeClr val="dk1"/>
                  </a:solidFill>
                  <a:effectLst/>
                  <a:latin typeface="Cambria Math"/>
                  <a:ea typeface="+mn-ea"/>
                  <a:cs typeface="+mn-cs"/>
                </a:rPr>
                <a:t>)/(</a:t>
              </a:r>
              <a:r>
                <a:rPr lang="en-GB" sz="1100" b="0" i="0">
                  <a:solidFill>
                    <a:schemeClr val="dk1"/>
                  </a:solidFill>
                  <a:effectLst/>
                  <a:latin typeface="Cambria Math"/>
                  <a:ea typeface="+mn-ea"/>
                  <a:cs typeface="+mn-cs"/>
                </a:rPr>
                <a:t>𝐻</a:t>
              </a:r>
              <a:r>
                <a:rPr lang="da-DK" sz="1100" b="0" i="0">
                  <a:solidFill>
                    <a:schemeClr val="dk1"/>
                  </a:solidFill>
                  <a:effectLst/>
                  <a:latin typeface="Cambria Math"/>
                  <a:ea typeface="+mn-ea"/>
                  <a:cs typeface="+mn-cs"/>
                </a:rPr>
                <a:t>_</a:t>
              </a:r>
              <a:r>
                <a:rPr lang="en-GB" sz="1100" b="0" i="0">
                  <a:solidFill>
                    <a:schemeClr val="dk1"/>
                  </a:solidFill>
                  <a:effectLst/>
                  <a:latin typeface="Cambria Math"/>
                  <a:ea typeface="+mn-ea"/>
                  <a:cs typeface="+mn-cs"/>
                </a:rPr>
                <a:t>𝑐</a:t>
              </a:r>
              <a:r>
                <a:rPr lang="da-DK" sz="1100" b="0" i="0">
                  <a:solidFill>
                    <a:schemeClr val="dk1"/>
                  </a:solidFill>
                  <a:effectLst/>
                  <a:latin typeface="Cambria Math"/>
                  <a:ea typeface="+mn-ea"/>
                  <a:cs typeface="+mn-cs"/>
                </a:rPr>
                <a:t> [</a:t>
              </a:r>
              <a:r>
                <a:rPr lang="en-GB" sz="1100" b="0" i="0">
                  <a:solidFill>
                    <a:schemeClr val="dk1"/>
                  </a:solidFill>
                  <a:effectLst/>
                  <a:latin typeface="Cambria Math"/>
                  <a:ea typeface="+mn-ea"/>
                  <a:cs typeface="+mn-cs"/>
                </a:rPr>
                <a:t>𝑘𝑊</a:t>
              </a:r>
              <a:r>
                <a:rPr lang="da-DK" sz="1100" b="0" i="0">
                  <a:solidFill>
                    <a:schemeClr val="dk1"/>
                  </a:solidFill>
                  <a:effectLst/>
                  <a:latin typeface="Cambria Math"/>
                  <a:ea typeface="+mn-ea"/>
                  <a:cs typeface="+mn-cs"/>
                </a:rPr>
                <a:t>/</a:t>
              </a:r>
              <a:r>
                <a:rPr lang="en-GB" sz="1100" b="0" i="0">
                  <a:solidFill>
                    <a:schemeClr val="dk1"/>
                  </a:solidFill>
                  <a:effectLst/>
                  <a:latin typeface="Cambria Math"/>
                  <a:ea typeface="+mn-ea"/>
                  <a:cs typeface="+mn-cs"/>
                </a:rPr>
                <a:t>𝑢𝑛𝑖𝑡] </a:t>
              </a:r>
              <a:r>
                <a:rPr lang="da-DK" sz="1100" b="0" i="0">
                  <a:solidFill>
                    <a:schemeClr val="dk1"/>
                  </a:solidFill>
                  <a:effectLst/>
                  <a:latin typeface="Cambria Math"/>
                  <a:ea typeface="+mn-ea"/>
                  <a:cs typeface="+mn-cs"/>
                </a:rPr>
                <a:t>)</a:t>
              </a:r>
              <a:endParaRPr lang="da-DK" sz="1100">
                <a:latin typeface="Times New Roman" panose="02020603050405020304" pitchFamily="18" charset="0"/>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endParaRPr lang="da-DK" sz="1100">
                <a:latin typeface="Times New Roman" panose="02020603050405020304" pitchFamily="18" charset="0"/>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Cambria Math"/>
                  <a:ea typeface="+mn-ea"/>
                  <a:cs typeface="+mn-cs"/>
                </a:rPr>
                <a:t>𝐹𝐼𝑋𝑂𝑀</a:t>
              </a:r>
              <a:r>
                <a:rPr lang="da-DK" sz="1100" i="0">
                  <a:solidFill>
                    <a:schemeClr val="dk1"/>
                  </a:solidFill>
                  <a:effectLst/>
                  <a:latin typeface="Cambria Math"/>
                  <a:ea typeface="+mn-ea"/>
                  <a:cs typeface="+mn-cs"/>
                </a:rPr>
                <a:t>[</a:t>
              </a:r>
              <a:r>
                <a:rPr lang="en-GB" sz="1100" b="0" i="0">
                  <a:solidFill>
                    <a:schemeClr val="dk1"/>
                  </a:solidFill>
                  <a:effectLst/>
                  <a:latin typeface="Cambria Math"/>
                  <a:ea typeface="+mn-ea"/>
                  <a:cs typeface="+mn-cs"/>
                </a:rPr>
                <a:t>𝐷𝐾𝐾</a:t>
              </a:r>
              <a:r>
                <a:rPr lang="da-DK" sz="1100" b="0" i="0">
                  <a:solidFill>
                    <a:schemeClr val="dk1"/>
                  </a:solidFill>
                  <a:effectLst/>
                  <a:latin typeface="Cambria Math"/>
                  <a:ea typeface="+mn-ea"/>
                  <a:cs typeface="+mn-cs"/>
                </a:rPr>
                <a:t>/(</a:t>
              </a:r>
              <a:r>
                <a:rPr lang="en-GB" sz="1100" b="0" i="0">
                  <a:solidFill>
                    <a:schemeClr val="dk1"/>
                  </a:solidFill>
                  <a:effectLst/>
                  <a:latin typeface="Cambria Math"/>
                  <a:ea typeface="+mn-ea"/>
                  <a:cs typeface="+mn-cs"/>
                </a:rPr>
                <a:t>𝑘𝑊</a:t>
              </a:r>
              <a:r>
                <a:rPr lang="en-GB" sz="1100" b="0" i="0">
                  <a:solidFill>
                    <a:schemeClr val="dk1"/>
                  </a:solidFill>
                  <a:effectLst/>
                  <a:latin typeface="Cambria Math"/>
                  <a:ea typeface="Cambria Math"/>
                  <a:cs typeface="+mn-cs"/>
                </a:rPr>
                <a:t>∙𝑦𝑒𝑎𝑟</a:t>
              </a:r>
              <a:r>
                <a:rPr lang="da-DK" sz="1100" b="0" i="0">
                  <a:solidFill>
                    <a:schemeClr val="dk1"/>
                  </a:solidFill>
                  <a:effectLst/>
                  <a:latin typeface="Cambria Math"/>
                  <a:ea typeface="+mn-ea"/>
                  <a:cs typeface="+mn-cs"/>
                </a:rPr>
                <a:t>)</a:t>
              </a:r>
              <a:r>
                <a:rPr lang="en-GB" sz="1100" b="0" i="0">
                  <a:solidFill>
                    <a:schemeClr val="dk1"/>
                  </a:solidFill>
                  <a:effectLst/>
                  <a:latin typeface="Cambria Math"/>
                  <a:ea typeface="Cambria Math"/>
                  <a:cs typeface="+mn-cs"/>
                </a:rPr>
                <a:t>]</a:t>
              </a:r>
              <a:r>
                <a:rPr lang="da-DK" sz="1100" i="0">
                  <a:solidFill>
                    <a:schemeClr val="dk1"/>
                  </a:solidFill>
                  <a:effectLst/>
                  <a:latin typeface="Cambria Math"/>
                  <a:ea typeface="+mn-ea"/>
                  <a:cs typeface="+mn-cs"/>
                </a:rPr>
                <a:t>=</a:t>
              </a:r>
              <a:r>
                <a:rPr lang="en-GB" sz="1100" b="0" i="0">
                  <a:solidFill>
                    <a:schemeClr val="dk1"/>
                  </a:solidFill>
                  <a:effectLst/>
                  <a:latin typeface="Cambria Math"/>
                  <a:ea typeface="+mn-ea"/>
                  <a:cs typeface="+mn-cs"/>
                </a:rPr>
                <a:t>𝐹𝐼𝑋𝑂𝑀</a:t>
              </a:r>
              <a:r>
                <a:rPr lang="da-DK" sz="1100" i="0">
                  <a:solidFill>
                    <a:schemeClr val="dk1"/>
                  </a:solidFill>
                  <a:effectLst/>
                  <a:latin typeface="Cambria Math"/>
                  <a:ea typeface="+mn-ea"/>
                  <a:cs typeface="+mn-cs"/>
                </a:rPr>
                <a:t>[(</a:t>
              </a:r>
              <a:r>
                <a:rPr lang="en-GB" sz="1100" b="0" i="0">
                  <a:solidFill>
                    <a:schemeClr val="dk1"/>
                  </a:solidFill>
                  <a:effectLst/>
                  <a:latin typeface="Cambria Math"/>
                  <a:ea typeface="+mn-ea"/>
                  <a:cs typeface="+mn-cs"/>
                </a:rPr>
                <a:t>1000 €</a:t>
              </a:r>
              <a:r>
                <a:rPr lang="da-DK" sz="1100" b="0" i="0">
                  <a:solidFill>
                    <a:schemeClr val="dk1"/>
                  </a:solidFill>
                  <a:effectLst/>
                  <a:latin typeface="Cambria Math"/>
                  <a:ea typeface="+mn-ea"/>
                  <a:cs typeface="+mn-cs"/>
                </a:rPr>
                <a:t>)/(</a:t>
              </a:r>
              <a:r>
                <a:rPr lang="en-GB" sz="1100" b="0" i="0">
                  <a:solidFill>
                    <a:schemeClr val="dk1"/>
                  </a:solidFill>
                  <a:effectLst/>
                  <a:latin typeface="Cambria Math"/>
                  <a:ea typeface="+mn-ea"/>
                  <a:cs typeface="+mn-cs"/>
                </a:rPr>
                <a:t>𝑘𝑊∙𝑦𝑒𝑎𝑟</a:t>
              </a:r>
              <a:r>
                <a:rPr lang="da-DK" sz="1100" b="0" i="0">
                  <a:solidFill>
                    <a:schemeClr val="dk1"/>
                  </a:solidFill>
                  <a:effectLst/>
                  <a:latin typeface="Cambria Math"/>
                  <a:ea typeface="+mn-ea"/>
                  <a:cs typeface="+mn-cs"/>
                </a:rPr>
                <a:t>)</a:t>
              </a:r>
              <a:r>
                <a:rPr lang="en-GB" sz="1100" b="0" i="0">
                  <a:solidFill>
                    <a:schemeClr val="dk1"/>
                  </a:solidFill>
                  <a:effectLst/>
                  <a:latin typeface="Cambria Math"/>
                  <a:ea typeface="+mn-ea"/>
                  <a:cs typeface="+mn-cs"/>
                </a:rPr>
                <a:t>]</a:t>
              </a:r>
              <a:r>
                <a:rPr lang="da-DK" sz="1100" i="0">
                  <a:solidFill>
                    <a:schemeClr val="dk1"/>
                  </a:solidFill>
                  <a:effectLst/>
                  <a:latin typeface="Cambria Math"/>
                  <a:ea typeface="+mn-ea"/>
                  <a:cs typeface="+mn-cs"/>
                </a:rPr>
                <a:t>∙</a:t>
              </a:r>
              <a:r>
                <a:rPr lang="en-GB" sz="1100" b="0" i="0">
                  <a:solidFill>
                    <a:schemeClr val="dk1"/>
                  </a:solidFill>
                  <a:effectLst/>
                  <a:latin typeface="Cambria Math"/>
                  <a:ea typeface="+mn-ea"/>
                  <a:cs typeface="+mn-cs"/>
                </a:rPr>
                <a:t>𝑘</a:t>
              </a:r>
              <a:r>
                <a:rPr lang="da-DK" sz="1100" b="0" i="0">
                  <a:solidFill>
                    <a:schemeClr val="dk1"/>
                  </a:solidFill>
                  <a:effectLst/>
                  <a:latin typeface="Cambria Math"/>
                  <a:ea typeface="+mn-ea"/>
                  <a:cs typeface="+mn-cs"/>
                </a:rPr>
                <a:t>_</a:t>
              </a:r>
              <a:r>
                <a:rPr lang="en-GB" sz="1100" b="0" i="0">
                  <a:solidFill>
                    <a:schemeClr val="dk1"/>
                  </a:solidFill>
                  <a:effectLst/>
                  <a:latin typeface="Cambria Math"/>
                  <a:ea typeface="+mn-ea"/>
                  <a:cs typeface="+mn-cs"/>
                </a:rPr>
                <a:t>𝑐𝑜𝑛𝑣</a:t>
              </a:r>
              <a:r>
                <a:rPr lang="da-DK" sz="1100" i="0">
                  <a:solidFill>
                    <a:schemeClr val="dk1"/>
                  </a:solidFill>
                  <a:effectLst/>
                  <a:latin typeface="Cambria Math"/>
                  <a:ea typeface="+mn-ea"/>
                  <a:cs typeface="+mn-cs"/>
                </a:rPr>
                <a:t>∙"</a:t>
              </a:r>
              <a:r>
                <a:rPr lang="da-DK" sz="1100" i="0">
                  <a:solidFill>
                    <a:schemeClr val="dk1"/>
                  </a:solidFill>
                  <a:effectLst/>
                  <a:latin typeface="Cambria Math"/>
                  <a:ea typeface="+mn-ea"/>
                  <a:cs typeface="Times New Roman" panose="02020603050405020304" pitchFamily="18" charset="0"/>
                </a:rPr>
                <a:t>1000</a:t>
              </a:r>
              <a:r>
                <a:rPr lang="en-US" sz="1100" i="0">
                  <a:solidFill>
                    <a:schemeClr val="dk1"/>
                  </a:solidFill>
                  <a:effectLst/>
                  <a:latin typeface="Times New Roman" panose="02020603050405020304" pitchFamily="18" charset="0"/>
                  <a:ea typeface="+mn-ea"/>
                  <a:cs typeface="Times New Roman" panose="02020603050405020304" pitchFamily="18" charset="0"/>
                </a:rPr>
                <a:t>"</a:t>
              </a:r>
              <a:r>
                <a:rPr lang="da-DK" sz="1100">
                  <a:latin typeface="Times New Roman" panose="02020603050405020304" pitchFamily="18" charset="0"/>
                  <a:cs typeface="Times New Roman" panose="02020603050405020304" pitchFamily="18" charset="0"/>
                </a:rPr>
                <a:t>,</a:t>
              </a:r>
            </a:p>
            <a:p>
              <a:pPr marL="0" marR="0" indent="0" defTabSz="914400" eaLnBrk="1" fontAlgn="auto" latinLnBrk="0" hangingPunct="1">
                <a:lnSpc>
                  <a:spcPct val="100000"/>
                </a:lnSpc>
                <a:spcBef>
                  <a:spcPts val="0"/>
                </a:spcBef>
                <a:spcAft>
                  <a:spcPts val="0"/>
                </a:spcAft>
                <a:buClrTx/>
                <a:buSzTx/>
                <a:buFontTx/>
                <a:buNone/>
                <a:tabLst/>
                <a:defRPr/>
              </a:pPr>
              <a:endParaRPr lang="da-DK" sz="1100">
                <a:latin typeface="Times New Roman" panose="02020603050405020304" pitchFamily="18" charset="0"/>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r>
                <a:rPr lang="da-DK" sz="1100">
                  <a:latin typeface="Times New Roman" panose="02020603050405020304" pitchFamily="18" charset="0"/>
                  <a:cs typeface="Times New Roman" panose="02020603050405020304" pitchFamily="18" charset="0"/>
                </a:rPr>
                <a:t>where the used symbols have the following meaning:</a:t>
              </a:r>
            </a:p>
            <a:p>
              <a:pPr marL="0" marR="0" indent="0" defTabSz="914400" eaLnBrk="1" fontAlgn="auto" latinLnBrk="0" hangingPunct="1">
                <a:lnSpc>
                  <a:spcPct val="100000"/>
                </a:lnSpc>
                <a:spcBef>
                  <a:spcPts val="0"/>
                </a:spcBef>
                <a:spcAft>
                  <a:spcPts val="0"/>
                </a:spcAft>
                <a:buClrTx/>
                <a:buSzTx/>
                <a:buFontTx/>
                <a:buNone/>
                <a:tabLst/>
                <a:defRPr/>
              </a:pPr>
              <a:endParaRPr lang="da-DK" sz="1100">
                <a:latin typeface="Times New Roman" panose="02020603050405020304" pitchFamily="18" charset="0"/>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Cambria Math"/>
                  <a:ea typeface="+mn-ea"/>
                  <a:cs typeface="+mn-cs"/>
                </a:rPr>
                <a:t>𝐼</a:t>
              </a:r>
              <a:r>
                <a:rPr lang="da-DK" sz="1100" b="0" i="0">
                  <a:solidFill>
                    <a:schemeClr val="dk1"/>
                  </a:solidFill>
                  <a:effectLst/>
                  <a:latin typeface="Cambria Math"/>
                  <a:ea typeface="+mn-ea"/>
                  <a:cs typeface="+mn-cs"/>
                </a:rPr>
                <a:t>_</a:t>
              </a:r>
              <a:r>
                <a:rPr lang="en-GB" sz="1100" b="0" i="0">
                  <a:solidFill>
                    <a:schemeClr val="dk1"/>
                  </a:solidFill>
                  <a:effectLst/>
                  <a:latin typeface="Cambria Math"/>
                  <a:ea typeface="+mn-ea"/>
                  <a:cs typeface="+mn-cs"/>
                </a:rPr>
                <a:t>𝑐</a:t>
              </a:r>
              <a:r>
                <a:rPr lang="da-DK" sz="1100">
                  <a:latin typeface="Times New Roman" panose="02020603050405020304" pitchFamily="18" charset="0"/>
                  <a:cs typeface="Times New Roman" panose="02020603050405020304" pitchFamily="18" charset="0"/>
                </a:rPr>
                <a:t> - investment costs</a:t>
              </a:r>
            </a:p>
            <a:p>
              <a:pPr marL="0" marR="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Cambria Math"/>
                  <a:ea typeface="+mn-ea"/>
                  <a:cs typeface="+mn-cs"/>
                </a:rPr>
                <a:t>𝑘</a:t>
              </a:r>
              <a:r>
                <a:rPr lang="da-DK" sz="1100" b="0" i="0">
                  <a:solidFill>
                    <a:schemeClr val="dk1"/>
                  </a:solidFill>
                  <a:effectLst/>
                  <a:latin typeface="Cambria Math"/>
                  <a:ea typeface="+mn-ea"/>
                  <a:cs typeface="+mn-cs"/>
                </a:rPr>
                <a:t>_</a:t>
              </a:r>
              <a:r>
                <a:rPr lang="en-GB" sz="1100" b="0" i="0">
                  <a:solidFill>
                    <a:schemeClr val="dk1"/>
                  </a:solidFill>
                  <a:effectLst/>
                  <a:latin typeface="Cambria Math"/>
                  <a:ea typeface="+mn-ea"/>
                  <a:cs typeface="+mn-cs"/>
                </a:rPr>
                <a:t>𝑐𝑜𝑛𝑣</a:t>
              </a:r>
              <a:r>
                <a:rPr lang="da-DK" sz="1100">
                  <a:latin typeface="Times New Roman" panose="02020603050405020304" pitchFamily="18" charset="0"/>
                  <a:cs typeface="Times New Roman" panose="02020603050405020304" pitchFamily="18" charset="0"/>
                </a:rPr>
                <a:t> - conersion factor from </a:t>
              </a:r>
              <a:r>
                <a:rPr lang="en-GB" sz="1100" b="0" i="0">
                  <a:solidFill>
                    <a:schemeClr val="dk1"/>
                  </a:solidFill>
                  <a:effectLst/>
                  <a:latin typeface="Cambria Math"/>
                  <a:ea typeface="+mn-ea"/>
                  <a:cs typeface="+mn-cs"/>
                </a:rPr>
                <a:t>€</a:t>
              </a:r>
              <a:r>
                <a:rPr lang="da-DK" sz="1100">
                  <a:latin typeface="Times New Roman" panose="02020603050405020304" pitchFamily="18" charset="0"/>
                  <a:cs typeface="Times New Roman" panose="02020603050405020304" pitchFamily="18" charset="0"/>
                </a:rPr>
                <a:t> to DKK</a:t>
              </a:r>
            </a:p>
            <a:p>
              <a:pPr marL="0" marR="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Cambria Math"/>
                  <a:ea typeface="+mn-ea"/>
                  <a:cs typeface="+mn-cs"/>
                </a:rPr>
                <a:t>𝐻</a:t>
              </a:r>
              <a:r>
                <a:rPr lang="da-DK" sz="1100" b="0" i="0">
                  <a:solidFill>
                    <a:schemeClr val="dk1"/>
                  </a:solidFill>
                  <a:effectLst/>
                  <a:latin typeface="Cambria Math"/>
                  <a:ea typeface="+mn-ea"/>
                  <a:cs typeface="+mn-cs"/>
                </a:rPr>
                <a:t>_</a:t>
              </a:r>
              <a:r>
                <a:rPr lang="en-GB" sz="1100" b="0" i="0">
                  <a:solidFill>
                    <a:schemeClr val="dk1"/>
                  </a:solidFill>
                  <a:effectLst/>
                  <a:latin typeface="Cambria Math"/>
                  <a:ea typeface="+mn-ea"/>
                  <a:cs typeface="+mn-cs"/>
                </a:rPr>
                <a:t>𝑐</a:t>
              </a:r>
              <a:r>
                <a:rPr lang="da-DK" sz="1100">
                  <a:latin typeface="Times New Roman" panose="02020603050405020304" pitchFamily="18" charset="0"/>
                  <a:cs typeface="Times New Roman" panose="02020603050405020304" pitchFamily="18" charset="0"/>
                </a:rPr>
                <a:t> - assumed heat production capacity</a:t>
              </a:r>
            </a:p>
            <a:p>
              <a:pPr marL="0" marR="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Cambria Math"/>
                  <a:ea typeface="+mn-ea"/>
                  <a:cs typeface="+mn-cs"/>
                </a:rPr>
                <a:t>𝐹𝐼𝑋𝑂𝑀</a:t>
              </a:r>
              <a:r>
                <a:rPr lang="da-DK" sz="1100">
                  <a:latin typeface="Times New Roman" panose="02020603050405020304" pitchFamily="18" charset="0"/>
                  <a:cs typeface="Times New Roman" panose="02020603050405020304" pitchFamily="18" charset="0"/>
                </a:rPr>
                <a:t> - Fixed O&amp;M costs</a:t>
              </a:r>
            </a:p>
          </xdr:txBody>
        </xdr:sp>
      </mc:Fallback>
    </mc:AlternateContent>
    <xdr:clientData/>
  </xdr:twoCellAnchor>
  <xdr:twoCellAnchor>
    <xdr:from>
      <xdr:col>13</xdr:col>
      <xdr:colOff>85725</xdr:colOff>
      <xdr:row>57</xdr:row>
      <xdr:rowOff>161925</xdr:rowOff>
    </xdr:from>
    <xdr:to>
      <xdr:col>15</xdr:col>
      <xdr:colOff>333375</xdr:colOff>
      <xdr:row>65</xdr:row>
      <xdr:rowOff>19050</xdr:rowOff>
    </xdr:to>
    <xdr:cxnSp macro="">
      <xdr:nvCxnSpPr>
        <xdr:cNvPr id="24" name="Elbow Connector 23">
          <a:extLst>
            <a:ext uri="{FF2B5EF4-FFF2-40B4-BE49-F238E27FC236}">
              <a16:creationId xmlns:a16="http://schemas.microsoft.com/office/drawing/2014/main" id="{00000000-0008-0000-0D00-000018000000}"/>
            </a:ext>
          </a:extLst>
        </xdr:cNvPr>
        <xdr:cNvCxnSpPr/>
      </xdr:nvCxnSpPr>
      <xdr:spPr>
        <a:xfrm flipV="1">
          <a:off x="10982325" y="11687175"/>
          <a:ext cx="3752850" cy="1381125"/>
        </a:xfrm>
        <a:prstGeom prst="bentConnector3">
          <a:avLst>
            <a:gd name="adj1" fmla="val 88579"/>
          </a:avLst>
        </a:prstGeom>
        <a:ln>
          <a:solidFill>
            <a:srgbClr val="FF0000"/>
          </a:solidFill>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16</xdr:col>
      <xdr:colOff>114300</xdr:colOff>
      <xdr:row>2</xdr:row>
      <xdr:rowOff>47625</xdr:rowOff>
    </xdr:from>
    <xdr:to>
      <xdr:col>20</xdr:col>
      <xdr:colOff>76200</xdr:colOff>
      <xdr:row>5</xdr:row>
      <xdr:rowOff>114300</xdr:rowOff>
    </xdr:to>
    <xdr:sp macro="" textlink="">
      <xdr:nvSpPr>
        <xdr:cNvPr id="44" name="TextBox 43">
          <a:extLst>
            <a:ext uri="{FF2B5EF4-FFF2-40B4-BE49-F238E27FC236}">
              <a16:creationId xmlns:a16="http://schemas.microsoft.com/office/drawing/2014/main" id="{00000000-0008-0000-0D00-00002C000000}"/>
            </a:ext>
          </a:extLst>
        </xdr:cNvPr>
        <xdr:cNvSpPr txBox="1"/>
      </xdr:nvSpPr>
      <xdr:spPr>
        <a:xfrm>
          <a:off x="12896850" y="428625"/>
          <a:ext cx="2400300" cy="790575"/>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lang="da-DK" sz="1100"/>
            <a:t>The </a:t>
          </a:r>
          <a:r>
            <a:rPr lang="da-DK" sz="1100" b="1">
              <a:solidFill>
                <a:srgbClr val="00B050"/>
              </a:solidFill>
            </a:rPr>
            <a:t>green</a:t>
          </a:r>
          <a:r>
            <a:rPr lang="da-DK" sz="1100"/>
            <a:t> values are copied to HOU_Multi Boil sheet and later</a:t>
          </a:r>
          <a:r>
            <a:rPr lang="da-DK" sz="1100" baseline="0"/>
            <a:t> used in TIMES</a:t>
          </a:r>
          <a:r>
            <a:rPr lang="da-DK" sz="1100"/>
            <a:t>-DK</a:t>
          </a: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7</xdr:col>
      <xdr:colOff>0</xdr:colOff>
      <xdr:row>0</xdr:row>
      <xdr:rowOff>0</xdr:rowOff>
    </xdr:from>
    <xdr:to>
      <xdr:col>26</xdr:col>
      <xdr:colOff>222250</xdr:colOff>
      <xdr:row>1</xdr:row>
      <xdr:rowOff>169333</xdr:rowOff>
    </xdr:to>
    <xdr:sp macro="" textlink="">
      <xdr:nvSpPr>
        <xdr:cNvPr id="2" name="TextBox 1">
          <a:extLst>
            <a:ext uri="{FF2B5EF4-FFF2-40B4-BE49-F238E27FC236}">
              <a16:creationId xmlns:a16="http://schemas.microsoft.com/office/drawing/2014/main" id="{00000000-0008-0000-0E00-000002000000}"/>
            </a:ext>
          </a:extLst>
        </xdr:cNvPr>
        <xdr:cNvSpPr txBox="1"/>
      </xdr:nvSpPr>
      <xdr:spPr>
        <a:xfrm>
          <a:off x="6783917" y="0"/>
          <a:ext cx="11990916" cy="359833"/>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lang="da-DK" sz="1100"/>
            <a:t>The techno-economic</a:t>
          </a:r>
          <a:r>
            <a:rPr lang="da-DK" sz="1100" baseline="0"/>
            <a:t> data used in SubRES_NewHOU_</a:t>
          </a:r>
          <a:r>
            <a:rPr lang="da-DK" sz="1100" baseline="0">
              <a:solidFill>
                <a:schemeClr val="dk1"/>
              </a:solidFill>
              <a:effectLst/>
              <a:latin typeface="+mn-lt"/>
              <a:ea typeface="+mn-ea"/>
              <a:cs typeface="+mn-cs"/>
            </a:rPr>
            <a:t>Heating</a:t>
          </a:r>
          <a:r>
            <a:rPr lang="da-DK" sz="1100" baseline="0"/>
            <a:t> are obtained from "</a:t>
          </a:r>
          <a:r>
            <a:rPr lang="da-DK" sz="1100">
              <a:solidFill>
                <a:schemeClr val="dk1"/>
              </a:solidFill>
              <a:effectLst/>
              <a:latin typeface="+mn-lt"/>
              <a:ea typeface="+mn-ea"/>
              <a:cs typeface="+mn-cs"/>
            </a:rPr>
            <a:t>Technology Data for Energy Plants Individual Heating Plants and Energy Transport" maintained by the Danish Energy Agency </a:t>
          </a:r>
        </a:p>
        <a:p>
          <a:endParaRPr lang="da-DK" sz="1100">
            <a:solidFill>
              <a:schemeClr val="dk1"/>
            </a:solidFill>
            <a:effectLst/>
            <a:latin typeface="+mn-lt"/>
            <a:ea typeface="+mn-ea"/>
            <a:cs typeface="+mn-cs"/>
          </a:endParaRPr>
        </a:p>
        <a:p>
          <a:r>
            <a:rPr lang="da-DK" sz="1100" u="sng">
              <a:solidFill>
                <a:srgbClr val="0070C0"/>
              </a:solidFill>
              <a:effectLst/>
              <a:latin typeface="+mn-lt"/>
              <a:ea typeface="+mn-ea"/>
              <a:cs typeface="+mn-cs"/>
            </a:rPr>
            <a:t>http://www.ens.dk/node/2252</a:t>
          </a:r>
        </a:p>
      </xdr:txBody>
    </xdr:sp>
    <xdr:clientData/>
  </xdr:twoCellAnchor>
  <xdr:twoCellAnchor>
    <xdr:from>
      <xdr:col>1</xdr:col>
      <xdr:colOff>520602</xdr:colOff>
      <xdr:row>71</xdr:row>
      <xdr:rowOff>139219</xdr:rowOff>
    </xdr:from>
    <xdr:to>
      <xdr:col>2</xdr:col>
      <xdr:colOff>408420</xdr:colOff>
      <xdr:row>77</xdr:row>
      <xdr:rowOff>95248</xdr:rowOff>
    </xdr:to>
    <xdr:sp macro="" textlink="">
      <xdr:nvSpPr>
        <xdr:cNvPr id="3" name="TextBox 2">
          <a:extLst>
            <a:ext uri="{FF2B5EF4-FFF2-40B4-BE49-F238E27FC236}">
              <a16:creationId xmlns:a16="http://schemas.microsoft.com/office/drawing/2014/main" id="{00000000-0008-0000-0E00-000003000000}"/>
            </a:ext>
          </a:extLst>
        </xdr:cNvPr>
        <xdr:cNvSpPr txBox="1"/>
      </xdr:nvSpPr>
      <xdr:spPr>
        <a:xfrm>
          <a:off x="1642435" y="15125219"/>
          <a:ext cx="2332568" cy="1099029"/>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lang="da-DK" sz="1100"/>
            <a:t>The </a:t>
          </a:r>
          <a:r>
            <a:rPr lang="da-DK" sz="1100" b="1"/>
            <a:t>assumed</a:t>
          </a:r>
          <a:r>
            <a:rPr lang="da-DK" sz="1100"/>
            <a:t> boiler size is  checked against  the range for the "Heat production capacity for one unit (kW)" in the first row in the datasheet </a:t>
          </a:r>
        </a:p>
      </xdr:txBody>
    </xdr:sp>
    <xdr:clientData/>
  </xdr:twoCellAnchor>
  <xdr:twoCellAnchor>
    <xdr:from>
      <xdr:col>7</xdr:col>
      <xdr:colOff>443922</xdr:colOff>
      <xdr:row>64</xdr:row>
      <xdr:rowOff>44450</xdr:rowOff>
    </xdr:from>
    <xdr:to>
      <xdr:col>15</xdr:col>
      <xdr:colOff>376189</xdr:colOff>
      <xdr:row>73</xdr:row>
      <xdr:rowOff>179917</xdr:rowOff>
    </xdr:to>
    <mc:AlternateContent xmlns:mc="http://schemas.openxmlformats.org/markup-compatibility/2006" xmlns:a14="http://schemas.microsoft.com/office/drawing/2010/main">
      <mc:Choice Requires="a14">
        <xdr:sp macro="" textlink="">
          <xdr:nvSpPr>
            <xdr:cNvPr id="5" name="TextBox 4">
              <a:extLst>
                <a:ext uri="{FF2B5EF4-FFF2-40B4-BE49-F238E27FC236}">
                  <a16:creationId xmlns:a16="http://schemas.microsoft.com/office/drawing/2014/main" id="{00000000-0008-0000-0E00-000005000000}"/>
                </a:ext>
              </a:extLst>
            </xdr:cNvPr>
            <xdr:cNvSpPr txBox="1"/>
          </xdr:nvSpPr>
          <xdr:spPr>
            <a:xfrm>
              <a:off x="7227839" y="13696950"/>
              <a:ext cx="4948767" cy="1849967"/>
            </a:xfrm>
            <a:prstGeom prst="rect">
              <a:avLst/>
            </a:prstGeom>
            <a:ln>
              <a:solidFill>
                <a:srgbClr val="FF0000"/>
              </a:solidFill>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lang="da-DK" sz="1100">
                  <a:latin typeface="Times New Roman" panose="02020603050405020304" pitchFamily="18" charset="0"/>
                  <a:cs typeface="Times New Roman" panose="02020603050405020304" pitchFamily="18" charset="0"/>
                </a:rPr>
                <a:t>Th</a:t>
              </a:r>
              <a:r>
                <a:rPr lang="da-DK" sz="1100" baseline="0">
                  <a:latin typeface="Times New Roman" panose="02020603050405020304" pitchFamily="18" charset="0"/>
                  <a:cs typeface="Times New Roman" panose="02020603050405020304" pitchFamily="18" charset="0"/>
                </a:rPr>
                <a:t>e values in red (specific investments, Fix O&amp;M and variable O&amp;M) are calculated and linked to table J12:P15: </a:t>
              </a:r>
            </a:p>
            <a:p>
              <a:endParaRPr lang="da-DK" sz="1100" baseline="0">
                <a:latin typeface="Times New Roman" panose="02020603050405020304" pitchFamily="18" charset="0"/>
                <a:cs typeface="Times New Roman" panose="02020603050405020304" pitchFamily="18" charset="0"/>
              </a:endParaRPr>
            </a:p>
            <a:p>
              <a14:m>
                <m:oMath xmlns:m="http://schemas.openxmlformats.org/officeDocument/2006/math">
                  <m:sSub>
                    <m:sSubPr>
                      <m:ctrlPr>
                        <a:rPr lang="da-DK" sz="1100" i="1">
                          <a:latin typeface="Cambria Math" panose="02040503050406030204" pitchFamily="18" charset="0"/>
                        </a:rPr>
                      </m:ctrlPr>
                    </m:sSubPr>
                    <m:e>
                      <m:r>
                        <a:rPr lang="en-GB" sz="1100" b="0" i="1">
                          <a:latin typeface="Cambria Math"/>
                        </a:rPr>
                        <m:t>𝐼</m:t>
                      </m:r>
                    </m:e>
                    <m:sub>
                      <m:r>
                        <a:rPr lang="en-GB" sz="1100" b="0" i="1">
                          <a:latin typeface="Cambria Math"/>
                        </a:rPr>
                        <m:t>𝑐</m:t>
                      </m:r>
                    </m:sub>
                  </m:sSub>
                  <m:d>
                    <m:dPr>
                      <m:begChr m:val="["/>
                      <m:endChr m:val="]"/>
                      <m:ctrlPr>
                        <a:rPr lang="da-DK" sz="1100" i="1">
                          <a:latin typeface="Cambria Math" panose="02040503050406030204" pitchFamily="18" charset="0"/>
                        </a:rPr>
                      </m:ctrlPr>
                    </m:dPr>
                    <m:e>
                      <m:f>
                        <m:fPr>
                          <m:ctrlPr>
                            <a:rPr lang="da-DK" sz="1100" i="1">
                              <a:solidFill>
                                <a:schemeClr val="dk1"/>
                              </a:solidFill>
                              <a:effectLst/>
                              <a:latin typeface="Cambria Math" panose="02040503050406030204" pitchFamily="18" charset="0"/>
                              <a:ea typeface="+mn-ea"/>
                              <a:cs typeface="+mn-cs"/>
                            </a:rPr>
                          </m:ctrlPr>
                        </m:fPr>
                        <m:num>
                          <m:r>
                            <a:rPr lang="en-GB" sz="1100" b="0" i="1">
                              <a:solidFill>
                                <a:schemeClr val="dk1"/>
                              </a:solidFill>
                              <a:effectLst/>
                              <a:latin typeface="Cambria Math"/>
                              <a:ea typeface="+mn-ea"/>
                              <a:cs typeface="+mn-cs"/>
                            </a:rPr>
                            <m:t>𝐷𝐾𝐾</m:t>
                          </m:r>
                        </m:num>
                        <m:den>
                          <m:r>
                            <a:rPr lang="en-GB" sz="1100" b="0" i="1">
                              <a:solidFill>
                                <a:schemeClr val="dk1"/>
                              </a:solidFill>
                              <a:effectLst/>
                              <a:latin typeface="Cambria Math"/>
                              <a:ea typeface="+mn-ea"/>
                              <a:cs typeface="+mn-cs"/>
                            </a:rPr>
                            <m:t>𝑢𝑛𝑖𝑡</m:t>
                          </m:r>
                        </m:den>
                      </m:f>
                    </m:e>
                  </m:d>
                  <m:r>
                    <a:rPr lang="da-DK" sz="1100" i="1">
                      <a:latin typeface="Cambria Math"/>
                      <a:ea typeface="Cambria Math"/>
                    </a:rPr>
                    <m:t>=</m:t>
                  </m:r>
                  <m:sSub>
                    <m:sSubPr>
                      <m:ctrlPr>
                        <a:rPr lang="da-DK" sz="1100" i="1">
                          <a:solidFill>
                            <a:schemeClr val="dk1"/>
                          </a:solidFill>
                          <a:effectLst/>
                          <a:latin typeface="Cambria Math" panose="02040503050406030204" pitchFamily="18" charset="0"/>
                          <a:ea typeface="+mn-ea"/>
                          <a:cs typeface="+mn-cs"/>
                        </a:rPr>
                      </m:ctrlPr>
                    </m:sSubPr>
                    <m:e>
                      <m:r>
                        <a:rPr lang="en-GB" sz="1100" b="0" i="1">
                          <a:solidFill>
                            <a:schemeClr val="dk1"/>
                          </a:solidFill>
                          <a:effectLst/>
                          <a:latin typeface="Cambria Math"/>
                          <a:ea typeface="+mn-ea"/>
                          <a:cs typeface="+mn-cs"/>
                        </a:rPr>
                        <m:t>𝐼</m:t>
                      </m:r>
                    </m:e>
                    <m:sub>
                      <m:r>
                        <a:rPr lang="en-GB" sz="1100" b="0" i="1">
                          <a:solidFill>
                            <a:schemeClr val="dk1"/>
                          </a:solidFill>
                          <a:effectLst/>
                          <a:latin typeface="Cambria Math"/>
                          <a:ea typeface="+mn-ea"/>
                          <a:cs typeface="+mn-cs"/>
                        </a:rPr>
                        <m:t>𝑐</m:t>
                      </m:r>
                    </m:sub>
                  </m:sSub>
                  <m:d>
                    <m:dPr>
                      <m:begChr m:val="["/>
                      <m:endChr m:val="]"/>
                      <m:ctrlPr>
                        <a:rPr lang="da-DK" sz="1100" i="1">
                          <a:solidFill>
                            <a:schemeClr val="dk1"/>
                          </a:solidFill>
                          <a:effectLst/>
                          <a:latin typeface="Cambria Math" panose="02040503050406030204" pitchFamily="18" charset="0"/>
                          <a:ea typeface="+mn-ea"/>
                          <a:cs typeface="+mn-cs"/>
                        </a:rPr>
                      </m:ctrlPr>
                    </m:dPr>
                    <m:e>
                      <m:f>
                        <m:fPr>
                          <m:ctrlPr>
                            <a:rPr lang="da-DK" sz="1100" i="1">
                              <a:solidFill>
                                <a:schemeClr val="dk1"/>
                              </a:solidFill>
                              <a:effectLst/>
                              <a:latin typeface="Cambria Math" panose="02040503050406030204" pitchFamily="18" charset="0"/>
                              <a:ea typeface="+mn-ea"/>
                              <a:cs typeface="+mn-cs"/>
                            </a:rPr>
                          </m:ctrlPr>
                        </m:fPr>
                        <m:num>
                          <m:r>
                            <a:rPr lang="en-GB" sz="1100" b="0" i="1">
                              <a:solidFill>
                                <a:schemeClr val="dk1"/>
                              </a:solidFill>
                              <a:effectLst/>
                              <a:latin typeface="Cambria Math"/>
                              <a:ea typeface="+mn-ea"/>
                              <a:cs typeface="+mn-cs"/>
                            </a:rPr>
                            <m:t>1000 €</m:t>
                          </m:r>
                        </m:num>
                        <m:den>
                          <m:r>
                            <a:rPr lang="en-GB" sz="1100" b="0" i="1">
                              <a:solidFill>
                                <a:schemeClr val="dk1"/>
                              </a:solidFill>
                              <a:effectLst/>
                              <a:latin typeface="Cambria Math"/>
                              <a:ea typeface="+mn-ea"/>
                              <a:cs typeface="+mn-cs"/>
                            </a:rPr>
                            <m:t>𝑢𝑛𝑖𝑡</m:t>
                          </m:r>
                        </m:den>
                      </m:f>
                    </m:e>
                  </m:d>
                  <m:r>
                    <a:rPr lang="da-DK" sz="1100" i="1">
                      <a:solidFill>
                        <a:schemeClr val="dk1"/>
                      </a:solidFill>
                      <a:effectLst/>
                      <a:latin typeface="Cambria Math"/>
                      <a:ea typeface="Cambria Math"/>
                      <a:cs typeface="+mn-cs"/>
                    </a:rPr>
                    <m:t>∙</m:t>
                  </m:r>
                  <m:sSub>
                    <m:sSubPr>
                      <m:ctrlPr>
                        <a:rPr lang="da-DK" sz="1100" i="1">
                          <a:solidFill>
                            <a:schemeClr val="dk1"/>
                          </a:solidFill>
                          <a:effectLst/>
                          <a:latin typeface="Cambria Math" panose="02040503050406030204" pitchFamily="18" charset="0"/>
                          <a:ea typeface="+mn-ea"/>
                          <a:cs typeface="+mn-cs"/>
                        </a:rPr>
                      </m:ctrlPr>
                    </m:sSubPr>
                    <m:e>
                      <m:r>
                        <a:rPr lang="en-GB" sz="1100" b="0" i="1">
                          <a:solidFill>
                            <a:schemeClr val="dk1"/>
                          </a:solidFill>
                          <a:effectLst/>
                          <a:latin typeface="Cambria Math"/>
                          <a:ea typeface="+mn-ea"/>
                          <a:cs typeface="+mn-cs"/>
                        </a:rPr>
                        <m:t>𝑘</m:t>
                      </m:r>
                    </m:e>
                    <m:sub>
                      <m:r>
                        <a:rPr lang="en-GB" sz="1100" b="0" i="1">
                          <a:solidFill>
                            <a:schemeClr val="dk1"/>
                          </a:solidFill>
                          <a:effectLst/>
                          <a:latin typeface="Cambria Math"/>
                          <a:ea typeface="+mn-ea"/>
                          <a:cs typeface="+mn-cs"/>
                        </a:rPr>
                        <m:t>𝑐𝑜𝑛𝑣</m:t>
                      </m:r>
                    </m:sub>
                  </m:sSub>
                  <m:r>
                    <a:rPr lang="da-DK" sz="1100" i="1">
                      <a:solidFill>
                        <a:schemeClr val="dk1"/>
                      </a:solidFill>
                      <a:effectLst/>
                      <a:latin typeface="Cambria Math"/>
                      <a:ea typeface="+mn-ea"/>
                      <a:cs typeface="+mn-cs"/>
                    </a:rPr>
                    <m:t>∙</m:t>
                  </m:r>
                </m:oMath>
              </a14:m>
              <a:r>
                <a:rPr lang="da-DK" sz="1100">
                  <a:latin typeface="Times New Roman" panose="02020603050405020304" pitchFamily="18" charset="0"/>
                  <a:cs typeface="Times New Roman" panose="02020603050405020304" pitchFamily="18" charset="0"/>
                </a:rPr>
                <a:t>1000</a:t>
              </a:r>
            </a:p>
            <a:p>
              <a:endParaRPr lang="da-DK" sz="1100">
                <a:latin typeface="Times New Roman" panose="02020603050405020304" pitchFamily="18" charset="0"/>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left"/>
                  </m:oMathParaPr>
                  <m:oMath xmlns:m="http://schemas.openxmlformats.org/officeDocument/2006/math">
                    <m:sSub>
                      <m:sSubPr>
                        <m:ctrlPr>
                          <a:rPr lang="da-DK" sz="1100" i="1">
                            <a:solidFill>
                              <a:schemeClr val="dk1"/>
                            </a:solidFill>
                            <a:effectLst/>
                            <a:latin typeface="Cambria Math" panose="02040503050406030204" pitchFamily="18" charset="0"/>
                            <a:ea typeface="+mn-ea"/>
                            <a:cs typeface="+mn-cs"/>
                          </a:rPr>
                        </m:ctrlPr>
                      </m:sSubPr>
                      <m:e>
                        <m:r>
                          <a:rPr lang="en-GB" sz="1100" b="0" i="1">
                            <a:solidFill>
                              <a:schemeClr val="dk1"/>
                            </a:solidFill>
                            <a:effectLst/>
                            <a:latin typeface="Cambria Math"/>
                            <a:ea typeface="+mn-ea"/>
                            <a:cs typeface="+mn-cs"/>
                          </a:rPr>
                          <m:t>𝐼</m:t>
                        </m:r>
                      </m:e>
                      <m:sub>
                        <m:r>
                          <a:rPr lang="en-GB" sz="1100" b="0" i="1">
                            <a:solidFill>
                              <a:schemeClr val="dk1"/>
                            </a:solidFill>
                            <a:effectLst/>
                            <a:latin typeface="Cambria Math"/>
                            <a:ea typeface="+mn-ea"/>
                            <a:cs typeface="+mn-cs"/>
                          </a:rPr>
                          <m:t>𝑐</m:t>
                        </m:r>
                      </m:sub>
                    </m:sSub>
                    <m:d>
                      <m:dPr>
                        <m:begChr m:val="["/>
                        <m:endChr m:val="]"/>
                        <m:ctrlPr>
                          <a:rPr lang="da-DK" sz="1100" i="1">
                            <a:solidFill>
                              <a:schemeClr val="dk1"/>
                            </a:solidFill>
                            <a:effectLst/>
                            <a:latin typeface="Cambria Math" panose="02040503050406030204" pitchFamily="18" charset="0"/>
                            <a:ea typeface="+mn-ea"/>
                            <a:cs typeface="+mn-cs"/>
                          </a:rPr>
                        </m:ctrlPr>
                      </m:dPr>
                      <m:e>
                        <m:f>
                          <m:fPr>
                            <m:ctrlPr>
                              <a:rPr lang="da-DK" sz="1100" i="1">
                                <a:solidFill>
                                  <a:schemeClr val="dk1"/>
                                </a:solidFill>
                                <a:effectLst/>
                                <a:latin typeface="Cambria Math" panose="02040503050406030204" pitchFamily="18" charset="0"/>
                                <a:ea typeface="+mn-ea"/>
                                <a:cs typeface="+mn-cs"/>
                              </a:rPr>
                            </m:ctrlPr>
                          </m:fPr>
                          <m:num>
                            <m:r>
                              <a:rPr lang="en-GB" sz="1100" b="0" i="1">
                                <a:solidFill>
                                  <a:schemeClr val="dk1"/>
                                </a:solidFill>
                                <a:effectLst/>
                                <a:latin typeface="Cambria Math"/>
                                <a:ea typeface="+mn-ea"/>
                                <a:cs typeface="+mn-cs"/>
                              </a:rPr>
                              <m:t>𝐷𝐾𝐾</m:t>
                            </m:r>
                          </m:num>
                          <m:den>
                            <m:r>
                              <a:rPr lang="en-GB" sz="1100" b="0" i="1">
                                <a:solidFill>
                                  <a:schemeClr val="dk1"/>
                                </a:solidFill>
                                <a:effectLst/>
                                <a:latin typeface="Cambria Math"/>
                                <a:ea typeface="+mn-ea"/>
                                <a:cs typeface="+mn-cs"/>
                              </a:rPr>
                              <m:t>𝑘𝑊</m:t>
                            </m:r>
                          </m:den>
                        </m:f>
                      </m:e>
                    </m:d>
                    <m:r>
                      <a:rPr lang="da-DK" sz="1100" i="1">
                        <a:solidFill>
                          <a:schemeClr val="dk1"/>
                        </a:solidFill>
                        <a:effectLst/>
                        <a:latin typeface="Cambria Math"/>
                        <a:ea typeface="+mn-ea"/>
                        <a:cs typeface="+mn-cs"/>
                      </a:rPr>
                      <m:t>=</m:t>
                    </m:r>
                    <m:f>
                      <m:fPr>
                        <m:ctrlPr>
                          <a:rPr lang="da-DK" sz="1100" i="1">
                            <a:solidFill>
                              <a:schemeClr val="dk1"/>
                            </a:solidFill>
                            <a:effectLst/>
                            <a:latin typeface="Cambria Math" panose="02040503050406030204" pitchFamily="18" charset="0"/>
                            <a:ea typeface="+mn-ea"/>
                            <a:cs typeface="+mn-cs"/>
                          </a:rPr>
                        </m:ctrlPr>
                      </m:fPr>
                      <m:num>
                        <m:sSub>
                          <m:sSubPr>
                            <m:ctrlPr>
                              <a:rPr lang="da-DK" sz="1100" i="1">
                                <a:solidFill>
                                  <a:schemeClr val="dk1"/>
                                </a:solidFill>
                                <a:effectLst/>
                                <a:latin typeface="Cambria Math" panose="02040503050406030204" pitchFamily="18" charset="0"/>
                                <a:ea typeface="+mn-ea"/>
                                <a:cs typeface="+mn-cs"/>
                              </a:rPr>
                            </m:ctrlPr>
                          </m:sSubPr>
                          <m:e>
                            <m:r>
                              <a:rPr lang="en-GB" sz="1100" b="0" i="1">
                                <a:solidFill>
                                  <a:schemeClr val="dk1"/>
                                </a:solidFill>
                                <a:effectLst/>
                                <a:latin typeface="Cambria Math"/>
                                <a:ea typeface="+mn-ea"/>
                                <a:cs typeface="+mn-cs"/>
                              </a:rPr>
                              <m:t>𝐼</m:t>
                            </m:r>
                          </m:e>
                          <m:sub>
                            <m:r>
                              <a:rPr lang="en-GB" sz="1100" b="0" i="1">
                                <a:solidFill>
                                  <a:schemeClr val="dk1"/>
                                </a:solidFill>
                                <a:effectLst/>
                                <a:latin typeface="Cambria Math"/>
                                <a:ea typeface="+mn-ea"/>
                                <a:cs typeface="+mn-cs"/>
                              </a:rPr>
                              <m:t>𝑐</m:t>
                            </m:r>
                          </m:sub>
                        </m:sSub>
                        <m:d>
                          <m:dPr>
                            <m:begChr m:val="["/>
                            <m:endChr m:val="]"/>
                            <m:ctrlPr>
                              <a:rPr lang="da-DK" sz="1100" i="1">
                                <a:solidFill>
                                  <a:schemeClr val="dk1"/>
                                </a:solidFill>
                                <a:effectLst/>
                                <a:latin typeface="Cambria Math" panose="02040503050406030204" pitchFamily="18" charset="0"/>
                                <a:ea typeface="+mn-ea"/>
                                <a:cs typeface="+mn-cs"/>
                              </a:rPr>
                            </m:ctrlPr>
                          </m:dPr>
                          <m:e>
                            <m:f>
                              <m:fPr>
                                <m:ctrlPr>
                                  <a:rPr lang="da-DK" sz="1100" i="1">
                                    <a:solidFill>
                                      <a:schemeClr val="dk1"/>
                                    </a:solidFill>
                                    <a:effectLst/>
                                    <a:latin typeface="Cambria Math" panose="02040503050406030204" pitchFamily="18" charset="0"/>
                                    <a:ea typeface="+mn-ea"/>
                                    <a:cs typeface="+mn-cs"/>
                                  </a:rPr>
                                </m:ctrlPr>
                              </m:fPr>
                              <m:num>
                                <m:r>
                                  <a:rPr lang="en-GB" sz="1100" b="0" i="1">
                                    <a:solidFill>
                                      <a:schemeClr val="dk1"/>
                                    </a:solidFill>
                                    <a:effectLst/>
                                    <a:latin typeface="Cambria Math"/>
                                    <a:ea typeface="+mn-ea"/>
                                    <a:cs typeface="+mn-cs"/>
                                  </a:rPr>
                                  <m:t>𝐷𝐾𝐾</m:t>
                                </m:r>
                              </m:num>
                              <m:den>
                                <m:r>
                                  <a:rPr lang="en-GB" sz="1100" b="0" i="1">
                                    <a:solidFill>
                                      <a:schemeClr val="dk1"/>
                                    </a:solidFill>
                                    <a:effectLst/>
                                    <a:latin typeface="Cambria Math"/>
                                    <a:ea typeface="+mn-ea"/>
                                    <a:cs typeface="+mn-cs"/>
                                  </a:rPr>
                                  <m:t>𝑢𝑛𝑖𝑡</m:t>
                                </m:r>
                              </m:den>
                            </m:f>
                          </m:e>
                        </m:d>
                      </m:num>
                      <m:den>
                        <m:sSub>
                          <m:sSubPr>
                            <m:ctrlPr>
                              <a:rPr lang="da-DK" sz="1100" i="1">
                                <a:solidFill>
                                  <a:schemeClr val="dk1"/>
                                </a:solidFill>
                                <a:effectLst/>
                                <a:latin typeface="Cambria Math" panose="02040503050406030204" pitchFamily="18" charset="0"/>
                                <a:ea typeface="+mn-ea"/>
                                <a:cs typeface="+mn-cs"/>
                              </a:rPr>
                            </m:ctrlPr>
                          </m:sSubPr>
                          <m:e>
                            <m:r>
                              <a:rPr lang="en-GB" sz="1100" b="0" i="1">
                                <a:solidFill>
                                  <a:schemeClr val="dk1"/>
                                </a:solidFill>
                                <a:effectLst/>
                                <a:latin typeface="Cambria Math"/>
                                <a:ea typeface="+mn-ea"/>
                                <a:cs typeface="+mn-cs"/>
                              </a:rPr>
                              <m:t>𝐻</m:t>
                            </m:r>
                          </m:e>
                          <m:sub>
                            <m:r>
                              <a:rPr lang="en-GB" sz="1100" b="0" i="1">
                                <a:solidFill>
                                  <a:schemeClr val="dk1"/>
                                </a:solidFill>
                                <a:effectLst/>
                                <a:latin typeface="Cambria Math"/>
                                <a:ea typeface="+mn-ea"/>
                                <a:cs typeface="+mn-cs"/>
                              </a:rPr>
                              <m:t>𝑐</m:t>
                            </m:r>
                          </m:sub>
                        </m:sSub>
                        <m:d>
                          <m:dPr>
                            <m:begChr m:val="["/>
                            <m:endChr m:val="]"/>
                            <m:ctrlPr>
                              <a:rPr lang="da-DK" sz="1100" i="1">
                                <a:solidFill>
                                  <a:schemeClr val="dk1"/>
                                </a:solidFill>
                                <a:effectLst/>
                                <a:latin typeface="Cambria Math" panose="02040503050406030204" pitchFamily="18" charset="0"/>
                                <a:ea typeface="+mn-ea"/>
                                <a:cs typeface="+mn-cs"/>
                              </a:rPr>
                            </m:ctrlPr>
                          </m:dPr>
                          <m:e>
                            <m:f>
                              <m:fPr>
                                <m:ctrlPr>
                                  <a:rPr lang="da-DK" sz="1100" i="1">
                                    <a:solidFill>
                                      <a:schemeClr val="dk1"/>
                                    </a:solidFill>
                                    <a:effectLst/>
                                    <a:latin typeface="Cambria Math" panose="02040503050406030204" pitchFamily="18" charset="0"/>
                                    <a:ea typeface="+mn-ea"/>
                                    <a:cs typeface="+mn-cs"/>
                                  </a:rPr>
                                </m:ctrlPr>
                              </m:fPr>
                              <m:num>
                                <m:r>
                                  <a:rPr lang="en-GB" sz="1100" b="0" i="1">
                                    <a:solidFill>
                                      <a:schemeClr val="dk1"/>
                                    </a:solidFill>
                                    <a:effectLst/>
                                    <a:latin typeface="Cambria Math"/>
                                    <a:ea typeface="+mn-ea"/>
                                    <a:cs typeface="+mn-cs"/>
                                  </a:rPr>
                                  <m:t>𝑘𝑊</m:t>
                                </m:r>
                              </m:num>
                              <m:den>
                                <m:r>
                                  <a:rPr lang="en-GB" sz="1100" b="0" i="1">
                                    <a:solidFill>
                                      <a:schemeClr val="dk1"/>
                                    </a:solidFill>
                                    <a:effectLst/>
                                    <a:latin typeface="Cambria Math"/>
                                    <a:ea typeface="+mn-ea"/>
                                    <a:cs typeface="+mn-cs"/>
                                  </a:rPr>
                                  <m:t>𝑢𝑛𝑖𝑡</m:t>
                                </m:r>
                              </m:den>
                            </m:f>
                          </m:e>
                        </m:d>
                      </m:den>
                    </m:f>
                  </m:oMath>
                </m:oMathPara>
              </a14:m>
              <a:endParaRPr lang="en-GB" sz="1100" b="0" i="1">
                <a:solidFill>
                  <a:schemeClr val="dk1"/>
                </a:solidFill>
                <a:effectLst/>
                <a:latin typeface="Cambria Math"/>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left"/>
                  </m:oMathParaPr>
                  <m:oMath xmlns:m="http://schemas.openxmlformats.org/officeDocument/2006/math">
                    <m:r>
                      <a:rPr lang="en-GB" sz="1100" b="0" i="1">
                        <a:solidFill>
                          <a:schemeClr val="dk1"/>
                        </a:solidFill>
                        <a:effectLst/>
                        <a:latin typeface="Cambria Math"/>
                        <a:ea typeface="+mn-ea"/>
                        <a:cs typeface="+mn-cs"/>
                      </a:rPr>
                      <m:t>𝐹𝐼𝑋𝑂𝑀</m:t>
                    </m:r>
                    <m:d>
                      <m:dPr>
                        <m:begChr m:val="["/>
                        <m:endChr m:val="]"/>
                        <m:ctrlPr>
                          <a:rPr lang="da-DK" sz="1100" i="1">
                            <a:solidFill>
                              <a:schemeClr val="dk1"/>
                            </a:solidFill>
                            <a:effectLst/>
                            <a:latin typeface="Cambria Math" panose="02040503050406030204" pitchFamily="18" charset="0"/>
                            <a:ea typeface="+mn-ea"/>
                            <a:cs typeface="+mn-cs"/>
                          </a:rPr>
                        </m:ctrlPr>
                      </m:dPr>
                      <m:e>
                        <m:f>
                          <m:fPr>
                            <m:ctrlPr>
                              <a:rPr lang="da-DK" sz="1100" i="1">
                                <a:solidFill>
                                  <a:schemeClr val="dk1"/>
                                </a:solidFill>
                                <a:effectLst/>
                                <a:latin typeface="Cambria Math" panose="02040503050406030204" pitchFamily="18" charset="0"/>
                                <a:ea typeface="+mn-ea"/>
                                <a:cs typeface="+mn-cs"/>
                              </a:rPr>
                            </m:ctrlPr>
                          </m:fPr>
                          <m:num>
                            <m:r>
                              <a:rPr lang="en-GB" sz="1100" b="0" i="1">
                                <a:solidFill>
                                  <a:schemeClr val="dk1"/>
                                </a:solidFill>
                                <a:effectLst/>
                                <a:latin typeface="Cambria Math"/>
                                <a:ea typeface="+mn-ea"/>
                                <a:cs typeface="+mn-cs"/>
                              </a:rPr>
                              <m:t>𝐷𝐾𝐾</m:t>
                            </m:r>
                          </m:num>
                          <m:den>
                            <m:r>
                              <a:rPr lang="en-GB" sz="1100" b="0" i="1">
                                <a:solidFill>
                                  <a:schemeClr val="dk1"/>
                                </a:solidFill>
                                <a:effectLst/>
                                <a:latin typeface="Cambria Math"/>
                                <a:ea typeface="+mn-ea"/>
                                <a:cs typeface="+mn-cs"/>
                              </a:rPr>
                              <m:t>𝑘𝑊</m:t>
                            </m:r>
                            <m:r>
                              <a:rPr lang="en-GB" sz="1100" b="0" i="1">
                                <a:solidFill>
                                  <a:schemeClr val="dk1"/>
                                </a:solidFill>
                                <a:effectLst/>
                                <a:latin typeface="Cambria Math"/>
                                <a:ea typeface="Cambria Math"/>
                                <a:cs typeface="+mn-cs"/>
                              </a:rPr>
                              <m:t>∙</m:t>
                            </m:r>
                            <m:r>
                              <a:rPr lang="en-GB" sz="1100" b="0" i="1">
                                <a:solidFill>
                                  <a:schemeClr val="dk1"/>
                                </a:solidFill>
                                <a:effectLst/>
                                <a:latin typeface="Cambria Math"/>
                                <a:ea typeface="Cambria Math"/>
                                <a:cs typeface="+mn-cs"/>
                              </a:rPr>
                              <m:t>𝑦𝑒𝑎𝑟</m:t>
                            </m:r>
                          </m:den>
                        </m:f>
                      </m:e>
                    </m:d>
                    <m:r>
                      <a:rPr lang="da-DK" sz="1100" i="1">
                        <a:solidFill>
                          <a:schemeClr val="dk1"/>
                        </a:solidFill>
                        <a:effectLst/>
                        <a:latin typeface="Cambria Math"/>
                        <a:ea typeface="+mn-ea"/>
                        <a:cs typeface="+mn-cs"/>
                      </a:rPr>
                      <m:t>=</m:t>
                    </m:r>
                    <m:r>
                      <a:rPr lang="en-GB" sz="1100" b="0" i="1">
                        <a:solidFill>
                          <a:schemeClr val="dk1"/>
                        </a:solidFill>
                        <a:effectLst/>
                        <a:latin typeface="Cambria Math"/>
                        <a:ea typeface="+mn-ea"/>
                        <a:cs typeface="+mn-cs"/>
                      </a:rPr>
                      <m:t>𝐹𝐼𝑋𝑂𝑀</m:t>
                    </m:r>
                    <m:d>
                      <m:dPr>
                        <m:begChr m:val="["/>
                        <m:endChr m:val="]"/>
                        <m:ctrlPr>
                          <a:rPr lang="da-DK" sz="1100" i="1">
                            <a:solidFill>
                              <a:schemeClr val="dk1"/>
                            </a:solidFill>
                            <a:effectLst/>
                            <a:latin typeface="Cambria Math" panose="02040503050406030204" pitchFamily="18" charset="0"/>
                            <a:ea typeface="+mn-ea"/>
                            <a:cs typeface="+mn-cs"/>
                          </a:rPr>
                        </m:ctrlPr>
                      </m:dPr>
                      <m:e>
                        <m:f>
                          <m:fPr>
                            <m:ctrlPr>
                              <a:rPr lang="da-DK" sz="1100" i="1">
                                <a:solidFill>
                                  <a:schemeClr val="dk1"/>
                                </a:solidFill>
                                <a:effectLst/>
                                <a:latin typeface="Cambria Math" panose="02040503050406030204" pitchFamily="18" charset="0"/>
                                <a:ea typeface="+mn-ea"/>
                                <a:cs typeface="+mn-cs"/>
                              </a:rPr>
                            </m:ctrlPr>
                          </m:fPr>
                          <m:num>
                            <m:r>
                              <a:rPr lang="en-GB" sz="1100" b="0" i="1">
                                <a:solidFill>
                                  <a:schemeClr val="dk1"/>
                                </a:solidFill>
                                <a:effectLst/>
                                <a:latin typeface="Cambria Math"/>
                                <a:ea typeface="+mn-ea"/>
                                <a:cs typeface="+mn-cs"/>
                              </a:rPr>
                              <m:t>1000 €</m:t>
                            </m:r>
                          </m:num>
                          <m:den>
                            <m:r>
                              <a:rPr lang="en-GB" sz="1100" b="0" i="1">
                                <a:solidFill>
                                  <a:schemeClr val="dk1"/>
                                </a:solidFill>
                                <a:effectLst/>
                                <a:latin typeface="Cambria Math"/>
                                <a:ea typeface="+mn-ea"/>
                                <a:cs typeface="+mn-cs"/>
                              </a:rPr>
                              <m:t>𝑘𝑊</m:t>
                            </m:r>
                            <m:r>
                              <a:rPr lang="en-GB" sz="1100" b="0" i="1">
                                <a:solidFill>
                                  <a:schemeClr val="dk1"/>
                                </a:solidFill>
                                <a:effectLst/>
                                <a:latin typeface="Cambria Math"/>
                                <a:ea typeface="+mn-ea"/>
                                <a:cs typeface="+mn-cs"/>
                              </a:rPr>
                              <m:t>∙</m:t>
                            </m:r>
                            <m:r>
                              <a:rPr lang="en-GB" sz="1100" b="0" i="1">
                                <a:solidFill>
                                  <a:schemeClr val="dk1"/>
                                </a:solidFill>
                                <a:effectLst/>
                                <a:latin typeface="Cambria Math"/>
                                <a:ea typeface="+mn-ea"/>
                                <a:cs typeface="+mn-cs"/>
                              </a:rPr>
                              <m:t>𝑦𝑒𝑎𝑟</m:t>
                            </m:r>
                          </m:den>
                        </m:f>
                      </m:e>
                    </m:d>
                    <m:r>
                      <a:rPr lang="da-DK" sz="1100" i="1">
                        <a:solidFill>
                          <a:schemeClr val="dk1"/>
                        </a:solidFill>
                        <a:effectLst/>
                        <a:latin typeface="Cambria Math"/>
                        <a:ea typeface="+mn-ea"/>
                        <a:cs typeface="+mn-cs"/>
                      </a:rPr>
                      <m:t>∙</m:t>
                    </m:r>
                    <m:sSub>
                      <m:sSubPr>
                        <m:ctrlPr>
                          <a:rPr lang="da-DK" sz="1100" i="1">
                            <a:solidFill>
                              <a:schemeClr val="dk1"/>
                            </a:solidFill>
                            <a:effectLst/>
                            <a:latin typeface="Cambria Math" panose="02040503050406030204" pitchFamily="18" charset="0"/>
                            <a:ea typeface="+mn-ea"/>
                            <a:cs typeface="+mn-cs"/>
                          </a:rPr>
                        </m:ctrlPr>
                      </m:sSubPr>
                      <m:e>
                        <m:r>
                          <a:rPr lang="en-GB" sz="1100" b="0" i="1">
                            <a:solidFill>
                              <a:schemeClr val="dk1"/>
                            </a:solidFill>
                            <a:effectLst/>
                            <a:latin typeface="Cambria Math"/>
                            <a:ea typeface="+mn-ea"/>
                            <a:cs typeface="+mn-cs"/>
                          </a:rPr>
                          <m:t>𝑘</m:t>
                        </m:r>
                      </m:e>
                      <m:sub>
                        <m:r>
                          <a:rPr lang="en-GB" sz="1100" b="0" i="1">
                            <a:solidFill>
                              <a:schemeClr val="dk1"/>
                            </a:solidFill>
                            <a:effectLst/>
                            <a:latin typeface="Cambria Math"/>
                            <a:ea typeface="+mn-ea"/>
                            <a:cs typeface="+mn-cs"/>
                          </a:rPr>
                          <m:t>𝑐𝑜𝑛𝑣</m:t>
                        </m:r>
                      </m:sub>
                    </m:sSub>
                    <m:r>
                      <a:rPr lang="da-DK" sz="1100" i="1">
                        <a:solidFill>
                          <a:schemeClr val="dk1"/>
                        </a:solidFill>
                        <a:effectLst/>
                        <a:latin typeface="Cambria Math"/>
                        <a:ea typeface="+mn-ea"/>
                        <a:cs typeface="+mn-cs"/>
                      </a:rPr>
                      <m:t>∙</m:t>
                    </m:r>
                    <m:r>
                      <m:rPr>
                        <m:nor/>
                      </m:rPr>
                      <a:rPr lang="da-DK" sz="1100">
                        <a:solidFill>
                          <a:schemeClr val="dk1"/>
                        </a:solidFill>
                        <a:effectLst/>
                        <a:latin typeface="Times New Roman" panose="02020603050405020304" pitchFamily="18" charset="0"/>
                        <a:ea typeface="+mn-ea"/>
                        <a:cs typeface="Times New Roman" panose="02020603050405020304" pitchFamily="18" charset="0"/>
                      </a:rPr>
                      <m:t>1000</m:t>
                    </m:r>
                  </m:oMath>
                </m:oMathPara>
              </a14:m>
              <a:endParaRPr lang="da-DK" sz="1100">
                <a:latin typeface="Times New Roman" panose="02020603050405020304" pitchFamily="18" charset="0"/>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endParaRPr lang="da-DK" sz="1100">
                <a:latin typeface="Times New Roman" panose="02020603050405020304" pitchFamily="18" charset="0"/>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r>
                <a:rPr lang="en-GB" sz="1100" b="0">
                  <a:solidFill>
                    <a:schemeClr val="dk1"/>
                  </a:solidFill>
                  <a:effectLst/>
                  <a:ea typeface="+mn-ea"/>
                  <a:cs typeface="+mn-cs"/>
                </a:rPr>
                <a:t>VAR</a:t>
              </a:r>
              <a14:m>
                <m:oMath xmlns:m="http://schemas.openxmlformats.org/officeDocument/2006/math">
                  <m:r>
                    <a:rPr lang="en-GB" sz="1100" b="0" i="1">
                      <a:solidFill>
                        <a:schemeClr val="dk1"/>
                      </a:solidFill>
                      <a:effectLst/>
                      <a:latin typeface="Cambria Math"/>
                      <a:ea typeface="+mn-ea"/>
                      <a:cs typeface="+mn-cs"/>
                    </a:rPr>
                    <m:t>𝑂𝑀</m:t>
                  </m:r>
                  <m:d>
                    <m:dPr>
                      <m:begChr m:val="["/>
                      <m:endChr m:val="]"/>
                      <m:ctrlPr>
                        <a:rPr lang="da-DK" sz="1100" i="1">
                          <a:solidFill>
                            <a:schemeClr val="dk1"/>
                          </a:solidFill>
                          <a:effectLst/>
                          <a:latin typeface="Cambria Math" panose="02040503050406030204" pitchFamily="18" charset="0"/>
                          <a:ea typeface="+mn-ea"/>
                          <a:cs typeface="+mn-cs"/>
                        </a:rPr>
                      </m:ctrlPr>
                    </m:dPr>
                    <m:e>
                      <m:f>
                        <m:fPr>
                          <m:ctrlPr>
                            <a:rPr lang="da-DK" sz="1100" i="1">
                              <a:solidFill>
                                <a:schemeClr val="dk1"/>
                              </a:solidFill>
                              <a:effectLst/>
                              <a:latin typeface="Cambria Math" panose="02040503050406030204" pitchFamily="18" charset="0"/>
                              <a:ea typeface="+mn-ea"/>
                              <a:cs typeface="+mn-cs"/>
                            </a:rPr>
                          </m:ctrlPr>
                        </m:fPr>
                        <m:num>
                          <m:r>
                            <a:rPr lang="en-GB" sz="1100" b="0" i="1">
                              <a:solidFill>
                                <a:schemeClr val="dk1"/>
                              </a:solidFill>
                              <a:effectLst/>
                              <a:latin typeface="Cambria Math"/>
                              <a:ea typeface="+mn-ea"/>
                              <a:cs typeface="+mn-cs"/>
                            </a:rPr>
                            <m:t>𝐷𝐾𝐾</m:t>
                          </m:r>
                        </m:num>
                        <m:den>
                          <m:r>
                            <a:rPr lang="en-GB" sz="1100" b="0" i="1">
                              <a:solidFill>
                                <a:schemeClr val="dk1"/>
                              </a:solidFill>
                              <a:effectLst/>
                              <a:latin typeface="Cambria Math"/>
                              <a:ea typeface="+mn-ea"/>
                              <a:cs typeface="+mn-cs"/>
                            </a:rPr>
                            <m:t>𝐺𝐽</m:t>
                          </m:r>
                        </m:den>
                      </m:f>
                    </m:e>
                  </m:d>
                  <m:r>
                    <a:rPr lang="da-DK" sz="1100" i="1">
                      <a:solidFill>
                        <a:schemeClr val="dk1"/>
                      </a:solidFill>
                      <a:effectLst/>
                      <a:latin typeface="Cambria Math"/>
                      <a:ea typeface="+mn-ea"/>
                      <a:cs typeface="+mn-cs"/>
                    </a:rPr>
                    <m:t>=</m:t>
                  </m:r>
                  <m:f>
                    <m:fPr>
                      <m:ctrlPr>
                        <a:rPr lang="da-DK" sz="1100" i="1">
                          <a:solidFill>
                            <a:schemeClr val="dk1"/>
                          </a:solidFill>
                          <a:effectLst/>
                          <a:latin typeface="Cambria Math" panose="02040503050406030204" pitchFamily="18" charset="0"/>
                          <a:ea typeface="+mn-ea"/>
                          <a:cs typeface="+mn-cs"/>
                        </a:rPr>
                      </m:ctrlPr>
                    </m:fPr>
                    <m:num>
                      <m:r>
                        <a:rPr lang="en-GB" sz="1100" b="0" i="1">
                          <a:solidFill>
                            <a:schemeClr val="dk1"/>
                          </a:solidFill>
                          <a:effectLst/>
                          <a:latin typeface="Cambria Math"/>
                          <a:ea typeface="+mn-ea"/>
                          <a:cs typeface="+mn-cs"/>
                        </a:rPr>
                        <m:t>𝑉𝐴𝑅𝑂𝑀</m:t>
                      </m:r>
                      <m:d>
                        <m:dPr>
                          <m:begChr m:val="["/>
                          <m:endChr m:val="]"/>
                          <m:ctrlPr>
                            <a:rPr lang="da-DK" sz="1100" i="1">
                              <a:solidFill>
                                <a:schemeClr val="dk1"/>
                              </a:solidFill>
                              <a:effectLst/>
                              <a:latin typeface="Cambria Math" panose="02040503050406030204" pitchFamily="18" charset="0"/>
                              <a:ea typeface="+mn-ea"/>
                              <a:cs typeface="+mn-cs"/>
                            </a:rPr>
                          </m:ctrlPr>
                        </m:dPr>
                        <m:e>
                          <m:f>
                            <m:fPr>
                              <m:ctrlPr>
                                <a:rPr lang="da-DK" sz="1100" i="1">
                                  <a:solidFill>
                                    <a:schemeClr val="dk1"/>
                                  </a:solidFill>
                                  <a:effectLst/>
                                  <a:latin typeface="Cambria Math" panose="02040503050406030204" pitchFamily="18" charset="0"/>
                                  <a:ea typeface="+mn-ea"/>
                                  <a:cs typeface="+mn-cs"/>
                                </a:rPr>
                              </m:ctrlPr>
                            </m:fPr>
                            <m:num>
                              <m:r>
                                <a:rPr lang="en-GB" sz="1100" b="0" i="1">
                                  <a:solidFill>
                                    <a:schemeClr val="dk1"/>
                                  </a:solidFill>
                                  <a:effectLst/>
                                  <a:latin typeface="Cambria Math"/>
                                  <a:ea typeface="+mn-ea"/>
                                  <a:cs typeface="+mn-cs"/>
                                </a:rPr>
                                <m:t>€</m:t>
                              </m:r>
                            </m:num>
                            <m:den>
                              <m:r>
                                <a:rPr lang="en-GB" sz="1100" b="0" i="1">
                                  <a:solidFill>
                                    <a:schemeClr val="dk1"/>
                                  </a:solidFill>
                                  <a:effectLst/>
                                  <a:latin typeface="Cambria Math"/>
                                  <a:ea typeface="+mn-ea"/>
                                  <a:cs typeface="+mn-cs"/>
                                </a:rPr>
                                <m:t>𝑢𝑛𝑖𝑡</m:t>
                              </m:r>
                              <m:r>
                                <a:rPr lang="en-GB" sz="1100" b="0" i="1">
                                  <a:solidFill>
                                    <a:schemeClr val="dk1"/>
                                  </a:solidFill>
                                  <a:effectLst/>
                                  <a:latin typeface="Cambria Math"/>
                                  <a:ea typeface="+mn-ea"/>
                                  <a:cs typeface="+mn-cs"/>
                                </a:rPr>
                                <m:t>∙</m:t>
                              </m:r>
                              <m:r>
                                <a:rPr lang="en-GB" sz="1100" b="0" i="1">
                                  <a:solidFill>
                                    <a:schemeClr val="dk1"/>
                                  </a:solidFill>
                                  <a:effectLst/>
                                  <a:latin typeface="Cambria Math"/>
                                  <a:ea typeface="+mn-ea"/>
                                  <a:cs typeface="+mn-cs"/>
                                </a:rPr>
                                <m:t>𝑦𝑒𝑎𝑟</m:t>
                              </m:r>
                            </m:den>
                          </m:f>
                        </m:e>
                      </m:d>
                      <m:r>
                        <a:rPr lang="da-DK" sz="1100" i="1">
                          <a:solidFill>
                            <a:schemeClr val="dk1"/>
                          </a:solidFill>
                          <a:effectLst/>
                          <a:latin typeface="Cambria Math"/>
                          <a:ea typeface="+mn-ea"/>
                          <a:cs typeface="+mn-cs"/>
                        </a:rPr>
                        <m:t>∙</m:t>
                      </m:r>
                      <m:sSub>
                        <m:sSubPr>
                          <m:ctrlPr>
                            <a:rPr lang="da-DK" sz="1100" i="1">
                              <a:solidFill>
                                <a:schemeClr val="dk1"/>
                              </a:solidFill>
                              <a:effectLst/>
                              <a:latin typeface="Cambria Math" panose="02040503050406030204" pitchFamily="18" charset="0"/>
                              <a:ea typeface="+mn-ea"/>
                              <a:cs typeface="+mn-cs"/>
                            </a:rPr>
                          </m:ctrlPr>
                        </m:sSubPr>
                        <m:e>
                          <m:r>
                            <a:rPr lang="en-GB" sz="1100" b="0" i="1">
                              <a:solidFill>
                                <a:schemeClr val="dk1"/>
                              </a:solidFill>
                              <a:effectLst/>
                              <a:latin typeface="Cambria Math"/>
                              <a:ea typeface="+mn-ea"/>
                              <a:cs typeface="+mn-cs"/>
                            </a:rPr>
                            <m:t>𝑘</m:t>
                          </m:r>
                        </m:e>
                        <m:sub>
                          <m:r>
                            <a:rPr lang="en-GB" sz="1100" b="0" i="1">
                              <a:solidFill>
                                <a:schemeClr val="dk1"/>
                              </a:solidFill>
                              <a:effectLst/>
                              <a:latin typeface="Cambria Math"/>
                              <a:ea typeface="+mn-ea"/>
                              <a:cs typeface="+mn-cs"/>
                            </a:rPr>
                            <m:t>𝑐𝑜𝑛𝑣</m:t>
                          </m:r>
                        </m:sub>
                      </m:sSub>
                    </m:num>
                    <m:den>
                      <m:sSub>
                        <m:sSubPr>
                          <m:ctrlPr>
                            <a:rPr lang="da-DK" sz="1100" i="1">
                              <a:solidFill>
                                <a:schemeClr val="dk1"/>
                              </a:solidFill>
                              <a:effectLst/>
                              <a:latin typeface="Cambria Math" panose="02040503050406030204" pitchFamily="18" charset="0"/>
                              <a:ea typeface="+mn-ea"/>
                              <a:cs typeface="+mn-cs"/>
                            </a:rPr>
                          </m:ctrlPr>
                        </m:sSubPr>
                        <m:e>
                          <m:r>
                            <a:rPr lang="en-GB" sz="1100" b="0" i="1">
                              <a:solidFill>
                                <a:schemeClr val="dk1"/>
                              </a:solidFill>
                              <a:effectLst/>
                              <a:latin typeface="Cambria Math"/>
                              <a:ea typeface="+mn-ea"/>
                              <a:cs typeface="+mn-cs"/>
                            </a:rPr>
                            <m:t>𝐻</m:t>
                          </m:r>
                        </m:e>
                        <m:sub>
                          <m:r>
                            <a:rPr lang="en-GB" sz="1100" b="0" i="1">
                              <a:solidFill>
                                <a:schemeClr val="dk1"/>
                              </a:solidFill>
                              <a:effectLst/>
                              <a:latin typeface="Cambria Math"/>
                              <a:ea typeface="+mn-ea"/>
                              <a:cs typeface="+mn-cs"/>
                            </a:rPr>
                            <m:t>𝑝𝑟𝑜𝑑</m:t>
                          </m:r>
                        </m:sub>
                      </m:sSub>
                    </m:den>
                  </m:f>
                </m:oMath>
              </a14:m>
              <a:r>
                <a:rPr lang="da-DK" sz="1100">
                  <a:solidFill>
                    <a:schemeClr val="dk1"/>
                  </a:solidFill>
                  <a:effectLst/>
                  <a:latin typeface="+mn-lt"/>
                  <a:ea typeface="+mn-ea"/>
                  <a:cs typeface="+mn-cs"/>
                </a:rPr>
                <a:t>,</a:t>
              </a:r>
              <a:endParaRPr lang="da-DK">
                <a:effectLst/>
              </a:endParaRPr>
            </a:p>
            <a:p>
              <a:pPr marL="0" marR="0" indent="0" defTabSz="914400" eaLnBrk="1" fontAlgn="auto" latinLnBrk="0" hangingPunct="1">
                <a:lnSpc>
                  <a:spcPct val="100000"/>
                </a:lnSpc>
                <a:spcBef>
                  <a:spcPts val="0"/>
                </a:spcBef>
                <a:spcAft>
                  <a:spcPts val="0"/>
                </a:spcAft>
                <a:buClrTx/>
                <a:buSzTx/>
                <a:buFontTx/>
                <a:buNone/>
                <a:tabLst/>
                <a:defRPr/>
              </a:pPr>
              <a:endParaRPr lang="da-DK" sz="1100">
                <a:latin typeface="Times New Roman" panose="02020603050405020304" pitchFamily="18" charset="0"/>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endParaRPr lang="da-DK" sz="1100">
                <a:latin typeface="Times New Roman" panose="02020603050405020304" pitchFamily="18" charset="0"/>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r>
                <a:rPr lang="da-DK" sz="1100">
                  <a:latin typeface="Times New Roman" panose="02020603050405020304" pitchFamily="18" charset="0"/>
                  <a:cs typeface="Times New Roman" panose="02020603050405020304" pitchFamily="18" charset="0"/>
                </a:rPr>
                <a:t>where the used symbols have the following meaning:</a:t>
              </a:r>
            </a:p>
            <a:p>
              <a:pPr marL="0" marR="0" indent="0" defTabSz="914400" eaLnBrk="1" fontAlgn="auto" latinLnBrk="0" hangingPunct="1">
                <a:lnSpc>
                  <a:spcPct val="100000"/>
                </a:lnSpc>
                <a:spcBef>
                  <a:spcPts val="0"/>
                </a:spcBef>
                <a:spcAft>
                  <a:spcPts val="0"/>
                </a:spcAft>
                <a:buClrTx/>
                <a:buSzTx/>
                <a:buFontTx/>
                <a:buNone/>
                <a:tabLst/>
                <a:defRPr/>
              </a:pPr>
              <a:endParaRPr lang="da-DK" sz="1100">
                <a:latin typeface="Times New Roman" panose="02020603050405020304" pitchFamily="18" charset="0"/>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14:m>
                <m:oMath xmlns:m="http://schemas.openxmlformats.org/officeDocument/2006/math">
                  <m:sSub>
                    <m:sSubPr>
                      <m:ctrlPr>
                        <a:rPr lang="da-DK" sz="1100" i="1">
                          <a:solidFill>
                            <a:schemeClr val="dk1"/>
                          </a:solidFill>
                          <a:effectLst/>
                          <a:latin typeface="Cambria Math" panose="02040503050406030204" pitchFamily="18" charset="0"/>
                          <a:ea typeface="+mn-ea"/>
                          <a:cs typeface="+mn-cs"/>
                        </a:rPr>
                      </m:ctrlPr>
                    </m:sSubPr>
                    <m:e>
                      <m:r>
                        <a:rPr lang="en-GB" sz="1100" b="0" i="1">
                          <a:solidFill>
                            <a:schemeClr val="dk1"/>
                          </a:solidFill>
                          <a:effectLst/>
                          <a:latin typeface="Cambria Math"/>
                          <a:ea typeface="+mn-ea"/>
                          <a:cs typeface="+mn-cs"/>
                        </a:rPr>
                        <m:t>𝐼</m:t>
                      </m:r>
                    </m:e>
                    <m:sub>
                      <m:r>
                        <a:rPr lang="en-GB" sz="1100" b="0" i="1">
                          <a:solidFill>
                            <a:schemeClr val="dk1"/>
                          </a:solidFill>
                          <a:effectLst/>
                          <a:latin typeface="Cambria Math"/>
                          <a:ea typeface="+mn-ea"/>
                          <a:cs typeface="+mn-cs"/>
                        </a:rPr>
                        <m:t>𝑐</m:t>
                      </m:r>
                    </m:sub>
                  </m:sSub>
                </m:oMath>
              </a14:m>
              <a:r>
                <a:rPr lang="da-DK" sz="1100">
                  <a:latin typeface="Times New Roman" panose="02020603050405020304" pitchFamily="18" charset="0"/>
                  <a:cs typeface="Times New Roman" panose="02020603050405020304" pitchFamily="18" charset="0"/>
                </a:rPr>
                <a:t> - investment costs</a:t>
              </a:r>
            </a:p>
            <a:p>
              <a:pPr marL="0" marR="0" indent="0" defTabSz="914400" eaLnBrk="1" fontAlgn="auto" latinLnBrk="0" hangingPunct="1">
                <a:lnSpc>
                  <a:spcPct val="100000"/>
                </a:lnSpc>
                <a:spcBef>
                  <a:spcPts val="0"/>
                </a:spcBef>
                <a:spcAft>
                  <a:spcPts val="0"/>
                </a:spcAft>
                <a:buClrTx/>
                <a:buSzTx/>
                <a:buFontTx/>
                <a:buNone/>
                <a:tabLst/>
                <a:defRPr/>
              </a:pPr>
              <a14:m>
                <m:oMath xmlns:m="http://schemas.openxmlformats.org/officeDocument/2006/math">
                  <m:sSub>
                    <m:sSubPr>
                      <m:ctrlPr>
                        <a:rPr lang="da-DK" sz="1100" i="1">
                          <a:solidFill>
                            <a:schemeClr val="dk1"/>
                          </a:solidFill>
                          <a:effectLst/>
                          <a:latin typeface="Cambria Math" panose="02040503050406030204" pitchFamily="18" charset="0"/>
                          <a:ea typeface="+mn-ea"/>
                          <a:cs typeface="+mn-cs"/>
                        </a:rPr>
                      </m:ctrlPr>
                    </m:sSubPr>
                    <m:e>
                      <m:r>
                        <a:rPr lang="en-GB" sz="1100" b="0" i="1">
                          <a:solidFill>
                            <a:schemeClr val="dk1"/>
                          </a:solidFill>
                          <a:effectLst/>
                          <a:latin typeface="Cambria Math"/>
                          <a:ea typeface="+mn-ea"/>
                          <a:cs typeface="+mn-cs"/>
                        </a:rPr>
                        <m:t>𝑘</m:t>
                      </m:r>
                    </m:e>
                    <m:sub>
                      <m:r>
                        <a:rPr lang="en-GB" sz="1100" b="0" i="1">
                          <a:solidFill>
                            <a:schemeClr val="dk1"/>
                          </a:solidFill>
                          <a:effectLst/>
                          <a:latin typeface="Cambria Math"/>
                          <a:ea typeface="+mn-ea"/>
                          <a:cs typeface="+mn-cs"/>
                        </a:rPr>
                        <m:t>𝑐𝑜𝑛𝑣</m:t>
                      </m:r>
                    </m:sub>
                  </m:sSub>
                </m:oMath>
              </a14:m>
              <a:r>
                <a:rPr lang="da-DK" sz="1100">
                  <a:latin typeface="Times New Roman" panose="02020603050405020304" pitchFamily="18" charset="0"/>
                  <a:cs typeface="Times New Roman" panose="02020603050405020304" pitchFamily="18" charset="0"/>
                </a:rPr>
                <a:t> - conersion factor from </a:t>
              </a:r>
              <a14:m>
                <m:oMath xmlns:m="http://schemas.openxmlformats.org/officeDocument/2006/math">
                  <m:r>
                    <a:rPr lang="en-GB" sz="1100" b="0" i="1">
                      <a:solidFill>
                        <a:schemeClr val="dk1"/>
                      </a:solidFill>
                      <a:effectLst/>
                      <a:latin typeface="Cambria Math"/>
                      <a:ea typeface="+mn-ea"/>
                      <a:cs typeface="+mn-cs"/>
                    </a:rPr>
                    <m:t>€</m:t>
                  </m:r>
                </m:oMath>
              </a14:m>
              <a:r>
                <a:rPr lang="da-DK" sz="1100">
                  <a:latin typeface="Times New Roman" panose="02020603050405020304" pitchFamily="18" charset="0"/>
                  <a:cs typeface="Times New Roman" panose="02020603050405020304" pitchFamily="18" charset="0"/>
                </a:rPr>
                <a:t> to DKK</a:t>
              </a:r>
            </a:p>
            <a:p>
              <a:pPr marL="0" marR="0" indent="0" defTabSz="914400" eaLnBrk="1" fontAlgn="auto" latinLnBrk="0" hangingPunct="1">
                <a:lnSpc>
                  <a:spcPct val="100000"/>
                </a:lnSpc>
                <a:spcBef>
                  <a:spcPts val="0"/>
                </a:spcBef>
                <a:spcAft>
                  <a:spcPts val="0"/>
                </a:spcAft>
                <a:buClrTx/>
                <a:buSzTx/>
                <a:buFontTx/>
                <a:buNone/>
                <a:tabLst/>
                <a:defRPr/>
              </a:pPr>
              <a14:m>
                <m:oMath xmlns:m="http://schemas.openxmlformats.org/officeDocument/2006/math">
                  <m:sSub>
                    <m:sSubPr>
                      <m:ctrlPr>
                        <a:rPr lang="da-DK" sz="1100" i="1">
                          <a:solidFill>
                            <a:schemeClr val="dk1"/>
                          </a:solidFill>
                          <a:effectLst/>
                          <a:latin typeface="Cambria Math" panose="02040503050406030204" pitchFamily="18" charset="0"/>
                          <a:ea typeface="+mn-ea"/>
                          <a:cs typeface="+mn-cs"/>
                        </a:rPr>
                      </m:ctrlPr>
                    </m:sSubPr>
                    <m:e>
                      <m:r>
                        <a:rPr lang="en-GB" sz="1100" b="0" i="1">
                          <a:solidFill>
                            <a:schemeClr val="dk1"/>
                          </a:solidFill>
                          <a:effectLst/>
                          <a:latin typeface="Cambria Math"/>
                          <a:ea typeface="+mn-ea"/>
                          <a:cs typeface="+mn-cs"/>
                        </a:rPr>
                        <m:t>𝐻</m:t>
                      </m:r>
                    </m:e>
                    <m:sub>
                      <m:r>
                        <a:rPr lang="en-GB" sz="1100" b="0" i="1">
                          <a:solidFill>
                            <a:schemeClr val="dk1"/>
                          </a:solidFill>
                          <a:effectLst/>
                          <a:latin typeface="Cambria Math"/>
                          <a:ea typeface="+mn-ea"/>
                          <a:cs typeface="+mn-cs"/>
                        </a:rPr>
                        <m:t>𝑐</m:t>
                      </m:r>
                    </m:sub>
                  </m:sSub>
                </m:oMath>
              </a14:m>
              <a:r>
                <a:rPr lang="da-DK" sz="1100">
                  <a:latin typeface="Times New Roman" panose="02020603050405020304" pitchFamily="18" charset="0"/>
                  <a:cs typeface="Times New Roman" panose="02020603050405020304" pitchFamily="18" charset="0"/>
                </a:rPr>
                <a:t> - assumed heat production capacity</a:t>
              </a:r>
            </a:p>
            <a:p>
              <a:pPr marL="0" marR="0" indent="0" defTabSz="914400" eaLnBrk="1" fontAlgn="auto" latinLnBrk="0" hangingPunct="1">
                <a:lnSpc>
                  <a:spcPct val="100000"/>
                </a:lnSpc>
                <a:spcBef>
                  <a:spcPts val="0"/>
                </a:spcBef>
                <a:spcAft>
                  <a:spcPts val="0"/>
                </a:spcAft>
                <a:buClrTx/>
                <a:buSzTx/>
                <a:buFontTx/>
                <a:buNone/>
                <a:tabLst/>
                <a:defRPr/>
              </a:pPr>
              <a14:m>
                <m:oMath xmlns:m="http://schemas.openxmlformats.org/officeDocument/2006/math">
                  <m:r>
                    <a:rPr lang="en-GB" sz="1100" b="0" i="1">
                      <a:solidFill>
                        <a:schemeClr val="dk1"/>
                      </a:solidFill>
                      <a:effectLst/>
                      <a:latin typeface="Cambria Math"/>
                      <a:ea typeface="+mn-ea"/>
                      <a:cs typeface="+mn-cs"/>
                    </a:rPr>
                    <m:t>𝐹𝐼𝑋𝑂𝑀</m:t>
                  </m:r>
                </m:oMath>
              </a14:m>
              <a:r>
                <a:rPr lang="da-DK" sz="1100">
                  <a:latin typeface="Times New Roman" panose="02020603050405020304" pitchFamily="18" charset="0"/>
                  <a:cs typeface="Times New Roman" panose="02020603050405020304" pitchFamily="18" charset="0"/>
                </a:rPr>
                <a:t> - Fixed O&amp;M costs</a:t>
              </a:r>
            </a:p>
            <a:p>
              <a:pPr marL="0" marR="0" indent="0" defTabSz="914400" eaLnBrk="1" fontAlgn="auto" latinLnBrk="0" hangingPunct="1">
                <a:lnSpc>
                  <a:spcPct val="100000"/>
                </a:lnSpc>
                <a:spcBef>
                  <a:spcPts val="0"/>
                </a:spcBef>
                <a:spcAft>
                  <a:spcPts val="0"/>
                </a:spcAft>
                <a:buClrTx/>
                <a:buSzTx/>
                <a:buFontTx/>
                <a:buNone/>
                <a:tabLst/>
                <a:defRPr/>
              </a:pPr>
              <a14:m>
                <m:oMath xmlns:m="http://schemas.openxmlformats.org/officeDocument/2006/math">
                  <m:r>
                    <a:rPr lang="en-GB" sz="1100" b="0" i="1">
                      <a:solidFill>
                        <a:schemeClr val="dk1"/>
                      </a:solidFill>
                      <a:effectLst/>
                      <a:latin typeface="Cambria Math"/>
                      <a:ea typeface="+mn-ea"/>
                      <a:cs typeface="+mn-cs"/>
                    </a:rPr>
                    <m:t>𝑉𝐴𝑅𝑂𝑀</m:t>
                  </m:r>
                </m:oMath>
              </a14:m>
              <a:r>
                <a:rPr lang="da-DK" sz="1100">
                  <a:solidFill>
                    <a:schemeClr val="dk1"/>
                  </a:solidFill>
                  <a:effectLst/>
                  <a:latin typeface="Times New Roman" panose="02020603050405020304" pitchFamily="18" charset="0"/>
                  <a:ea typeface="+mn-ea"/>
                  <a:cs typeface="Times New Roman" panose="02020603050405020304" pitchFamily="18" charset="0"/>
                </a:rPr>
                <a:t> - Variable O&amp;M costs</a:t>
              </a:r>
              <a:endParaRPr lang="da-DK">
                <a:effectLst/>
                <a:latin typeface="Times New Roman" panose="02020603050405020304" pitchFamily="18" charset="0"/>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14:m>
                <m:oMath xmlns:m="http://schemas.openxmlformats.org/officeDocument/2006/math">
                  <m:sSub>
                    <m:sSubPr>
                      <m:ctrlPr>
                        <a:rPr lang="da-DK" sz="1100" i="1">
                          <a:solidFill>
                            <a:schemeClr val="dk1"/>
                          </a:solidFill>
                          <a:effectLst/>
                          <a:latin typeface="Cambria Math" panose="02040503050406030204" pitchFamily="18" charset="0"/>
                          <a:ea typeface="+mn-ea"/>
                          <a:cs typeface="+mn-cs"/>
                        </a:rPr>
                      </m:ctrlPr>
                    </m:sSubPr>
                    <m:e>
                      <m:r>
                        <a:rPr lang="en-GB" sz="1100" b="0" i="1">
                          <a:solidFill>
                            <a:schemeClr val="dk1"/>
                          </a:solidFill>
                          <a:effectLst/>
                          <a:latin typeface="Cambria Math"/>
                          <a:ea typeface="+mn-ea"/>
                          <a:cs typeface="+mn-cs"/>
                        </a:rPr>
                        <m:t>𝐻</m:t>
                      </m:r>
                    </m:e>
                    <m:sub>
                      <m:r>
                        <a:rPr lang="en-GB" sz="1100" b="0" i="1">
                          <a:solidFill>
                            <a:schemeClr val="dk1"/>
                          </a:solidFill>
                          <a:effectLst/>
                          <a:latin typeface="Cambria Math"/>
                          <a:ea typeface="+mn-ea"/>
                          <a:cs typeface="+mn-cs"/>
                        </a:rPr>
                        <m:t>𝑝𝑟𝑜𝑑</m:t>
                      </m:r>
                    </m:sub>
                  </m:sSub>
                </m:oMath>
              </a14:m>
              <a:r>
                <a:rPr lang="da-DK" sz="1100">
                  <a:latin typeface="Times New Roman" panose="02020603050405020304" pitchFamily="18" charset="0"/>
                  <a:cs typeface="Times New Roman" panose="02020603050405020304" pitchFamily="18" charset="0"/>
                </a:rPr>
                <a:t> -Production of space heating and DHW (in GJ)</a:t>
              </a:r>
            </a:p>
          </xdr:txBody>
        </xdr:sp>
      </mc:Choice>
      <mc:Fallback xmlns="">
        <xdr:sp macro="" textlink="">
          <xdr:nvSpPr>
            <xdr:cNvPr id="5" name="TextBox 4"/>
            <xdr:cNvSpPr txBox="1"/>
          </xdr:nvSpPr>
          <xdr:spPr>
            <a:xfrm>
              <a:off x="7227839" y="13696950"/>
              <a:ext cx="4948767" cy="1849967"/>
            </a:xfrm>
            <a:prstGeom prst="rect">
              <a:avLst/>
            </a:prstGeom>
            <a:ln>
              <a:solidFill>
                <a:srgbClr val="FF0000"/>
              </a:solidFill>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lang="da-DK" sz="1100">
                  <a:latin typeface="Times New Roman" panose="02020603050405020304" pitchFamily="18" charset="0"/>
                  <a:cs typeface="Times New Roman" panose="02020603050405020304" pitchFamily="18" charset="0"/>
                </a:rPr>
                <a:t>Th</a:t>
              </a:r>
              <a:r>
                <a:rPr lang="da-DK" sz="1100" baseline="0">
                  <a:latin typeface="Times New Roman" panose="02020603050405020304" pitchFamily="18" charset="0"/>
                  <a:cs typeface="Times New Roman" panose="02020603050405020304" pitchFamily="18" charset="0"/>
                </a:rPr>
                <a:t>e values in red (specific investments, Fix O&amp;M and variable O&amp;M) are calculated and linked to table J12:P15: </a:t>
              </a:r>
            </a:p>
            <a:p>
              <a:endParaRPr lang="da-DK" sz="1100" baseline="0">
                <a:latin typeface="Times New Roman" panose="02020603050405020304" pitchFamily="18" charset="0"/>
                <a:cs typeface="Times New Roman" panose="02020603050405020304" pitchFamily="18" charset="0"/>
              </a:endParaRPr>
            </a:p>
            <a:p>
              <a:r>
                <a:rPr lang="en-GB" sz="1100" b="0" i="0">
                  <a:latin typeface="Cambria Math"/>
                </a:rPr>
                <a:t>𝐼</a:t>
              </a:r>
              <a:r>
                <a:rPr lang="da-DK" sz="1100" b="0" i="0">
                  <a:latin typeface="Cambria Math"/>
                </a:rPr>
                <a:t>_</a:t>
              </a:r>
              <a:r>
                <a:rPr lang="en-GB" sz="1100" b="0" i="0">
                  <a:latin typeface="Cambria Math"/>
                </a:rPr>
                <a:t>𝑐</a:t>
              </a:r>
              <a:r>
                <a:rPr lang="da-DK" sz="1100" b="0" i="0">
                  <a:latin typeface="Cambria Math"/>
                </a:rPr>
                <a:t> </a:t>
              </a:r>
              <a:r>
                <a:rPr lang="da-DK" sz="1100" i="0">
                  <a:latin typeface="Cambria Math"/>
                </a:rPr>
                <a:t>[</a:t>
              </a:r>
              <a:r>
                <a:rPr lang="en-GB" sz="1100" b="0" i="0">
                  <a:solidFill>
                    <a:schemeClr val="dk1"/>
                  </a:solidFill>
                  <a:effectLst/>
                  <a:latin typeface="Cambria Math"/>
                  <a:ea typeface="+mn-ea"/>
                  <a:cs typeface="+mn-cs"/>
                </a:rPr>
                <a:t>𝐷𝐾𝐾</a:t>
              </a:r>
              <a:r>
                <a:rPr lang="da-DK" sz="1100" b="0" i="0">
                  <a:solidFill>
                    <a:schemeClr val="dk1"/>
                  </a:solidFill>
                  <a:effectLst/>
                  <a:latin typeface="Cambria Math"/>
                  <a:ea typeface="+mn-ea"/>
                  <a:cs typeface="+mn-cs"/>
                </a:rPr>
                <a:t>/</a:t>
              </a:r>
              <a:r>
                <a:rPr lang="en-GB" sz="1100" b="0" i="0">
                  <a:solidFill>
                    <a:schemeClr val="dk1"/>
                  </a:solidFill>
                  <a:effectLst/>
                  <a:latin typeface="Cambria Math"/>
                  <a:ea typeface="+mn-ea"/>
                  <a:cs typeface="+mn-cs"/>
                </a:rPr>
                <a:t>𝑢𝑛𝑖𝑡]</a:t>
              </a:r>
              <a:r>
                <a:rPr lang="da-DK" sz="1100" i="0">
                  <a:latin typeface="Cambria Math"/>
                  <a:ea typeface="Cambria Math"/>
                </a:rPr>
                <a:t>=</a:t>
              </a:r>
              <a:r>
                <a:rPr lang="en-GB" sz="1100" b="0" i="0">
                  <a:solidFill>
                    <a:schemeClr val="dk1"/>
                  </a:solidFill>
                  <a:effectLst/>
                  <a:latin typeface="Cambria Math"/>
                  <a:ea typeface="+mn-ea"/>
                  <a:cs typeface="+mn-cs"/>
                </a:rPr>
                <a:t>𝐼</a:t>
              </a:r>
              <a:r>
                <a:rPr lang="da-DK" sz="1100" b="0" i="0">
                  <a:solidFill>
                    <a:schemeClr val="dk1"/>
                  </a:solidFill>
                  <a:effectLst/>
                  <a:latin typeface="Cambria Math"/>
                  <a:ea typeface="+mn-ea"/>
                  <a:cs typeface="+mn-cs"/>
                </a:rPr>
                <a:t>_</a:t>
              </a:r>
              <a:r>
                <a:rPr lang="en-GB" sz="1100" b="0" i="0">
                  <a:solidFill>
                    <a:schemeClr val="dk1"/>
                  </a:solidFill>
                  <a:effectLst/>
                  <a:latin typeface="Cambria Math"/>
                  <a:ea typeface="+mn-ea"/>
                  <a:cs typeface="+mn-cs"/>
                </a:rPr>
                <a:t>𝑐</a:t>
              </a:r>
              <a:r>
                <a:rPr lang="da-DK" sz="1100" b="0" i="0">
                  <a:solidFill>
                    <a:schemeClr val="dk1"/>
                  </a:solidFill>
                  <a:effectLst/>
                  <a:latin typeface="Cambria Math"/>
                  <a:ea typeface="+mn-ea"/>
                  <a:cs typeface="+mn-cs"/>
                </a:rPr>
                <a:t> </a:t>
              </a:r>
              <a:r>
                <a:rPr lang="da-DK" sz="1100" i="0">
                  <a:solidFill>
                    <a:schemeClr val="dk1"/>
                  </a:solidFill>
                  <a:effectLst/>
                  <a:latin typeface="Cambria Math"/>
                  <a:ea typeface="+mn-ea"/>
                  <a:cs typeface="+mn-cs"/>
                </a:rPr>
                <a:t>[(</a:t>
              </a:r>
              <a:r>
                <a:rPr lang="en-GB" sz="1100" b="0" i="0">
                  <a:solidFill>
                    <a:schemeClr val="dk1"/>
                  </a:solidFill>
                  <a:effectLst/>
                  <a:latin typeface="Cambria Math"/>
                  <a:ea typeface="+mn-ea"/>
                  <a:cs typeface="+mn-cs"/>
                </a:rPr>
                <a:t>1000 €</a:t>
              </a:r>
              <a:r>
                <a:rPr lang="da-DK" sz="1100" b="0" i="0">
                  <a:solidFill>
                    <a:schemeClr val="dk1"/>
                  </a:solidFill>
                  <a:effectLst/>
                  <a:latin typeface="Cambria Math"/>
                  <a:ea typeface="+mn-ea"/>
                  <a:cs typeface="+mn-cs"/>
                </a:rPr>
                <a:t>)/</a:t>
              </a:r>
              <a:r>
                <a:rPr lang="en-GB" sz="1100" b="0" i="0">
                  <a:solidFill>
                    <a:schemeClr val="dk1"/>
                  </a:solidFill>
                  <a:effectLst/>
                  <a:latin typeface="Cambria Math"/>
                  <a:ea typeface="+mn-ea"/>
                  <a:cs typeface="+mn-cs"/>
                </a:rPr>
                <a:t>𝑢𝑛𝑖𝑡]</a:t>
              </a:r>
              <a:r>
                <a:rPr lang="da-DK" sz="1100" i="0">
                  <a:solidFill>
                    <a:schemeClr val="dk1"/>
                  </a:solidFill>
                  <a:effectLst/>
                  <a:latin typeface="Cambria Math"/>
                  <a:ea typeface="Cambria Math"/>
                  <a:cs typeface="+mn-cs"/>
                </a:rPr>
                <a:t>∙</a:t>
              </a:r>
              <a:r>
                <a:rPr lang="en-GB" sz="1100" b="0" i="0">
                  <a:solidFill>
                    <a:schemeClr val="dk1"/>
                  </a:solidFill>
                  <a:effectLst/>
                  <a:latin typeface="Cambria Math"/>
                  <a:ea typeface="+mn-ea"/>
                  <a:cs typeface="+mn-cs"/>
                </a:rPr>
                <a:t>𝑘</a:t>
              </a:r>
              <a:r>
                <a:rPr lang="da-DK" sz="1100" b="0" i="0">
                  <a:solidFill>
                    <a:schemeClr val="dk1"/>
                  </a:solidFill>
                  <a:effectLst/>
                  <a:latin typeface="Cambria Math"/>
                  <a:ea typeface="+mn-ea"/>
                  <a:cs typeface="+mn-cs"/>
                </a:rPr>
                <a:t>_</a:t>
              </a:r>
              <a:r>
                <a:rPr lang="en-GB" sz="1100" b="0" i="0">
                  <a:solidFill>
                    <a:schemeClr val="dk1"/>
                  </a:solidFill>
                  <a:effectLst/>
                  <a:latin typeface="Cambria Math"/>
                  <a:ea typeface="+mn-ea"/>
                  <a:cs typeface="+mn-cs"/>
                </a:rPr>
                <a:t>𝑐𝑜𝑛𝑣</a:t>
              </a:r>
              <a:r>
                <a:rPr lang="da-DK" sz="1100" i="0">
                  <a:solidFill>
                    <a:schemeClr val="dk1"/>
                  </a:solidFill>
                  <a:effectLst/>
                  <a:latin typeface="Cambria Math"/>
                  <a:ea typeface="+mn-ea"/>
                  <a:cs typeface="+mn-cs"/>
                </a:rPr>
                <a:t>∙</a:t>
              </a:r>
              <a:r>
                <a:rPr lang="da-DK" sz="1100">
                  <a:latin typeface="Times New Roman" panose="02020603050405020304" pitchFamily="18" charset="0"/>
                  <a:cs typeface="Times New Roman" panose="02020603050405020304" pitchFamily="18" charset="0"/>
                </a:rPr>
                <a:t>1000</a:t>
              </a:r>
            </a:p>
            <a:p>
              <a:endParaRPr lang="da-DK" sz="1100">
                <a:latin typeface="Times New Roman" panose="02020603050405020304" pitchFamily="18" charset="0"/>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Cambria Math"/>
                  <a:ea typeface="+mn-ea"/>
                  <a:cs typeface="+mn-cs"/>
                </a:rPr>
                <a:t>𝐼</a:t>
              </a:r>
              <a:r>
                <a:rPr lang="da-DK" sz="1100" b="0" i="0">
                  <a:solidFill>
                    <a:schemeClr val="dk1"/>
                  </a:solidFill>
                  <a:effectLst/>
                  <a:latin typeface="Cambria Math"/>
                  <a:ea typeface="+mn-ea"/>
                  <a:cs typeface="+mn-cs"/>
                </a:rPr>
                <a:t>_</a:t>
              </a:r>
              <a:r>
                <a:rPr lang="en-GB" sz="1100" b="0" i="0">
                  <a:solidFill>
                    <a:schemeClr val="dk1"/>
                  </a:solidFill>
                  <a:effectLst/>
                  <a:latin typeface="Cambria Math"/>
                  <a:ea typeface="+mn-ea"/>
                  <a:cs typeface="+mn-cs"/>
                </a:rPr>
                <a:t>𝑐</a:t>
              </a:r>
              <a:r>
                <a:rPr lang="da-DK" sz="1100" b="0" i="0">
                  <a:solidFill>
                    <a:schemeClr val="dk1"/>
                  </a:solidFill>
                  <a:effectLst/>
                  <a:latin typeface="Cambria Math"/>
                  <a:ea typeface="+mn-ea"/>
                  <a:cs typeface="+mn-cs"/>
                </a:rPr>
                <a:t> </a:t>
              </a:r>
              <a:r>
                <a:rPr lang="da-DK" sz="1100" i="0">
                  <a:solidFill>
                    <a:schemeClr val="dk1"/>
                  </a:solidFill>
                  <a:effectLst/>
                  <a:latin typeface="Cambria Math"/>
                  <a:ea typeface="+mn-ea"/>
                  <a:cs typeface="+mn-cs"/>
                </a:rPr>
                <a:t>[</a:t>
              </a:r>
              <a:r>
                <a:rPr lang="en-GB" sz="1100" b="0" i="0">
                  <a:solidFill>
                    <a:schemeClr val="dk1"/>
                  </a:solidFill>
                  <a:effectLst/>
                  <a:latin typeface="Cambria Math"/>
                  <a:ea typeface="+mn-ea"/>
                  <a:cs typeface="+mn-cs"/>
                </a:rPr>
                <a:t>𝐷𝐾𝐾</a:t>
              </a:r>
              <a:r>
                <a:rPr lang="da-DK" sz="1100" b="0" i="0">
                  <a:solidFill>
                    <a:schemeClr val="dk1"/>
                  </a:solidFill>
                  <a:effectLst/>
                  <a:latin typeface="Cambria Math"/>
                  <a:ea typeface="+mn-ea"/>
                  <a:cs typeface="+mn-cs"/>
                </a:rPr>
                <a:t>/</a:t>
              </a:r>
              <a:r>
                <a:rPr lang="en-GB" sz="1100" b="0" i="0">
                  <a:solidFill>
                    <a:schemeClr val="dk1"/>
                  </a:solidFill>
                  <a:effectLst/>
                  <a:latin typeface="Cambria Math"/>
                  <a:ea typeface="+mn-ea"/>
                  <a:cs typeface="+mn-cs"/>
                </a:rPr>
                <a:t>𝑘𝑊]</a:t>
              </a:r>
              <a:r>
                <a:rPr lang="da-DK" sz="1100" i="0">
                  <a:solidFill>
                    <a:schemeClr val="dk1"/>
                  </a:solidFill>
                  <a:effectLst/>
                  <a:latin typeface="Cambria Math"/>
                  <a:ea typeface="+mn-ea"/>
                  <a:cs typeface="+mn-cs"/>
                </a:rPr>
                <a:t>=(</a:t>
              </a:r>
              <a:r>
                <a:rPr lang="en-GB" sz="1100" b="0" i="0">
                  <a:solidFill>
                    <a:schemeClr val="dk1"/>
                  </a:solidFill>
                  <a:effectLst/>
                  <a:latin typeface="Cambria Math"/>
                  <a:ea typeface="+mn-ea"/>
                  <a:cs typeface="+mn-cs"/>
                </a:rPr>
                <a:t>𝐼</a:t>
              </a:r>
              <a:r>
                <a:rPr lang="da-DK" sz="1100" b="0" i="0">
                  <a:solidFill>
                    <a:schemeClr val="dk1"/>
                  </a:solidFill>
                  <a:effectLst/>
                  <a:latin typeface="Cambria Math"/>
                  <a:ea typeface="+mn-ea"/>
                  <a:cs typeface="+mn-cs"/>
                </a:rPr>
                <a:t>_</a:t>
              </a:r>
              <a:r>
                <a:rPr lang="en-GB" sz="1100" b="0" i="0">
                  <a:solidFill>
                    <a:schemeClr val="dk1"/>
                  </a:solidFill>
                  <a:effectLst/>
                  <a:latin typeface="Cambria Math"/>
                  <a:ea typeface="+mn-ea"/>
                  <a:cs typeface="+mn-cs"/>
                </a:rPr>
                <a:t>𝑐</a:t>
              </a:r>
              <a:r>
                <a:rPr lang="da-DK" sz="1100" b="0" i="0">
                  <a:solidFill>
                    <a:schemeClr val="dk1"/>
                  </a:solidFill>
                  <a:effectLst/>
                  <a:latin typeface="Cambria Math"/>
                  <a:ea typeface="+mn-ea"/>
                  <a:cs typeface="+mn-cs"/>
                </a:rPr>
                <a:t> [</a:t>
              </a:r>
              <a:r>
                <a:rPr lang="en-GB" sz="1100" b="0" i="0">
                  <a:solidFill>
                    <a:schemeClr val="dk1"/>
                  </a:solidFill>
                  <a:effectLst/>
                  <a:latin typeface="Cambria Math"/>
                  <a:ea typeface="+mn-ea"/>
                  <a:cs typeface="+mn-cs"/>
                </a:rPr>
                <a:t>𝐷𝐾𝐾</a:t>
              </a:r>
              <a:r>
                <a:rPr lang="da-DK" sz="1100" b="0" i="0">
                  <a:solidFill>
                    <a:schemeClr val="dk1"/>
                  </a:solidFill>
                  <a:effectLst/>
                  <a:latin typeface="Cambria Math"/>
                  <a:ea typeface="+mn-ea"/>
                  <a:cs typeface="+mn-cs"/>
                </a:rPr>
                <a:t>/</a:t>
              </a:r>
              <a:r>
                <a:rPr lang="en-GB" sz="1100" b="0" i="0">
                  <a:solidFill>
                    <a:schemeClr val="dk1"/>
                  </a:solidFill>
                  <a:effectLst/>
                  <a:latin typeface="Cambria Math"/>
                  <a:ea typeface="+mn-ea"/>
                  <a:cs typeface="+mn-cs"/>
                </a:rPr>
                <a:t>𝑢𝑛𝑖𝑡]</a:t>
              </a:r>
              <a:r>
                <a:rPr lang="da-DK" sz="1100" b="0" i="0">
                  <a:solidFill>
                    <a:schemeClr val="dk1"/>
                  </a:solidFill>
                  <a:effectLst/>
                  <a:latin typeface="Cambria Math"/>
                  <a:ea typeface="+mn-ea"/>
                  <a:cs typeface="+mn-cs"/>
                </a:rPr>
                <a:t>)/(</a:t>
              </a:r>
              <a:r>
                <a:rPr lang="en-GB" sz="1100" b="0" i="0">
                  <a:solidFill>
                    <a:schemeClr val="dk1"/>
                  </a:solidFill>
                  <a:effectLst/>
                  <a:latin typeface="Cambria Math"/>
                  <a:ea typeface="+mn-ea"/>
                  <a:cs typeface="+mn-cs"/>
                </a:rPr>
                <a:t>𝐻</a:t>
              </a:r>
              <a:r>
                <a:rPr lang="da-DK" sz="1100" b="0" i="0">
                  <a:solidFill>
                    <a:schemeClr val="dk1"/>
                  </a:solidFill>
                  <a:effectLst/>
                  <a:latin typeface="Cambria Math"/>
                  <a:ea typeface="+mn-ea"/>
                  <a:cs typeface="+mn-cs"/>
                </a:rPr>
                <a:t>_</a:t>
              </a:r>
              <a:r>
                <a:rPr lang="en-GB" sz="1100" b="0" i="0">
                  <a:solidFill>
                    <a:schemeClr val="dk1"/>
                  </a:solidFill>
                  <a:effectLst/>
                  <a:latin typeface="Cambria Math"/>
                  <a:ea typeface="+mn-ea"/>
                  <a:cs typeface="+mn-cs"/>
                </a:rPr>
                <a:t>𝑐</a:t>
              </a:r>
              <a:r>
                <a:rPr lang="da-DK" sz="1100" b="0" i="0">
                  <a:solidFill>
                    <a:schemeClr val="dk1"/>
                  </a:solidFill>
                  <a:effectLst/>
                  <a:latin typeface="Cambria Math"/>
                  <a:ea typeface="+mn-ea"/>
                  <a:cs typeface="+mn-cs"/>
                </a:rPr>
                <a:t> [</a:t>
              </a:r>
              <a:r>
                <a:rPr lang="en-GB" sz="1100" b="0" i="0">
                  <a:solidFill>
                    <a:schemeClr val="dk1"/>
                  </a:solidFill>
                  <a:effectLst/>
                  <a:latin typeface="Cambria Math"/>
                  <a:ea typeface="+mn-ea"/>
                  <a:cs typeface="+mn-cs"/>
                </a:rPr>
                <a:t>𝑘𝑊</a:t>
              </a:r>
              <a:r>
                <a:rPr lang="da-DK" sz="1100" b="0" i="0">
                  <a:solidFill>
                    <a:schemeClr val="dk1"/>
                  </a:solidFill>
                  <a:effectLst/>
                  <a:latin typeface="Cambria Math"/>
                  <a:ea typeface="+mn-ea"/>
                  <a:cs typeface="+mn-cs"/>
                </a:rPr>
                <a:t>/</a:t>
              </a:r>
              <a:r>
                <a:rPr lang="en-GB" sz="1100" b="0" i="0">
                  <a:solidFill>
                    <a:schemeClr val="dk1"/>
                  </a:solidFill>
                  <a:effectLst/>
                  <a:latin typeface="Cambria Math"/>
                  <a:ea typeface="+mn-ea"/>
                  <a:cs typeface="+mn-cs"/>
                </a:rPr>
                <a:t>𝑢𝑛𝑖𝑡] </a:t>
              </a:r>
              <a:r>
                <a:rPr lang="da-DK" sz="1100" b="0" i="0">
                  <a:solidFill>
                    <a:schemeClr val="dk1"/>
                  </a:solidFill>
                  <a:effectLst/>
                  <a:latin typeface="Cambria Math"/>
                  <a:ea typeface="+mn-ea"/>
                  <a:cs typeface="+mn-cs"/>
                </a:rPr>
                <a:t>)</a:t>
              </a:r>
              <a:endParaRPr lang="en-GB" sz="1100" b="0" i="1">
                <a:solidFill>
                  <a:schemeClr val="dk1"/>
                </a:solidFill>
                <a:effectLst/>
                <a:latin typeface="Cambria Math"/>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Cambria Math"/>
                  <a:ea typeface="+mn-ea"/>
                  <a:cs typeface="+mn-cs"/>
                </a:rPr>
                <a:t>𝐹𝐼𝑋𝑂𝑀</a:t>
              </a:r>
              <a:r>
                <a:rPr lang="da-DK" sz="1100" i="0">
                  <a:solidFill>
                    <a:schemeClr val="dk1"/>
                  </a:solidFill>
                  <a:effectLst/>
                  <a:latin typeface="Cambria Math"/>
                  <a:ea typeface="+mn-ea"/>
                  <a:cs typeface="+mn-cs"/>
                </a:rPr>
                <a:t>[</a:t>
              </a:r>
              <a:r>
                <a:rPr lang="en-GB" sz="1100" b="0" i="0">
                  <a:solidFill>
                    <a:schemeClr val="dk1"/>
                  </a:solidFill>
                  <a:effectLst/>
                  <a:latin typeface="Cambria Math"/>
                  <a:ea typeface="+mn-ea"/>
                  <a:cs typeface="+mn-cs"/>
                </a:rPr>
                <a:t>𝐷𝐾𝐾</a:t>
              </a:r>
              <a:r>
                <a:rPr lang="da-DK" sz="1100" b="0" i="0">
                  <a:solidFill>
                    <a:schemeClr val="dk1"/>
                  </a:solidFill>
                  <a:effectLst/>
                  <a:latin typeface="Cambria Math"/>
                  <a:ea typeface="+mn-ea"/>
                  <a:cs typeface="+mn-cs"/>
                </a:rPr>
                <a:t>/(</a:t>
              </a:r>
              <a:r>
                <a:rPr lang="en-GB" sz="1100" b="0" i="0">
                  <a:solidFill>
                    <a:schemeClr val="dk1"/>
                  </a:solidFill>
                  <a:effectLst/>
                  <a:latin typeface="Cambria Math"/>
                  <a:ea typeface="+mn-ea"/>
                  <a:cs typeface="+mn-cs"/>
                </a:rPr>
                <a:t>𝑘𝑊</a:t>
              </a:r>
              <a:r>
                <a:rPr lang="en-GB" sz="1100" b="0" i="0">
                  <a:solidFill>
                    <a:schemeClr val="dk1"/>
                  </a:solidFill>
                  <a:effectLst/>
                  <a:latin typeface="Cambria Math"/>
                  <a:ea typeface="Cambria Math"/>
                  <a:cs typeface="+mn-cs"/>
                </a:rPr>
                <a:t>∙𝑦𝑒𝑎𝑟</a:t>
              </a:r>
              <a:r>
                <a:rPr lang="da-DK" sz="1100" b="0" i="0">
                  <a:solidFill>
                    <a:schemeClr val="dk1"/>
                  </a:solidFill>
                  <a:effectLst/>
                  <a:latin typeface="Cambria Math"/>
                  <a:ea typeface="+mn-ea"/>
                  <a:cs typeface="+mn-cs"/>
                </a:rPr>
                <a:t>)</a:t>
              </a:r>
              <a:r>
                <a:rPr lang="en-GB" sz="1100" b="0" i="0">
                  <a:solidFill>
                    <a:schemeClr val="dk1"/>
                  </a:solidFill>
                  <a:effectLst/>
                  <a:latin typeface="Cambria Math"/>
                  <a:ea typeface="Cambria Math"/>
                  <a:cs typeface="+mn-cs"/>
                </a:rPr>
                <a:t>]</a:t>
              </a:r>
              <a:r>
                <a:rPr lang="da-DK" sz="1100" i="0">
                  <a:solidFill>
                    <a:schemeClr val="dk1"/>
                  </a:solidFill>
                  <a:effectLst/>
                  <a:latin typeface="Cambria Math"/>
                  <a:ea typeface="+mn-ea"/>
                  <a:cs typeface="+mn-cs"/>
                </a:rPr>
                <a:t>=</a:t>
              </a:r>
              <a:r>
                <a:rPr lang="en-GB" sz="1100" b="0" i="0">
                  <a:solidFill>
                    <a:schemeClr val="dk1"/>
                  </a:solidFill>
                  <a:effectLst/>
                  <a:latin typeface="Cambria Math"/>
                  <a:ea typeface="+mn-ea"/>
                  <a:cs typeface="+mn-cs"/>
                </a:rPr>
                <a:t>𝐹𝐼𝑋𝑂𝑀</a:t>
              </a:r>
              <a:r>
                <a:rPr lang="da-DK" sz="1100" i="0">
                  <a:solidFill>
                    <a:schemeClr val="dk1"/>
                  </a:solidFill>
                  <a:effectLst/>
                  <a:latin typeface="Cambria Math"/>
                  <a:ea typeface="+mn-ea"/>
                  <a:cs typeface="+mn-cs"/>
                </a:rPr>
                <a:t>[(</a:t>
              </a:r>
              <a:r>
                <a:rPr lang="en-GB" sz="1100" b="0" i="0">
                  <a:solidFill>
                    <a:schemeClr val="dk1"/>
                  </a:solidFill>
                  <a:effectLst/>
                  <a:latin typeface="Cambria Math"/>
                  <a:ea typeface="+mn-ea"/>
                  <a:cs typeface="+mn-cs"/>
                </a:rPr>
                <a:t>1000 €</a:t>
              </a:r>
              <a:r>
                <a:rPr lang="da-DK" sz="1100" b="0" i="0">
                  <a:solidFill>
                    <a:schemeClr val="dk1"/>
                  </a:solidFill>
                  <a:effectLst/>
                  <a:latin typeface="Cambria Math"/>
                  <a:ea typeface="+mn-ea"/>
                  <a:cs typeface="+mn-cs"/>
                </a:rPr>
                <a:t>)/(</a:t>
              </a:r>
              <a:r>
                <a:rPr lang="en-GB" sz="1100" b="0" i="0">
                  <a:solidFill>
                    <a:schemeClr val="dk1"/>
                  </a:solidFill>
                  <a:effectLst/>
                  <a:latin typeface="Cambria Math"/>
                  <a:ea typeface="+mn-ea"/>
                  <a:cs typeface="+mn-cs"/>
                </a:rPr>
                <a:t>𝑘𝑊∙𝑦𝑒𝑎𝑟</a:t>
              </a:r>
              <a:r>
                <a:rPr lang="da-DK" sz="1100" b="0" i="0">
                  <a:solidFill>
                    <a:schemeClr val="dk1"/>
                  </a:solidFill>
                  <a:effectLst/>
                  <a:latin typeface="Cambria Math"/>
                  <a:ea typeface="+mn-ea"/>
                  <a:cs typeface="+mn-cs"/>
                </a:rPr>
                <a:t>)</a:t>
              </a:r>
              <a:r>
                <a:rPr lang="en-GB" sz="1100" b="0" i="0">
                  <a:solidFill>
                    <a:schemeClr val="dk1"/>
                  </a:solidFill>
                  <a:effectLst/>
                  <a:latin typeface="Cambria Math"/>
                  <a:ea typeface="+mn-ea"/>
                  <a:cs typeface="+mn-cs"/>
                </a:rPr>
                <a:t>]</a:t>
              </a:r>
              <a:r>
                <a:rPr lang="da-DK" sz="1100" i="0">
                  <a:solidFill>
                    <a:schemeClr val="dk1"/>
                  </a:solidFill>
                  <a:effectLst/>
                  <a:latin typeface="Cambria Math"/>
                  <a:ea typeface="+mn-ea"/>
                  <a:cs typeface="+mn-cs"/>
                </a:rPr>
                <a:t>∙</a:t>
              </a:r>
              <a:r>
                <a:rPr lang="en-GB" sz="1100" b="0" i="0">
                  <a:solidFill>
                    <a:schemeClr val="dk1"/>
                  </a:solidFill>
                  <a:effectLst/>
                  <a:latin typeface="Cambria Math"/>
                  <a:ea typeface="+mn-ea"/>
                  <a:cs typeface="+mn-cs"/>
                </a:rPr>
                <a:t>𝑘</a:t>
              </a:r>
              <a:r>
                <a:rPr lang="da-DK" sz="1100" b="0" i="0">
                  <a:solidFill>
                    <a:schemeClr val="dk1"/>
                  </a:solidFill>
                  <a:effectLst/>
                  <a:latin typeface="Cambria Math"/>
                  <a:ea typeface="+mn-ea"/>
                  <a:cs typeface="+mn-cs"/>
                </a:rPr>
                <a:t>_</a:t>
              </a:r>
              <a:r>
                <a:rPr lang="en-GB" sz="1100" b="0" i="0">
                  <a:solidFill>
                    <a:schemeClr val="dk1"/>
                  </a:solidFill>
                  <a:effectLst/>
                  <a:latin typeface="Cambria Math"/>
                  <a:ea typeface="+mn-ea"/>
                  <a:cs typeface="+mn-cs"/>
                </a:rPr>
                <a:t>𝑐𝑜𝑛𝑣</a:t>
              </a:r>
              <a:r>
                <a:rPr lang="da-DK" sz="1100" i="0">
                  <a:solidFill>
                    <a:schemeClr val="dk1"/>
                  </a:solidFill>
                  <a:effectLst/>
                  <a:latin typeface="Cambria Math"/>
                  <a:ea typeface="+mn-ea"/>
                  <a:cs typeface="+mn-cs"/>
                </a:rPr>
                <a:t>∙"</a:t>
              </a:r>
              <a:r>
                <a:rPr lang="da-DK" sz="1100" i="0">
                  <a:solidFill>
                    <a:schemeClr val="dk1"/>
                  </a:solidFill>
                  <a:effectLst/>
                  <a:latin typeface="Cambria Math"/>
                  <a:ea typeface="+mn-ea"/>
                  <a:cs typeface="Times New Roman" panose="02020603050405020304" pitchFamily="18" charset="0"/>
                </a:rPr>
                <a:t>1000</a:t>
              </a:r>
              <a:r>
                <a:rPr lang="en-US" sz="1100" i="0">
                  <a:solidFill>
                    <a:schemeClr val="dk1"/>
                  </a:solidFill>
                  <a:effectLst/>
                  <a:latin typeface="Times New Roman" panose="02020603050405020304" pitchFamily="18" charset="0"/>
                  <a:ea typeface="+mn-ea"/>
                  <a:cs typeface="Times New Roman" panose="02020603050405020304" pitchFamily="18" charset="0"/>
                </a:rPr>
                <a:t>"</a:t>
              </a:r>
              <a:endParaRPr lang="da-DK" sz="1100">
                <a:latin typeface="Times New Roman" panose="02020603050405020304" pitchFamily="18" charset="0"/>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endParaRPr lang="da-DK" sz="1100">
                <a:latin typeface="Times New Roman" panose="02020603050405020304" pitchFamily="18" charset="0"/>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r>
                <a:rPr lang="en-GB" sz="1100" b="0">
                  <a:solidFill>
                    <a:schemeClr val="dk1"/>
                  </a:solidFill>
                  <a:effectLst/>
                  <a:ea typeface="+mn-ea"/>
                  <a:cs typeface="+mn-cs"/>
                </a:rPr>
                <a:t>VAR</a:t>
              </a:r>
              <a:r>
                <a:rPr lang="en-GB" sz="1100" b="0" i="0">
                  <a:solidFill>
                    <a:schemeClr val="dk1"/>
                  </a:solidFill>
                  <a:effectLst/>
                  <a:latin typeface="Cambria Math"/>
                  <a:ea typeface="+mn-ea"/>
                  <a:cs typeface="+mn-cs"/>
                </a:rPr>
                <a:t>𝑂𝑀</a:t>
              </a:r>
              <a:r>
                <a:rPr lang="da-DK" sz="1100" i="0">
                  <a:solidFill>
                    <a:schemeClr val="dk1"/>
                  </a:solidFill>
                  <a:effectLst/>
                  <a:latin typeface="Cambria Math"/>
                  <a:ea typeface="+mn-ea"/>
                  <a:cs typeface="+mn-cs"/>
                </a:rPr>
                <a:t>[</a:t>
              </a:r>
              <a:r>
                <a:rPr lang="en-GB" sz="1100" b="0" i="0">
                  <a:solidFill>
                    <a:schemeClr val="dk1"/>
                  </a:solidFill>
                  <a:effectLst/>
                  <a:latin typeface="Cambria Math"/>
                  <a:ea typeface="+mn-ea"/>
                  <a:cs typeface="+mn-cs"/>
                </a:rPr>
                <a:t>𝐷𝐾𝐾</a:t>
              </a:r>
              <a:r>
                <a:rPr lang="da-DK" sz="1100" b="0" i="0">
                  <a:solidFill>
                    <a:schemeClr val="dk1"/>
                  </a:solidFill>
                  <a:effectLst/>
                  <a:latin typeface="Cambria Math"/>
                  <a:ea typeface="+mn-ea"/>
                  <a:cs typeface="+mn-cs"/>
                </a:rPr>
                <a:t>/</a:t>
              </a:r>
              <a:r>
                <a:rPr lang="en-GB" sz="1100" b="0" i="0">
                  <a:solidFill>
                    <a:schemeClr val="dk1"/>
                  </a:solidFill>
                  <a:effectLst/>
                  <a:latin typeface="Cambria Math"/>
                  <a:ea typeface="+mn-ea"/>
                  <a:cs typeface="+mn-cs"/>
                </a:rPr>
                <a:t>𝐺𝐽]</a:t>
              </a:r>
              <a:r>
                <a:rPr lang="da-DK" sz="1100" i="0">
                  <a:solidFill>
                    <a:schemeClr val="dk1"/>
                  </a:solidFill>
                  <a:effectLst/>
                  <a:latin typeface="Cambria Math"/>
                  <a:ea typeface="+mn-ea"/>
                  <a:cs typeface="+mn-cs"/>
                </a:rPr>
                <a:t>=(</a:t>
              </a:r>
              <a:r>
                <a:rPr lang="en-GB" sz="1100" b="0" i="0">
                  <a:solidFill>
                    <a:schemeClr val="dk1"/>
                  </a:solidFill>
                  <a:effectLst/>
                  <a:latin typeface="Cambria Math"/>
                  <a:ea typeface="+mn-ea"/>
                  <a:cs typeface="+mn-cs"/>
                </a:rPr>
                <a:t>𝑉𝐴𝑅𝑂𝑀</a:t>
              </a:r>
              <a:r>
                <a:rPr lang="da-DK" sz="1100" b="0" i="0">
                  <a:solidFill>
                    <a:schemeClr val="dk1"/>
                  </a:solidFill>
                  <a:effectLst/>
                  <a:latin typeface="Cambria Math"/>
                  <a:ea typeface="+mn-ea"/>
                  <a:cs typeface="+mn-cs"/>
                </a:rPr>
                <a:t>[</a:t>
              </a:r>
              <a:r>
                <a:rPr lang="en-GB" sz="1100" b="0" i="0">
                  <a:solidFill>
                    <a:schemeClr val="dk1"/>
                  </a:solidFill>
                  <a:effectLst/>
                  <a:latin typeface="Cambria Math"/>
                  <a:ea typeface="+mn-ea"/>
                  <a:cs typeface="+mn-cs"/>
                </a:rPr>
                <a:t>€</a:t>
              </a:r>
              <a:r>
                <a:rPr lang="da-DK" sz="1100" b="0" i="0">
                  <a:solidFill>
                    <a:schemeClr val="dk1"/>
                  </a:solidFill>
                  <a:effectLst/>
                  <a:latin typeface="Cambria Math"/>
                  <a:ea typeface="+mn-ea"/>
                  <a:cs typeface="+mn-cs"/>
                </a:rPr>
                <a:t>/(</a:t>
              </a:r>
              <a:r>
                <a:rPr lang="en-GB" sz="1100" b="0" i="0">
                  <a:solidFill>
                    <a:schemeClr val="dk1"/>
                  </a:solidFill>
                  <a:effectLst/>
                  <a:latin typeface="Cambria Math"/>
                  <a:ea typeface="+mn-ea"/>
                  <a:cs typeface="+mn-cs"/>
                </a:rPr>
                <a:t>𝑢𝑛𝑖𝑡∙𝑦𝑒𝑎𝑟</a:t>
              </a:r>
              <a:r>
                <a:rPr lang="da-DK" sz="1100" b="0" i="0">
                  <a:solidFill>
                    <a:schemeClr val="dk1"/>
                  </a:solidFill>
                  <a:effectLst/>
                  <a:latin typeface="Cambria Math"/>
                  <a:ea typeface="+mn-ea"/>
                  <a:cs typeface="+mn-cs"/>
                </a:rPr>
                <a:t>)</a:t>
              </a:r>
              <a:r>
                <a:rPr lang="en-GB" sz="1100" b="0" i="0">
                  <a:solidFill>
                    <a:schemeClr val="dk1"/>
                  </a:solidFill>
                  <a:effectLst/>
                  <a:latin typeface="Cambria Math"/>
                  <a:ea typeface="+mn-ea"/>
                  <a:cs typeface="+mn-cs"/>
                </a:rPr>
                <a:t>]</a:t>
              </a:r>
              <a:r>
                <a:rPr lang="da-DK" sz="1100" i="0">
                  <a:solidFill>
                    <a:schemeClr val="dk1"/>
                  </a:solidFill>
                  <a:effectLst/>
                  <a:latin typeface="Cambria Math"/>
                  <a:ea typeface="+mn-ea"/>
                  <a:cs typeface="+mn-cs"/>
                </a:rPr>
                <a:t>∙</a:t>
              </a:r>
              <a:r>
                <a:rPr lang="en-GB" sz="1100" b="0" i="0">
                  <a:solidFill>
                    <a:schemeClr val="dk1"/>
                  </a:solidFill>
                  <a:effectLst/>
                  <a:latin typeface="Cambria Math"/>
                  <a:ea typeface="+mn-ea"/>
                  <a:cs typeface="+mn-cs"/>
                </a:rPr>
                <a:t>𝑘</a:t>
              </a:r>
              <a:r>
                <a:rPr lang="da-DK" sz="1100" b="0" i="0">
                  <a:solidFill>
                    <a:schemeClr val="dk1"/>
                  </a:solidFill>
                  <a:effectLst/>
                  <a:latin typeface="Cambria Math"/>
                  <a:ea typeface="+mn-ea"/>
                  <a:cs typeface="+mn-cs"/>
                </a:rPr>
                <a:t>_</a:t>
              </a:r>
              <a:r>
                <a:rPr lang="en-GB" sz="1100" b="0" i="0">
                  <a:solidFill>
                    <a:schemeClr val="dk1"/>
                  </a:solidFill>
                  <a:effectLst/>
                  <a:latin typeface="Cambria Math"/>
                  <a:ea typeface="+mn-ea"/>
                  <a:cs typeface="+mn-cs"/>
                </a:rPr>
                <a:t>𝑐𝑜𝑛𝑣</a:t>
              </a:r>
              <a:r>
                <a:rPr lang="da-DK" sz="1100" b="0" i="0">
                  <a:solidFill>
                    <a:schemeClr val="dk1"/>
                  </a:solidFill>
                  <a:effectLst/>
                  <a:latin typeface="Cambria Math"/>
                  <a:ea typeface="+mn-ea"/>
                  <a:cs typeface="+mn-cs"/>
                </a:rPr>
                <a:t>)/</a:t>
              </a:r>
              <a:r>
                <a:rPr lang="en-GB" sz="1100" b="0" i="0">
                  <a:solidFill>
                    <a:schemeClr val="dk1"/>
                  </a:solidFill>
                  <a:effectLst/>
                  <a:latin typeface="Cambria Math"/>
                  <a:ea typeface="+mn-ea"/>
                  <a:cs typeface="+mn-cs"/>
                </a:rPr>
                <a:t>𝐻</a:t>
              </a:r>
              <a:r>
                <a:rPr lang="da-DK" sz="1100" b="0" i="0">
                  <a:solidFill>
                    <a:schemeClr val="dk1"/>
                  </a:solidFill>
                  <a:effectLst/>
                  <a:latin typeface="Cambria Math"/>
                  <a:ea typeface="+mn-ea"/>
                  <a:cs typeface="+mn-cs"/>
                </a:rPr>
                <a:t>_</a:t>
              </a:r>
              <a:r>
                <a:rPr lang="en-GB" sz="1100" b="0" i="0">
                  <a:solidFill>
                    <a:schemeClr val="dk1"/>
                  </a:solidFill>
                  <a:effectLst/>
                  <a:latin typeface="Cambria Math"/>
                  <a:ea typeface="+mn-ea"/>
                  <a:cs typeface="+mn-cs"/>
                </a:rPr>
                <a:t>𝑝𝑟𝑜𝑑 </a:t>
              </a:r>
              <a:r>
                <a:rPr lang="da-DK" sz="1100">
                  <a:solidFill>
                    <a:schemeClr val="dk1"/>
                  </a:solidFill>
                  <a:effectLst/>
                  <a:latin typeface="+mn-lt"/>
                  <a:ea typeface="+mn-ea"/>
                  <a:cs typeface="+mn-cs"/>
                </a:rPr>
                <a:t>,</a:t>
              </a:r>
              <a:endParaRPr lang="da-DK">
                <a:effectLst/>
              </a:endParaRPr>
            </a:p>
            <a:p>
              <a:pPr marL="0" marR="0" indent="0" defTabSz="914400" eaLnBrk="1" fontAlgn="auto" latinLnBrk="0" hangingPunct="1">
                <a:lnSpc>
                  <a:spcPct val="100000"/>
                </a:lnSpc>
                <a:spcBef>
                  <a:spcPts val="0"/>
                </a:spcBef>
                <a:spcAft>
                  <a:spcPts val="0"/>
                </a:spcAft>
                <a:buClrTx/>
                <a:buSzTx/>
                <a:buFontTx/>
                <a:buNone/>
                <a:tabLst/>
                <a:defRPr/>
              </a:pPr>
              <a:endParaRPr lang="da-DK" sz="1100">
                <a:latin typeface="Times New Roman" panose="02020603050405020304" pitchFamily="18" charset="0"/>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endParaRPr lang="da-DK" sz="1100">
                <a:latin typeface="Times New Roman" panose="02020603050405020304" pitchFamily="18" charset="0"/>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r>
                <a:rPr lang="da-DK" sz="1100">
                  <a:latin typeface="Times New Roman" panose="02020603050405020304" pitchFamily="18" charset="0"/>
                  <a:cs typeface="Times New Roman" panose="02020603050405020304" pitchFamily="18" charset="0"/>
                </a:rPr>
                <a:t>where the used symbols have the following meaning:</a:t>
              </a:r>
            </a:p>
            <a:p>
              <a:pPr marL="0" marR="0" indent="0" defTabSz="914400" eaLnBrk="1" fontAlgn="auto" latinLnBrk="0" hangingPunct="1">
                <a:lnSpc>
                  <a:spcPct val="100000"/>
                </a:lnSpc>
                <a:spcBef>
                  <a:spcPts val="0"/>
                </a:spcBef>
                <a:spcAft>
                  <a:spcPts val="0"/>
                </a:spcAft>
                <a:buClrTx/>
                <a:buSzTx/>
                <a:buFontTx/>
                <a:buNone/>
                <a:tabLst/>
                <a:defRPr/>
              </a:pPr>
              <a:endParaRPr lang="da-DK" sz="1100">
                <a:latin typeface="Times New Roman" panose="02020603050405020304" pitchFamily="18" charset="0"/>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Cambria Math"/>
                  <a:ea typeface="+mn-ea"/>
                  <a:cs typeface="+mn-cs"/>
                </a:rPr>
                <a:t>𝐼</a:t>
              </a:r>
              <a:r>
                <a:rPr lang="da-DK" sz="1100" b="0" i="0">
                  <a:solidFill>
                    <a:schemeClr val="dk1"/>
                  </a:solidFill>
                  <a:effectLst/>
                  <a:latin typeface="Cambria Math"/>
                  <a:ea typeface="+mn-ea"/>
                  <a:cs typeface="+mn-cs"/>
                </a:rPr>
                <a:t>_</a:t>
              </a:r>
              <a:r>
                <a:rPr lang="en-GB" sz="1100" b="0" i="0">
                  <a:solidFill>
                    <a:schemeClr val="dk1"/>
                  </a:solidFill>
                  <a:effectLst/>
                  <a:latin typeface="Cambria Math"/>
                  <a:ea typeface="+mn-ea"/>
                  <a:cs typeface="+mn-cs"/>
                </a:rPr>
                <a:t>𝑐</a:t>
              </a:r>
              <a:r>
                <a:rPr lang="da-DK" sz="1100">
                  <a:latin typeface="Times New Roman" panose="02020603050405020304" pitchFamily="18" charset="0"/>
                  <a:cs typeface="Times New Roman" panose="02020603050405020304" pitchFamily="18" charset="0"/>
                </a:rPr>
                <a:t> - investment costs</a:t>
              </a:r>
            </a:p>
            <a:p>
              <a:pPr marL="0" marR="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Cambria Math"/>
                  <a:ea typeface="+mn-ea"/>
                  <a:cs typeface="+mn-cs"/>
                </a:rPr>
                <a:t>𝑘</a:t>
              </a:r>
              <a:r>
                <a:rPr lang="da-DK" sz="1100" b="0" i="0">
                  <a:solidFill>
                    <a:schemeClr val="dk1"/>
                  </a:solidFill>
                  <a:effectLst/>
                  <a:latin typeface="Cambria Math"/>
                  <a:ea typeface="+mn-ea"/>
                  <a:cs typeface="+mn-cs"/>
                </a:rPr>
                <a:t>_</a:t>
              </a:r>
              <a:r>
                <a:rPr lang="en-GB" sz="1100" b="0" i="0">
                  <a:solidFill>
                    <a:schemeClr val="dk1"/>
                  </a:solidFill>
                  <a:effectLst/>
                  <a:latin typeface="Cambria Math"/>
                  <a:ea typeface="+mn-ea"/>
                  <a:cs typeface="+mn-cs"/>
                </a:rPr>
                <a:t>𝑐𝑜𝑛𝑣</a:t>
              </a:r>
              <a:r>
                <a:rPr lang="da-DK" sz="1100">
                  <a:latin typeface="Times New Roman" panose="02020603050405020304" pitchFamily="18" charset="0"/>
                  <a:cs typeface="Times New Roman" panose="02020603050405020304" pitchFamily="18" charset="0"/>
                </a:rPr>
                <a:t> - conersion factor from </a:t>
              </a:r>
              <a:r>
                <a:rPr lang="en-GB" sz="1100" b="0" i="0">
                  <a:solidFill>
                    <a:schemeClr val="dk1"/>
                  </a:solidFill>
                  <a:effectLst/>
                  <a:latin typeface="Cambria Math"/>
                  <a:ea typeface="+mn-ea"/>
                  <a:cs typeface="+mn-cs"/>
                </a:rPr>
                <a:t>€</a:t>
              </a:r>
              <a:r>
                <a:rPr lang="da-DK" sz="1100">
                  <a:latin typeface="Times New Roman" panose="02020603050405020304" pitchFamily="18" charset="0"/>
                  <a:cs typeface="Times New Roman" panose="02020603050405020304" pitchFamily="18" charset="0"/>
                </a:rPr>
                <a:t> to DKK</a:t>
              </a:r>
            </a:p>
            <a:p>
              <a:pPr marL="0" marR="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Cambria Math"/>
                  <a:ea typeface="+mn-ea"/>
                  <a:cs typeface="+mn-cs"/>
                </a:rPr>
                <a:t>𝐻</a:t>
              </a:r>
              <a:r>
                <a:rPr lang="da-DK" sz="1100" b="0" i="0">
                  <a:solidFill>
                    <a:schemeClr val="dk1"/>
                  </a:solidFill>
                  <a:effectLst/>
                  <a:latin typeface="Cambria Math"/>
                  <a:ea typeface="+mn-ea"/>
                  <a:cs typeface="+mn-cs"/>
                </a:rPr>
                <a:t>_</a:t>
              </a:r>
              <a:r>
                <a:rPr lang="en-GB" sz="1100" b="0" i="0">
                  <a:solidFill>
                    <a:schemeClr val="dk1"/>
                  </a:solidFill>
                  <a:effectLst/>
                  <a:latin typeface="Cambria Math"/>
                  <a:ea typeface="+mn-ea"/>
                  <a:cs typeface="+mn-cs"/>
                </a:rPr>
                <a:t>𝑐</a:t>
              </a:r>
              <a:r>
                <a:rPr lang="da-DK" sz="1100">
                  <a:latin typeface="Times New Roman" panose="02020603050405020304" pitchFamily="18" charset="0"/>
                  <a:cs typeface="Times New Roman" panose="02020603050405020304" pitchFamily="18" charset="0"/>
                </a:rPr>
                <a:t> - assumed heat production capacity</a:t>
              </a:r>
            </a:p>
            <a:p>
              <a:pPr marL="0" marR="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Cambria Math"/>
                  <a:ea typeface="+mn-ea"/>
                  <a:cs typeface="+mn-cs"/>
                </a:rPr>
                <a:t>𝐹𝐼𝑋𝑂𝑀</a:t>
              </a:r>
              <a:r>
                <a:rPr lang="da-DK" sz="1100">
                  <a:latin typeface="Times New Roman" panose="02020603050405020304" pitchFamily="18" charset="0"/>
                  <a:cs typeface="Times New Roman" panose="02020603050405020304" pitchFamily="18" charset="0"/>
                </a:rPr>
                <a:t> - Fixed O&amp;M costs</a:t>
              </a:r>
            </a:p>
            <a:p>
              <a:pPr marL="0" marR="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Cambria Math"/>
                  <a:ea typeface="+mn-ea"/>
                  <a:cs typeface="+mn-cs"/>
                </a:rPr>
                <a:t>𝑉𝐴𝑅𝑂𝑀</a:t>
              </a:r>
              <a:r>
                <a:rPr lang="da-DK" sz="1100">
                  <a:solidFill>
                    <a:schemeClr val="dk1"/>
                  </a:solidFill>
                  <a:effectLst/>
                  <a:latin typeface="Times New Roman" panose="02020603050405020304" pitchFamily="18" charset="0"/>
                  <a:ea typeface="+mn-ea"/>
                  <a:cs typeface="Times New Roman" panose="02020603050405020304" pitchFamily="18" charset="0"/>
                </a:rPr>
                <a:t> - Variable O&amp;M costs</a:t>
              </a:r>
              <a:endParaRPr lang="da-DK">
                <a:effectLst/>
                <a:latin typeface="Times New Roman" panose="02020603050405020304" pitchFamily="18" charset="0"/>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Cambria Math"/>
                  <a:ea typeface="+mn-ea"/>
                  <a:cs typeface="+mn-cs"/>
                </a:rPr>
                <a:t>𝐻</a:t>
              </a:r>
              <a:r>
                <a:rPr lang="da-DK" sz="1100" b="0" i="0">
                  <a:solidFill>
                    <a:schemeClr val="dk1"/>
                  </a:solidFill>
                  <a:effectLst/>
                  <a:latin typeface="Cambria Math"/>
                  <a:ea typeface="+mn-ea"/>
                  <a:cs typeface="+mn-cs"/>
                </a:rPr>
                <a:t>_</a:t>
              </a:r>
              <a:r>
                <a:rPr lang="en-GB" sz="1100" b="0" i="0">
                  <a:solidFill>
                    <a:schemeClr val="dk1"/>
                  </a:solidFill>
                  <a:effectLst/>
                  <a:latin typeface="Cambria Math"/>
                  <a:ea typeface="+mn-ea"/>
                  <a:cs typeface="+mn-cs"/>
                </a:rPr>
                <a:t>𝑝𝑟𝑜𝑑</a:t>
              </a:r>
              <a:r>
                <a:rPr lang="da-DK" sz="1100">
                  <a:latin typeface="Times New Roman" panose="02020603050405020304" pitchFamily="18" charset="0"/>
                  <a:cs typeface="Times New Roman" panose="02020603050405020304" pitchFamily="18" charset="0"/>
                </a:rPr>
                <a:t> -Production of space heating and DHW (in GJ)</a:t>
              </a:r>
            </a:p>
          </xdr:txBody>
        </xdr:sp>
      </mc:Fallback>
    </mc:AlternateContent>
    <xdr:clientData/>
  </xdr:twoCellAnchor>
  <xdr:twoCellAnchor>
    <xdr:from>
      <xdr:col>1</xdr:col>
      <xdr:colOff>789902</xdr:colOff>
      <xdr:row>68</xdr:row>
      <xdr:rowOff>103044</xdr:rowOff>
    </xdr:from>
    <xdr:to>
      <xdr:col>7</xdr:col>
      <xdr:colOff>443922</xdr:colOff>
      <xdr:row>72</xdr:row>
      <xdr:rowOff>127000</xdr:rowOff>
    </xdr:to>
    <xdr:cxnSp macro="">
      <xdr:nvCxnSpPr>
        <xdr:cNvPr id="6" name="Elbow Connector 5">
          <a:extLst>
            <a:ext uri="{FF2B5EF4-FFF2-40B4-BE49-F238E27FC236}">
              <a16:creationId xmlns:a16="http://schemas.microsoft.com/office/drawing/2014/main" id="{00000000-0008-0000-0E00-000006000000}"/>
            </a:ext>
          </a:extLst>
        </xdr:cNvPr>
        <xdr:cNvCxnSpPr>
          <a:endCxn id="5" idx="1"/>
        </xdr:cNvCxnSpPr>
      </xdr:nvCxnSpPr>
      <xdr:spPr>
        <a:xfrm flipV="1">
          <a:off x="1911735" y="14517544"/>
          <a:ext cx="5316104" cy="785956"/>
        </a:xfrm>
        <a:prstGeom prst="bentConnector3">
          <a:avLst>
            <a:gd name="adj1" fmla="val 81435"/>
          </a:avLst>
        </a:prstGeom>
        <a:ln>
          <a:solidFill>
            <a:srgbClr val="FF0000"/>
          </a:solidFill>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0</xdr:col>
      <xdr:colOff>0</xdr:colOff>
      <xdr:row>32</xdr:row>
      <xdr:rowOff>28573</xdr:rowOff>
    </xdr:from>
    <xdr:to>
      <xdr:col>0</xdr:col>
      <xdr:colOff>2892136</xdr:colOff>
      <xdr:row>42</xdr:row>
      <xdr:rowOff>17318</xdr:rowOff>
    </xdr:to>
    <mc:AlternateContent xmlns:mc="http://schemas.openxmlformats.org/markup-compatibility/2006" xmlns:a14="http://schemas.microsoft.com/office/drawing/2010/main">
      <mc:Choice Requires="a14">
        <xdr:sp macro="" textlink="">
          <xdr:nvSpPr>
            <xdr:cNvPr id="8" name="TextBox 7">
              <a:extLst>
                <a:ext uri="{FF2B5EF4-FFF2-40B4-BE49-F238E27FC236}">
                  <a16:creationId xmlns:a16="http://schemas.microsoft.com/office/drawing/2014/main" id="{00000000-0008-0000-0E00-000008000000}"/>
                </a:ext>
              </a:extLst>
            </xdr:cNvPr>
            <xdr:cNvSpPr txBox="1"/>
          </xdr:nvSpPr>
          <xdr:spPr>
            <a:xfrm>
              <a:off x="0" y="6029323"/>
              <a:ext cx="2892136" cy="2101563"/>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da-DK" sz="1100">
                  <a:latin typeface="Times New Roman" panose="02020603050405020304" pitchFamily="18" charset="0"/>
                  <a:cs typeface="Times New Roman" panose="02020603050405020304" pitchFamily="18" charset="0"/>
                </a:rPr>
                <a:t>The assumption is that solar heating covers 10 %</a:t>
              </a:r>
              <a:r>
                <a:rPr lang="da-DK" sz="1100" baseline="0">
                  <a:latin typeface="Times New Roman" panose="02020603050405020304" pitchFamily="18" charset="0"/>
                  <a:cs typeface="Times New Roman" panose="02020603050405020304" pitchFamily="18" charset="0"/>
                </a:rPr>
                <a:t> of space heating demand and 65 % of domestic hot water (DHW)</a:t>
              </a:r>
              <a:r>
                <a:rPr lang="da-DK" sz="1100">
                  <a:latin typeface="Times New Roman" panose="02020603050405020304" pitchFamily="18" charset="0"/>
                  <a:cs typeface="Times New Roman" panose="02020603050405020304" pitchFamily="18" charset="0"/>
                </a:rPr>
                <a:t> demand. .The demands</a:t>
              </a:r>
              <a:r>
                <a:rPr lang="da-DK" sz="1100" baseline="0">
                  <a:latin typeface="Times New Roman" panose="02020603050405020304" pitchFamily="18" charset="0"/>
                  <a:cs typeface="Times New Roman" panose="02020603050405020304" pitchFamily="18" charset="0"/>
                </a:rPr>
                <a:t> for space heating and DHW are assumed to be 95 and 25 </a:t>
              </a:r>
              <a14:m>
                <m:oMath xmlns:m="http://schemas.openxmlformats.org/officeDocument/2006/math">
                  <m:f>
                    <m:fPr>
                      <m:ctrlPr>
                        <a:rPr lang="da-DK" sz="1100" b="0" i="1">
                          <a:solidFill>
                            <a:schemeClr val="dk1"/>
                          </a:solidFill>
                          <a:effectLst/>
                          <a:latin typeface="Cambria Math" panose="02040503050406030204" pitchFamily="18" charset="0"/>
                          <a:ea typeface="+mn-ea"/>
                          <a:cs typeface="+mn-cs"/>
                        </a:rPr>
                      </m:ctrlPr>
                    </m:fPr>
                    <m:num>
                      <m:r>
                        <a:rPr lang="en-GB" sz="1100" b="0" i="1">
                          <a:solidFill>
                            <a:schemeClr val="dk1"/>
                          </a:solidFill>
                          <a:effectLst/>
                          <a:latin typeface="Cambria Math"/>
                          <a:ea typeface="+mn-ea"/>
                          <a:cs typeface="+mn-cs"/>
                        </a:rPr>
                        <m:t>𝑘𝑊h</m:t>
                      </m:r>
                    </m:num>
                    <m:den>
                      <m:r>
                        <a:rPr lang="en-GB" sz="1100" b="0" i="1">
                          <a:solidFill>
                            <a:schemeClr val="dk1"/>
                          </a:solidFill>
                          <a:effectLst/>
                          <a:latin typeface="Cambria Math"/>
                          <a:ea typeface="+mn-ea"/>
                          <a:cs typeface="+mn-cs"/>
                        </a:rPr>
                        <m:t>𝑚</m:t>
                      </m:r>
                      <m:r>
                        <a:rPr lang="en-GB" sz="1100" b="0" i="1">
                          <a:solidFill>
                            <a:schemeClr val="dk1"/>
                          </a:solidFill>
                          <a:effectLst/>
                          <a:latin typeface="Cambria Math"/>
                          <a:ea typeface="+mn-ea"/>
                          <a:cs typeface="+mn-cs"/>
                        </a:rPr>
                        <m:t>2</m:t>
                      </m:r>
                    </m:den>
                  </m:f>
                </m:oMath>
              </a14:m>
              <a:r>
                <a:rPr lang="da-DK" sz="1100" b="0" baseline="0">
                  <a:solidFill>
                    <a:schemeClr val="dk1"/>
                  </a:solidFill>
                  <a:effectLst/>
                  <a:latin typeface="Times New Roman" panose="02020603050405020304" pitchFamily="18" charset="0"/>
                  <a:ea typeface="+mn-ea"/>
                  <a:cs typeface="Times New Roman" panose="02020603050405020304" pitchFamily="18" charset="0"/>
                </a:rPr>
                <a:t>, respectively. The single-family house is assumed to have an area of 140 m2.</a:t>
              </a:r>
            </a:p>
            <a:p>
              <a:pPr marL="0" marR="0" indent="0" defTabSz="914400" eaLnBrk="1" fontAlgn="auto" latinLnBrk="0" hangingPunct="1">
                <a:lnSpc>
                  <a:spcPct val="100000"/>
                </a:lnSpc>
                <a:spcBef>
                  <a:spcPts val="0"/>
                </a:spcBef>
                <a:spcAft>
                  <a:spcPts val="0"/>
                </a:spcAft>
                <a:buClrTx/>
                <a:buSzTx/>
                <a:buFontTx/>
                <a:buNone/>
                <a:tabLst/>
                <a:defRPr/>
              </a:pPr>
              <a:r>
                <a:rPr lang="da-DK" sz="1100" b="0" baseline="0">
                  <a:solidFill>
                    <a:schemeClr val="dk1"/>
                  </a:solidFill>
                  <a:effectLst/>
                  <a:latin typeface="Times New Roman" panose="02020603050405020304" pitchFamily="18" charset="0"/>
                  <a:ea typeface="+mn-ea"/>
                  <a:cs typeface="Times New Roman" panose="02020603050405020304" pitchFamily="18" charset="0"/>
                </a:rPr>
                <a:t>The source for these assumptions is </a:t>
              </a:r>
              <a:r>
                <a:rPr lang="da-DK" sz="1100">
                  <a:solidFill>
                    <a:schemeClr val="dk1"/>
                  </a:solidFill>
                  <a:effectLst/>
                  <a:latin typeface="Times New Roman" panose="02020603050405020304" pitchFamily="18" charset="0"/>
                  <a:ea typeface="+mn-ea"/>
                  <a:cs typeface="Times New Roman" panose="02020603050405020304" pitchFamily="18" charset="0"/>
                </a:rPr>
                <a:t>Technology Data for Energy Plants Individual Heating Plants and Energy Transport" maintained by the Danish Energy Agency.</a:t>
              </a:r>
            </a:p>
          </xdr:txBody>
        </xdr:sp>
      </mc:Choice>
      <mc:Fallback xmlns="">
        <xdr:sp macro="" textlink="">
          <xdr:nvSpPr>
            <xdr:cNvPr id="8" name="TextBox 7"/>
            <xdr:cNvSpPr txBox="1"/>
          </xdr:nvSpPr>
          <xdr:spPr>
            <a:xfrm>
              <a:off x="0" y="6029323"/>
              <a:ext cx="2892136" cy="2101563"/>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da-DK" sz="1100">
                  <a:latin typeface="Times New Roman" panose="02020603050405020304" pitchFamily="18" charset="0"/>
                  <a:cs typeface="Times New Roman" panose="02020603050405020304" pitchFamily="18" charset="0"/>
                </a:rPr>
                <a:t>The assumption is that solar heating covers 10 %</a:t>
              </a:r>
              <a:r>
                <a:rPr lang="da-DK" sz="1100" baseline="0">
                  <a:latin typeface="Times New Roman" panose="02020603050405020304" pitchFamily="18" charset="0"/>
                  <a:cs typeface="Times New Roman" panose="02020603050405020304" pitchFamily="18" charset="0"/>
                </a:rPr>
                <a:t> of space heating demand and 65 % of domestic hot water (DHW)</a:t>
              </a:r>
              <a:r>
                <a:rPr lang="da-DK" sz="1100">
                  <a:latin typeface="Times New Roman" panose="02020603050405020304" pitchFamily="18" charset="0"/>
                  <a:cs typeface="Times New Roman" panose="02020603050405020304" pitchFamily="18" charset="0"/>
                </a:rPr>
                <a:t> demand. .The demands</a:t>
              </a:r>
              <a:r>
                <a:rPr lang="da-DK" sz="1100" baseline="0">
                  <a:latin typeface="Times New Roman" panose="02020603050405020304" pitchFamily="18" charset="0"/>
                  <a:cs typeface="Times New Roman" panose="02020603050405020304" pitchFamily="18" charset="0"/>
                </a:rPr>
                <a:t> for space heating and DHW are assumed to be 95 and 25 </a:t>
              </a:r>
              <a:r>
                <a:rPr lang="en-GB" sz="1100" b="0" i="0">
                  <a:solidFill>
                    <a:schemeClr val="dk1"/>
                  </a:solidFill>
                  <a:effectLst/>
                  <a:latin typeface="Cambria Math"/>
                  <a:ea typeface="+mn-ea"/>
                  <a:cs typeface="+mn-cs"/>
                </a:rPr>
                <a:t>𝑘𝑊ℎ</a:t>
              </a:r>
              <a:r>
                <a:rPr lang="da-DK" sz="1100" b="0" i="0">
                  <a:solidFill>
                    <a:schemeClr val="dk1"/>
                  </a:solidFill>
                  <a:effectLst/>
                  <a:latin typeface="Cambria Math"/>
                  <a:ea typeface="+mn-ea"/>
                  <a:cs typeface="+mn-cs"/>
                </a:rPr>
                <a:t>/</a:t>
              </a:r>
              <a:r>
                <a:rPr lang="en-GB" sz="1100" b="0" i="0">
                  <a:solidFill>
                    <a:schemeClr val="dk1"/>
                  </a:solidFill>
                  <a:effectLst/>
                  <a:latin typeface="Cambria Math"/>
                  <a:ea typeface="+mn-ea"/>
                  <a:cs typeface="+mn-cs"/>
                </a:rPr>
                <a:t>𝑚2</a:t>
              </a:r>
              <a:r>
                <a:rPr lang="da-DK" sz="1100" b="0" baseline="0">
                  <a:solidFill>
                    <a:schemeClr val="dk1"/>
                  </a:solidFill>
                  <a:effectLst/>
                  <a:latin typeface="Times New Roman" panose="02020603050405020304" pitchFamily="18" charset="0"/>
                  <a:ea typeface="+mn-ea"/>
                  <a:cs typeface="Times New Roman" panose="02020603050405020304" pitchFamily="18" charset="0"/>
                </a:rPr>
                <a:t>, respectively. The single-family house is assumed to have an area of 140 m2.</a:t>
              </a:r>
            </a:p>
            <a:p>
              <a:pPr marL="0" marR="0" indent="0" defTabSz="914400" eaLnBrk="1" fontAlgn="auto" latinLnBrk="0" hangingPunct="1">
                <a:lnSpc>
                  <a:spcPct val="100000"/>
                </a:lnSpc>
                <a:spcBef>
                  <a:spcPts val="0"/>
                </a:spcBef>
                <a:spcAft>
                  <a:spcPts val="0"/>
                </a:spcAft>
                <a:buClrTx/>
                <a:buSzTx/>
                <a:buFontTx/>
                <a:buNone/>
                <a:tabLst/>
                <a:defRPr/>
              </a:pPr>
              <a:r>
                <a:rPr lang="da-DK" sz="1100" b="0" baseline="0">
                  <a:solidFill>
                    <a:schemeClr val="dk1"/>
                  </a:solidFill>
                  <a:effectLst/>
                  <a:latin typeface="Times New Roman" panose="02020603050405020304" pitchFamily="18" charset="0"/>
                  <a:ea typeface="+mn-ea"/>
                  <a:cs typeface="Times New Roman" panose="02020603050405020304" pitchFamily="18" charset="0"/>
                </a:rPr>
                <a:t>The source for these assumptions is </a:t>
              </a:r>
              <a:r>
                <a:rPr lang="da-DK" sz="1100">
                  <a:solidFill>
                    <a:schemeClr val="dk1"/>
                  </a:solidFill>
                  <a:effectLst/>
                  <a:latin typeface="Times New Roman" panose="02020603050405020304" pitchFamily="18" charset="0"/>
                  <a:ea typeface="+mn-ea"/>
                  <a:cs typeface="Times New Roman" panose="02020603050405020304" pitchFamily="18" charset="0"/>
                </a:rPr>
                <a:t>Technology Data for Energy Plants Individual Heating Plants and Energy Transport" maintained by the Danish Energy Agency.</a:t>
              </a:r>
            </a:p>
          </xdr:txBody>
        </xdr:sp>
      </mc:Fallback>
    </mc:AlternateContent>
    <xdr:clientData/>
  </xdr:twoCellAnchor>
  <xdr:twoCellAnchor>
    <xdr:from>
      <xdr:col>0</xdr:col>
      <xdr:colOff>2883477</xdr:colOff>
      <xdr:row>38</xdr:row>
      <xdr:rowOff>112568</xdr:rowOff>
    </xdr:from>
    <xdr:to>
      <xdr:col>2</xdr:col>
      <xdr:colOff>17318</xdr:colOff>
      <xdr:row>38</xdr:row>
      <xdr:rowOff>177513</xdr:rowOff>
    </xdr:to>
    <xdr:cxnSp macro="">
      <xdr:nvCxnSpPr>
        <xdr:cNvPr id="9" name="Elbow Connector 8">
          <a:extLst>
            <a:ext uri="{FF2B5EF4-FFF2-40B4-BE49-F238E27FC236}">
              <a16:creationId xmlns:a16="http://schemas.microsoft.com/office/drawing/2014/main" id="{00000000-0008-0000-0E00-000009000000}"/>
            </a:ext>
          </a:extLst>
        </xdr:cNvPr>
        <xdr:cNvCxnSpPr/>
      </xdr:nvCxnSpPr>
      <xdr:spPr>
        <a:xfrm flipV="1">
          <a:off x="2883477" y="7412182"/>
          <a:ext cx="2545773" cy="64945"/>
        </a:xfrm>
        <a:prstGeom prst="bentConnector3">
          <a:avLst>
            <a:gd name="adj1" fmla="val 61225"/>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0</xdr:col>
      <xdr:colOff>250151</xdr:colOff>
      <xdr:row>72</xdr:row>
      <xdr:rowOff>84666</xdr:rowOff>
    </xdr:from>
    <xdr:to>
      <xdr:col>1</xdr:col>
      <xdr:colOff>520602</xdr:colOff>
      <xdr:row>74</xdr:row>
      <xdr:rowOff>117234</xdr:rowOff>
    </xdr:to>
    <xdr:cxnSp macro="">
      <xdr:nvCxnSpPr>
        <xdr:cNvPr id="36" name="Elbow Connector 35">
          <a:extLst>
            <a:ext uri="{FF2B5EF4-FFF2-40B4-BE49-F238E27FC236}">
              <a16:creationId xmlns:a16="http://schemas.microsoft.com/office/drawing/2014/main" id="{00000000-0008-0000-0E00-000024000000}"/>
            </a:ext>
          </a:extLst>
        </xdr:cNvPr>
        <xdr:cNvCxnSpPr>
          <a:endCxn id="3" idx="1"/>
        </xdr:cNvCxnSpPr>
      </xdr:nvCxnSpPr>
      <xdr:spPr>
        <a:xfrm>
          <a:off x="250151" y="15261166"/>
          <a:ext cx="1392284" cy="413568"/>
        </a:xfrm>
        <a:prstGeom prst="bentConnector3">
          <a:avLst>
            <a:gd name="adj1" fmla="val 50000"/>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5</xdr:col>
      <xdr:colOff>93350</xdr:colOff>
      <xdr:row>0</xdr:row>
      <xdr:rowOff>144320</xdr:rowOff>
    </xdr:from>
    <xdr:to>
      <xdr:col>8</xdr:col>
      <xdr:colOff>350044</xdr:colOff>
      <xdr:row>3</xdr:row>
      <xdr:rowOff>200121</xdr:rowOff>
    </xdr:to>
    <xdr:sp macro="" textlink="">
      <xdr:nvSpPr>
        <xdr:cNvPr id="51" name="TextBox 50">
          <a:extLst>
            <a:ext uri="{FF2B5EF4-FFF2-40B4-BE49-F238E27FC236}">
              <a16:creationId xmlns:a16="http://schemas.microsoft.com/office/drawing/2014/main" id="{00000000-0008-0000-0E00-000033000000}"/>
            </a:ext>
          </a:extLst>
        </xdr:cNvPr>
        <xdr:cNvSpPr txBox="1"/>
      </xdr:nvSpPr>
      <xdr:spPr>
        <a:xfrm>
          <a:off x="5522600" y="144320"/>
          <a:ext cx="2415694" cy="637884"/>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lang="da-DK" sz="1100"/>
            <a:t>The </a:t>
          </a:r>
          <a:r>
            <a:rPr lang="da-DK" sz="1100" b="1">
              <a:solidFill>
                <a:srgbClr val="00B050"/>
              </a:solidFill>
            </a:rPr>
            <a:t>green</a:t>
          </a:r>
          <a:r>
            <a:rPr lang="da-DK" sz="1100"/>
            <a:t> values are copied HOU_Deta Boil sheet and later</a:t>
          </a:r>
          <a:r>
            <a:rPr lang="da-DK" sz="1100" baseline="0"/>
            <a:t> used in TIMES</a:t>
          </a:r>
          <a:r>
            <a:rPr lang="da-DK" sz="1100"/>
            <a:t>-DK</a:t>
          </a:r>
        </a:p>
      </xdr:txBody>
    </xdr:sp>
    <xdr:clientData/>
  </xdr:twoCellAnchor>
  <xdr:twoCellAnchor>
    <xdr:from>
      <xdr:col>16</xdr:col>
      <xdr:colOff>481445</xdr:colOff>
      <xdr:row>49</xdr:row>
      <xdr:rowOff>93497</xdr:rowOff>
    </xdr:from>
    <xdr:to>
      <xdr:col>24</xdr:col>
      <xdr:colOff>519545</xdr:colOff>
      <xdr:row>50</xdr:row>
      <xdr:rowOff>0</xdr:rowOff>
    </xdr:to>
    <mc:AlternateContent xmlns:mc="http://schemas.openxmlformats.org/markup-compatibility/2006" xmlns:a14="http://schemas.microsoft.com/office/drawing/2010/main">
      <mc:Choice Requires="a14">
        <xdr:sp macro="" textlink="">
          <xdr:nvSpPr>
            <xdr:cNvPr id="52" name="TextBox 51">
              <a:extLst>
                <a:ext uri="{FF2B5EF4-FFF2-40B4-BE49-F238E27FC236}">
                  <a16:creationId xmlns:a16="http://schemas.microsoft.com/office/drawing/2014/main" id="{00000000-0008-0000-0E00-000034000000}"/>
                </a:ext>
              </a:extLst>
            </xdr:cNvPr>
            <xdr:cNvSpPr txBox="1"/>
          </xdr:nvSpPr>
          <xdr:spPr>
            <a:xfrm>
              <a:off x="14665036" y="10008156"/>
              <a:ext cx="4887191" cy="4036869"/>
            </a:xfrm>
            <a:prstGeom prst="rect">
              <a:avLst/>
            </a:prstGeom>
            <a:ln>
              <a:solidFill>
                <a:srgbClr val="FF0000"/>
              </a:solidFill>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lang="da-DK" sz="1100">
                  <a:latin typeface="Times New Roman" panose="02020603050405020304" pitchFamily="18" charset="0"/>
                  <a:cs typeface="Times New Roman" panose="02020603050405020304" pitchFamily="18" charset="0"/>
                </a:rPr>
                <a:t>Th</a:t>
              </a:r>
              <a:r>
                <a:rPr lang="da-DK" sz="1100" baseline="0">
                  <a:latin typeface="Times New Roman" panose="02020603050405020304" pitchFamily="18" charset="0"/>
                  <a:cs typeface="Times New Roman" panose="02020603050405020304" pitchFamily="18" charset="0"/>
                </a:rPr>
                <a:t>e values in red (specific investments, Fix O&amp;M and variable O&amp;M) are calculated and linked to table J12:P15: </a:t>
              </a:r>
            </a:p>
            <a:p>
              <a:endParaRPr lang="da-DK" sz="1100" baseline="0">
                <a:latin typeface="Times New Roman" panose="02020603050405020304" pitchFamily="18" charset="0"/>
                <a:cs typeface="Times New Roman" panose="02020603050405020304" pitchFamily="18" charset="0"/>
              </a:endParaRPr>
            </a:p>
            <a:p>
              <a14:m>
                <m:oMath xmlns:m="http://schemas.openxmlformats.org/officeDocument/2006/math">
                  <m:sSub>
                    <m:sSubPr>
                      <m:ctrlPr>
                        <a:rPr lang="da-DK" sz="1100" i="1">
                          <a:latin typeface="Cambria Math" panose="02040503050406030204" pitchFamily="18" charset="0"/>
                        </a:rPr>
                      </m:ctrlPr>
                    </m:sSubPr>
                    <m:e>
                      <m:r>
                        <a:rPr lang="en-GB" sz="1100" b="0" i="1">
                          <a:latin typeface="Cambria Math"/>
                        </a:rPr>
                        <m:t>𝐼</m:t>
                      </m:r>
                    </m:e>
                    <m:sub>
                      <m:r>
                        <a:rPr lang="en-GB" sz="1100" b="0" i="1">
                          <a:latin typeface="Cambria Math"/>
                        </a:rPr>
                        <m:t>𝑐</m:t>
                      </m:r>
                    </m:sub>
                  </m:sSub>
                  <m:d>
                    <m:dPr>
                      <m:begChr m:val="["/>
                      <m:endChr m:val="]"/>
                      <m:ctrlPr>
                        <a:rPr lang="da-DK" sz="1100" i="1">
                          <a:latin typeface="Cambria Math" panose="02040503050406030204" pitchFamily="18" charset="0"/>
                        </a:rPr>
                      </m:ctrlPr>
                    </m:dPr>
                    <m:e>
                      <m:f>
                        <m:fPr>
                          <m:ctrlPr>
                            <a:rPr lang="da-DK" sz="1100" i="1">
                              <a:solidFill>
                                <a:schemeClr val="dk1"/>
                              </a:solidFill>
                              <a:effectLst/>
                              <a:latin typeface="Cambria Math" panose="02040503050406030204" pitchFamily="18" charset="0"/>
                              <a:ea typeface="+mn-ea"/>
                              <a:cs typeface="+mn-cs"/>
                            </a:rPr>
                          </m:ctrlPr>
                        </m:fPr>
                        <m:num>
                          <m:r>
                            <a:rPr lang="en-GB" sz="1100" b="0" i="1">
                              <a:solidFill>
                                <a:schemeClr val="dk1"/>
                              </a:solidFill>
                              <a:effectLst/>
                              <a:latin typeface="Cambria Math"/>
                              <a:ea typeface="+mn-ea"/>
                              <a:cs typeface="+mn-cs"/>
                            </a:rPr>
                            <m:t>𝐷𝐾𝐾</m:t>
                          </m:r>
                        </m:num>
                        <m:den>
                          <m:r>
                            <a:rPr lang="en-GB" sz="1100" b="0" i="1">
                              <a:solidFill>
                                <a:schemeClr val="dk1"/>
                              </a:solidFill>
                              <a:effectLst/>
                              <a:latin typeface="Cambria Math"/>
                              <a:ea typeface="+mn-ea"/>
                              <a:cs typeface="+mn-cs"/>
                            </a:rPr>
                            <m:t>𝑢𝑛𝑖𝑡</m:t>
                          </m:r>
                        </m:den>
                      </m:f>
                    </m:e>
                  </m:d>
                  <m:r>
                    <a:rPr lang="da-DK" sz="1100" i="1">
                      <a:latin typeface="Cambria Math"/>
                      <a:ea typeface="Cambria Math"/>
                    </a:rPr>
                    <m:t>=</m:t>
                  </m:r>
                  <m:sSub>
                    <m:sSubPr>
                      <m:ctrlPr>
                        <a:rPr lang="da-DK" sz="1100" i="1">
                          <a:solidFill>
                            <a:schemeClr val="dk1"/>
                          </a:solidFill>
                          <a:effectLst/>
                          <a:latin typeface="Cambria Math" panose="02040503050406030204" pitchFamily="18" charset="0"/>
                          <a:ea typeface="+mn-ea"/>
                          <a:cs typeface="+mn-cs"/>
                        </a:rPr>
                      </m:ctrlPr>
                    </m:sSubPr>
                    <m:e>
                      <m:r>
                        <a:rPr lang="en-GB" sz="1100" b="0" i="1">
                          <a:solidFill>
                            <a:schemeClr val="dk1"/>
                          </a:solidFill>
                          <a:effectLst/>
                          <a:latin typeface="Cambria Math"/>
                          <a:ea typeface="+mn-ea"/>
                          <a:cs typeface="+mn-cs"/>
                        </a:rPr>
                        <m:t>𝐼</m:t>
                      </m:r>
                    </m:e>
                    <m:sub>
                      <m:r>
                        <a:rPr lang="en-GB" sz="1100" b="0" i="1">
                          <a:solidFill>
                            <a:schemeClr val="dk1"/>
                          </a:solidFill>
                          <a:effectLst/>
                          <a:latin typeface="Cambria Math"/>
                          <a:ea typeface="+mn-ea"/>
                          <a:cs typeface="+mn-cs"/>
                        </a:rPr>
                        <m:t>𝑐</m:t>
                      </m:r>
                    </m:sub>
                  </m:sSub>
                  <m:d>
                    <m:dPr>
                      <m:begChr m:val="["/>
                      <m:endChr m:val="]"/>
                      <m:ctrlPr>
                        <a:rPr lang="da-DK" sz="1100" i="1">
                          <a:solidFill>
                            <a:schemeClr val="dk1"/>
                          </a:solidFill>
                          <a:effectLst/>
                          <a:latin typeface="Cambria Math" panose="02040503050406030204" pitchFamily="18" charset="0"/>
                          <a:ea typeface="+mn-ea"/>
                          <a:cs typeface="+mn-cs"/>
                        </a:rPr>
                      </m:ctrlPr>
                    </m:dPr>
                    <m:e>
                      <m:f>
                        <m:fPr>
                          <m:ctrlPr>
                            <a:rPr lang="da-DK" sz="1100" i="1">
                              <a:solidFill>
                                <a:schemeClr val="dk1"/>
                              </a:solidFill>
                              <a:effectLst/>
                              <a:latin typeface="Cambria Math" panose="02040503050406030204" pitchFamily="18" charset="0"/>
                              <a:ea typeface="+mn-ea"/>
                              <a:cs typeface="+mn-cs"/>
                            </a:rPr>
                          </m:ctrlPr>
                        </m:fPr>
                        <m:num>
                          <m:r>
                            <a:rPr lang="en-GB" sz="1100" b="0" i="1">
                              <a:solidFill>
                                <a:schemeClr val="dk1"/>
                              </a:solidFill>
                              <a:effectLst/>
                              <a:latin typeface="Cambria Math"/>
                              <a:ea typeface="+mn-ea"/>
                              <a:cs typeface="+mn-cs"/>
                            </a:rPr>
                            <m:t>1000 €</m:t>
                          </m:r>
                        </m:num>
                        <m:den>
                          <m:r>
                            <a:rPr lang="en-GB" sz="1100" b="0" i="1">
                              <a:solidFill>
                                <a:schemeClr val="dk1"/>
                              </a:solidFill>
                              <a:effectLst/>
                              <a:latin typeface="Cambria Math"/>
                              <a:ea typeface="+mn-ea"/>
                              <a:cs typeface="+mn-cs"/>
                            </a:rPr>
                            <m:t>𝑢𝑛𝑖𝑡</m:t>
                          </m:r>
                        </m:den>
                      </m:f>
                    </m:e>
                  </m:d>
                  <m:r>
                    <a:rPr lang="da-DK" sz="1100" i="1">
                      <a:solidFill>
                        <a:schemeClr val="dk1"/>
                      </a:solidFill>
                      <a:effectLst/>
                      <a:latin typeface="Cambria Math"/>
                      <a:ea typeface="Cambria Math"/>
                      <a:cs typeface="+mn-cs"/>
                    </a:rPr>
                    <m:t>∙</m:t>
                  </m:r>
                  <m:sSub>
                    <m:sSubPr>
                      <m:ctrlPr>
                        <a:rPr lang="da-DK" sz="1100" i="1">
                          <a:solidFill>
                            <a:schemeClr val="dk1"/>
                          </a:solidFill>
                          <a:effectLst/>
                          <a:latin typeface="Cambria Math" panose="02040503050406030204" pitchFamily="18" charset="0"/>
                          <a:ea typeface="+mn-ea"/>
                          <a:cs typeface="+mn-cs"/>
                        </a:rPr>
                      </m:ctrlPr>
                    </m:sSubPr>
                    <m:e>
                      <m:r>
                        <a:rPr lang="en-GB" sz="1100" b="0" i="1">
                          <a:solidFill>
                            <a:schemeClr val="dk1"/>
                          </a:solidFill>
                          <a:effectLst/>
                          <a:latin typeface="Cambria Math"/>
                          <a:ea typeface="+mn-ea"/>
                          <a:cs typeface="+mn-cs"/>
                        </a:rPr>
                        <m:t>𝑘</m:t>
                      </m:r>
                    </m:e>
                    <m:sub>
                      <m:r>
                        <a:rPr lang="en-GB" sz="1100" b="0" i="1">
                          <a:solidFill>
                            <a:schemeClr val="dk1"/>
                          </a:solidFill>
                          <a:effectLst/>
                          <a:latin typeface="Cambria Math"/>
                          <a:ea typeface="+mn-ea"/>
                          <a:cs typeface="+mn-cs"/>
                        </a:rPr>
                        <m:t>𝑐𝑜𝑛𝑣</m:t>
                      </m:r>
                    </m:sub>
                  </m:sSub>
                  <m:r>
                    <a:rPr lang="da-DK" sz="1100" i="1">
                      <a:solidFill>
                        <a:schemeClr val="dk1"/>
                      </a:solidFill>
                      <a:effectLst/>
                      <a:latin typeface="Cambria Math"/>
                      <a:ea typeface="+mn-ea"/>
                      <a:cs typeface="+mn-cs"/>
                    </a:rPr>
                    <m:t>∙</m:t>
                  </m:r>
                </m:oMath>
              </a14:m>
              <a:r>
                <a:rPr lang="da-DK" sz="1100">
                  <a:latin typeface="Times New Roman" panose="02020603050405020304" pitchFamily="18" charset="0"/>
                  <a:cs typeface="Times New Roman" panose="02020603050405020304" pitchFamily="18" charset="0"/>
                </a:rPr>
                <a:t>1000</a:t>
              </a:r>
            </a:p>
            <a:p>
              <a:endParaRPr lang="da-DK" sz="1100">
                <a:latin typeface="Times New Roman" panose="02020603050405020304" pitchFamily="18" charset="0"/>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left"/>
                  </m:oMathParaPr>
                  <m:oMath xmlns:m="http://schemas.openxmlformats.org/officeDocument/2006/math">
                    <m:sSub>
                      <m:sSubPr>
                        <m:ctrlPr>
                          <a:rPr lang="da-DK" sz="1100" i="1">
                            <a:solidFill>
                              <a:schemeClr val="dk1"/>
                            </a:solidFill>
                            <a:effectLst/>
                            <a:latin typeface="Cambria Math" panose="02040503050406030204" pitchFamily="18" charset="0"/>
                            <a:ea typeface="+mn-ea"/>
                            <a:cs typeface="+mn-cs"/>
                          </a:rPr>
                        </m:ctrlPr>
                      </m:sSubPr>
                      <m:e>
                        <m:r>
                          <a:rPr lang="en-GB" sz="1100" b="0" i="1">
                            <a:solidFill>
                              <a:schemeClr val="dk1"/>
                            </a:solidFill>
                            <a:effectLst/>
                            <a:latin typeface="Cambria Math"/>
                            <a:ea typeface="+mn-ea"/>
                            <a:cs typeface="+mn-cs"/>
                          </a:rPr>
                          <m:t>𝐼</m:t>
                        </m:r>
                      </m:e>
                      <m:sub>
                        <m:r>
                          <a:rPr lang="en-GB" sz="1100" b="0" i="1">
                            <a:solidFill>
                              <a:schemeClr val="dk1"/>
                            </a:solidFill>
                            <a:effectLst/>
                            <a:latin typeface="Cambria Math"/>
                            <a:ea typeface="+mn-ea"/>
                            <a:cs typeface="+mn-cs"/>
                          </a:rPr>
                          <m:t>𝑐</m:t>
                        </m:r>
                      </m:sub>
                    </m:sSub>
                    <m:d>
                      <m:dPr>
                        <m:begChr m:val="["/>
                        <m:endChr m:val="]"/>
                        <m:ctrlPr>
                          <a:rPr lang="da-DK" sz="1100" i="1">
                            <a:solidFill>
                              <a:schemeClr val="dk1"/>
                            </a:solidFill>
                            <a:effectLst/>
                            <a:latin typeface="Cambria Math" panose="02040503050406030204" pitchFamily="18" charset="0"/>
                            <a:ea typeface="+mn-ea"/>
                            <a:cs typeface="+mn-cs"/>
                          </a:rPr>
                        </m:ctrlPr>
                      </m:dPr>
                      <m:e>
                        <m:f>
                          <m:fPr>
                            <m:ctrlPr>
                              <a:rPr lang="da-DK" sz="1100" i="1">
                                <a:solidFill>
                                  <a:schemeClr val="dk1"/>
                                </a:solidFill>
                                <a:effectLst/>
                                <a:latin typeface="Cambria Math" panose="02040503050406030204" pitchFamily="18" charset="0"/>
                                <a:ea typeface="+mn-ea"/>
                                <a:cs typeface="+mn-cs"/>
                              </a:rPr>
                            </m:ctrlPr>
                          </m:fPr>
                          <m:num>
                            <m:r>
                              <a:rPr lang="en-GB" sz="1100" b="0" i="1">
                                <a:solidFill>
                                  <a:schemeClr val="dk1"/>
                                </a:solidFill>
                                <a:effectLst/>
                                <a:latin typeface="Cambria Math"/>
                                <a:ea typeface="+mn-ea"/>
                                <a:cs typeface="+mn-cs"/>
                              </a:rPr>
                              <m:t>𝐷𝐾𝐾</m:t>
                            </m:r>
                          </m:num>
                          <m:den>
                            <m:r>
                              <a:rPr lang="en-GB" sz="1100" b="0" i="1">
                                <a:solidFill>
                                  <a:schemeClr val="dk1"/>
                                </a:solidFill>
                                <a:effectLst/>
                                <a:latin typeface="Cambria Math"/>
                                <a:ea typeface="+mn-ea"/>
                                <a:cs typeface="+mn-cs"/>
                              </a:rPr>
                              <m:t>𝑘𝑊</m:t>
                            </m:r>
                          </m:den>
                        </m:f>
                      </m:e>
                    </m:d>
                    <m:r>
                      <a:rPr lang="da-DK" sz="1100" i="1">
                        <a:solidFill>
                          <a:schemeClr val="dk1"/>
                        </a:solidFill>
                        <a:effectLst/>
                        <a:latin typeface="Cambria Math"/>
                        <a:ea typeface="+mn-ea"/>
                        <a:cs typeface="+mn-cs"/>
                      </a:rPr>
                      <m:t>=</m:t>
                    </m:r>
                    <m:f>
                      <m:fPr>
                        <m:ctrlPr>
                          <a:rPr lang="da-DK" sz="1100" i="1">
                            <a:solidFill>
                              <a:schemeClr val="dk1"/>
                            </a:solidFill>
                            <a:effectLst/>
                            <a:latin typeface="Cambria Math" panose="02040503050406030204" pitchFamily="18" charset="0"/>
                            <a:ea typeface="+mn-ea"/>
                            <a:cs typeface="+mn-cs"/>
                          </a:rPr>
                        </m:ctrlPr>
                      </m:fPr>
                      <m:num>
                        <m:sSub>
                          <m:sSubPr>
                            <m:ctrlPr>
                              <a:rPr lang="da-DK" sz="1100" i="1">
                                <a:solidFill>
                                  <a:schemeClr val="dk1"/>
                                </a:solidFill>
                                <a:effectLst/>
                                <a:latin typeface="Cambria Math" panose="02040503050406030204" pitchFamily="18" charset="0"/>
                                <a:ea typeface="+mn-ea"/>
                                <a:cs typeface="+mn-cs"/>
                              </a:rPr>
                            </m:ctrlPr>
                          </m:sSubPr>
                          <m:e>
                            <m:r>
                              <a:rPr lang="en-GB" sz="1100" b="0" i="1">
                                <a:solidFill>
                                  <a:schemeClr val="dk1"/>
                                </a:solidFill>
                                <a:effectLst/>
                                <a:latin typeface="Cambria Math"/>
                                <a:ea typeface="+mn-ea"/>
                                <a:cs typeface="+mn-cs"/>
                              </a:rPr>
                              <m:t>𝐼</m:t>
                            </m:r>
                          </m:e>
                          <m:sub>
                            <m:r>
                              <a:rPr lang="en-GB" sz="1100" b="0" i="1">
                                <a:solidFill>
                                  <a:schemeClr val="dk1"/>
                                </a:solidFill>
                                <a:effectLst/>
                                <a:latin typeface="Cambria Math"/>
                                <a:ea typeface="+mn-ea"/>
                                <a:cs typeface="+mn-cs"/>
                              </a:rPr>
                              <m:t>𝑐</m:t>
                            </m:r>
                          </m:sub>
                        </m:sSub>
                        <m:d>
                          <m:dPr>
                            <m:begChr m:val="["/>
                            <m:endChr m:val="]"/>
                            <m:ctrlPr>
                              <a:rPr lang="da-DK" sz="1100" i="1">
                                <a:solidFill>
                                  <a:schemeClr val="dk1"/>
                                </a:solidFill>
                                <a:effectLst/>
                                <a:latin typeface="Cambria Math" panose="02040503050406030204" pitchFamily="18" charset="0"/>
                                <a:ea typeface="+mn-ea"/>
                                <a:cs typeface="+mn-cs"/>
                              </a:rPr>
                            </m:ctrlPr>
                          </m:dPr>
                          <m:e>
                            <m:f>
                              <m:fPr>
                                <m:ctrlPr>
                                  <a:rPr lang="da-DK" sz="1100" i="1">
                                    <a:solidFill>
                                      <a:schemeClr val="dk1"/>
                                    </a:solidFill>
                                    <a:effectLst/>
                                    <a:latin typeface="Cambria Math" panose="02040503050406030204" pitchFamily="18" charset="0"/>
                                    <a:ea typeface="+mn-ea"/>
                                    <a:cs typeface="+mn-cs"/>
                                  </a:rPr>
                                </m:ctrlPr>
                              </m:fPr>
                              <m:num>
                                <m:r>
                                  <a:rPr lang="en-GB" sz="1100" b="0" i="1">
                                    <a:solidFill>
                                      <a:schemeClr val="dk1"/>
                                    </a:solidFill>
                                    <a:effectLst/>
                                    <a:latin typeface="Cambria Math"/>
                                    <a:ea typeface="+mn-ea"/>
                                    <a:cs typeface="+mn-cs"/>
                                  </a:rPr>
                                  <m:t>𝐷𝐾𝐾</m:t>
                                </m:r>
                              </m:num>
                              <m:den>
                                <m:r>
                                  <a:rPr lang="en-GB" sz="1100" b="0" i="1">
                                    <a:solidFill>
                                      <a:schemeClr val="dk1"/>
                                    </a:solidFill>
                                    <a:effectLst/>
                                    <a:latin typeface="Cambria Math"/>
                                    <a:ea typeface="+mn-ea"/>
                                    <a:cs typeface="+mn-cs"/>
                                  </a:rPr>
                                  <m:t>𝑢𝑛𝑖𝑡</m:t>
                                </m:r>
                              </m:den>
                            </m:f>
                          </m:e>
                        </m:d>
                      </m:num>
                      <m:den>
                        <m:sSub>
                          <m:sSubPr>
                            <m:ctrlPr>
                              <a:rPr lang="da-DK" sz="1100" i="1">
                                <a:solidFill>
                                  <a:schemeClr val="dk1"/>
                                </a:solidFill>
                                <a:effectLst/>
                                <a:latin typeface="Cambria Math" panose="02040503050406030204" pitchFamily="18" charset="0"/>
                                <a:ea typeface="+mn-ea"/>
                                <a:cs typeface="+mn-cs"/>
                              </a:rPr>
                            </m:ctrlPr>
                          </m:sSubPr>
                          <m:e>
                            <m:r>
                              <a:rPr lang="en-GB" sz="1100" b="0" i="1">
                                <a:solidFill>
                                  <a:schemeClr val="dk1"/>
                                </a:solidFill>
                                <a:effectLst/>
                                <a:latin typeface="Cambria Math"/>
                                <a:ea typeface="+mn-ea"/>
                                <a:cs typeface="+mn-cs"/>
                              </a:rPr>
                              <m:t>𝐻</m:t>
                            </m:r>
                          </m:e>
                          <m:sub>
                            <m:r>
                              <a:rPr lang="en-GB" sz="1100" b="0" i="1">
                                <a:solidFill>
                                  <a:schemeClr val="dk1"/>
                                </a:solidFill>
                                <a:effectLst/>
                                <a:latin typeface="Cambria Math"/>
                                <a:ea typeface="+mn-ea"/>
                                <a:cs typeface="+mn-cs"/>
                              </a:rPr>
                              <m:t>𝑐</m:t>
                            </m:r>
                          </m:sub>
                        </m:sSub>
                        <m:d>
                          <m:dPr>
                            <m:begChr m:val="["/>
                            <m:endChr m:val="]"/>
                            <m:ctrlPr>
                              <a:rPr lang="da-DK" sz="1100" i="1">
                                <a:solidFill>
                                  <a:schemeClr val="dk1"/>
                                </a:solidFill>
                                <a:effectLst/>
                                <a:latin typeface="Cambria Math" panose="02040503050406030204" pitchFamily="18" charset="0"/>
                                <a:ea typeface="+mn-ea"/>
                                <a:cs typeface="+mn-cs"/>
                              </a:rPr>
                            </m:ctrlPr>
                          </m:dPr>
                          <m:e>
                            <m:f>
                              <m:fPr>
                                <m:ctrlPr>
                                  <a:rPr lang="da-DK" sz="1100" i="1">
                                    <a:solidFill>
                                      <a:schemeClr val="dk1"/>
                                    </a:solidFill>
                                    <a:effectLst/>
                                    <a:latin typeface="Cambria Math" panose="02040503050406030204" pitchFamily="18" charset="0"/>
                                    <a:ea typeface="+mn-ea"/>
                                    <a:cs typeface="+mn-cs"/>
                                  </a:rPr>
                                </m:ctrlPr>
                              </m:fPr>
                              <m:num>
                                <m:r>
                                  <a:rPr lang="en-GB" sz="1100" b="0" i="1">
                                    <a:solidFill>
                                      <a:schemeClr val="dk1"/>
                                    </a:solidFill>
                                    <a:effectLst/>
                                    <a:latin typeface="Cambria Math"/>
                                    <a:ea typeface="+mn-ea"/>
                                    <a:cs typeface="+mn-cs"/>
                                  </a:rPr>
                                  <m:t>𝑘𝑊</m:t>
                                </m:r>
                              </m:num>
                              <m:den>
                                <m:r>
                                  <a:rPr lang="en-GB" sz="1100" b="0" i="1">
                                    <a:solidFill>
                                      <a:schemeClr val="dk1"/>
                                    </a:solidFill>
                                    <a:effectLst/>
                                    <a:latin typeface="Cambria Math"/>
                                    <a:ea typeface="+mn-ea"/>
                                    <a:cs typeface="+mn-cs"/>
                                  </a:rPr>
                                  <m:t>𝑢𝑛𝑖𝑡</m:t>
                                </m:r>
                              </m:den>
                            </m:f>
                          </m:e>
                        </m:d>
                      </m:den>
                    </m:f>
                  </m:oMath>
                </m:oMathPara>
              </a14:m>
              <a:endParaRPr lang="en-GB" sz="1100" b="0" i="1">
                <a:solidFill>
                  <a:schemeClr val="dk1"/>
                </a:solidFill>
                <a:effectLst/>
                <a:latin typeface="Cambria Math"/>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left"/>
                  </m:oMathParaPr>
                  <m:oMath xmlns:m="http://schemas.openxmlformats.org/officeDocument/2006/math">
                    <m:r>
                      <a:rPr lang="en-GB" sz="1100" b="0" i="1">
                        <a:solidFill>
                          <a:schemeClr val="dk1"/>
                        </a:solidFill>
                        <a:effectLst/>
                        <a:latin typeface="Cambria Math"/>
                        <a:ea typeface="+mn-ea"/>
                        <a:cs typeface="+mn-cs"/>
                      </a:rPr>
                      <m:t>𝐹𝐼𝑋𝑂𝑀</m:t>
                    </m:r>
                    <m:d>
                      <m:dPr>
                        <m:begChr m:val="["/>
                        <m:endChr m:val="]"/>
                        <m:ctrlPr>
                          <a:rPr lang="da-DK" sz="1100" i="1">
                            <a:solidFill>
                              <a:schemeClr val="dk1"/>
                            </a:solidFill>
                            <a:effectLst/>
                            <a:latin typeface="Cambria Math" panose="02040503050406030204" pitchFamily="18" charset="0"/>
                            <a:ea typeface="+mn-ea"/>
                            <a:cs typeface="+mn-cs"/>
                          </a:rPr>
                        </m:ctrlPr>
                      </m:dPr>
                      <m:e>
                        <m:f>
                          <m:fPr>
                            <m:ctrlPr>
                              <a:rPr lang="da-DK" sz="1100" i="1">
                                <a:solidFill>
                                  <a:schemeClr val="dk1"/>
                                </a:solidFill>
                                <a:effectLst/>
                                <a:latin typeface="Cambria Math" panose="02040503050406030204" pitchFamily="18" charset="0"/>
                                <a:ea typeface="+mn-ea"/>
                                <a:cs typeface="+mn-cs"/>
                              </a:rPr>
                            </m:ctrlPr>
                          </m:fPr>
                          <m:num>
                            <m:r>
                              <a:rPr lang="en-GB" sz="1100" b="0" i="1">
                                <a:solidFill>
                                  <a:schemeClr val="dk1"/>
                                </a:solidFill>
                                <a:effectLst/>
                                <a:latin typeface="Cambria Math"/>
                                <a:ea typeface="+mn-ea"/>
                                <a:cs typeface="+mn-cs"/>
                              </a:rPr>
                              <m:t>𝐷𝐾𝐾</m:t>
                            </m:r>
                          </m:num>
                          <m:den>
                            <m:r>
                              <a:rPr lang="en-GB" sz="1100" b="0" i="1">
                                <a:solidFill>
                                  <a:schemeClr val="dk1"/>
                                </a:solidFill>
                                <a:effectLst/>
                                <a:latin typeface="Cambria Math"/>
                                <a:ea typeface="+mn-ea"/>
                                <a:cs typeface="+mn-cs"/>
                              </a:rPr>
                              <m:t>𝑘𝑊</m:t>
                            </m:r>
                            <m:r>
                              <a:rPr lang="en-GB" sz="1100" b="0" i="1">
                                <a:solidFill>
                                  <a:schemeClr val="dk1"/>
                                </a:solidFill>
                                <a:effectLst/>
                                <a:latin typeface="Cambria Math"/>
                                <a:ea typeface="Cambria Math"/>
                                <a:cs typeface="+mn-cs"/>
                              </a:rPr>
                              <m:t>∙</m:t>
                            </m:r>
                            <m:r>
                              <a:rPr lang="en-GB" sz="1100" b="0" i="1">
                                <a:solidFill>
                                  <a:schemeClr val="dk1"/>
                                </a:solidFill>
                                <a:effectLst/>
                                <a:latin typeface="Cambria Math"/>
                                <a:ea typeface="Cambria Math"/>
                                <a:cs typeface="+mn-cs"/>
                              </a:rPr>
                              <m:t>𝑦𝑒𝑎𝑟</m:t>
                            </m:r>
                          </m:den>
                        </m:f>
                      </m:e>
                    </m:d>
                    <m:r>
                      <a:rPr lang="da-DK" sz="1100" i="1">
                        <a:solidFill>
                          <a:schemeClr val="dk1"/>
                        </a:solidFill>
                        <a:effectLst/>
                        <a:latin typeface="Cambria Math"/>
                        <a:ea typeface="+mn-ea"/>
                        <a:cs typeface="+mn-cs"/>
                      </a:rPr>
                      <m:t>=</m:t>
                    </m:r>
                    <m:r>
                      <a:rPr lang="en-GB" sz="1100" b="0" i="1">
                        <a:solidFill>
                          <a:schemeClr val="dk1"/>
                        </a:solidFill>
                        <a:effectLst/>
                        <a:latin typeface="Cambria Math"/>
                        <a:ea typeface="+mn-ea"/>
                        <a:cs typeface="+mn-cs"/>
                      </a:rPr>
                      <m:t>𝐹𝐼𝑋𝑂𝑀</m:t>
                    </m:r>
                    <m:d>
                      <m:dPr>
                        <m:begChr m:val="["/>
                        <m:endChr m:val="]"/>
                        <m:ctrlPr>
                          <a:rPr lang="da-DK" sz="1100" i="1">
                            <a:solidFill>
                              <a:schemeClr val="dk1"/>
                            </a:solidFill>
                            <a:effectLst/>
                            <a:latin typeface="Cambria Math" panose="02040503050406030204" pitchFamily="18" charset="0"/>
                            <a:ea typeface="+mn-ea"/>
                            <a:cs typeface="+mn-cs"/>
                          </a:rPr>
                        </m:ctrlPr>
                      </m:dPr>
                      <m:e>
                        <m:f>
                          <m:fPr>
                            <m:ctrlPr>
                              <a:rPr lang="da-DK" sz="1100" i="1">
                                <a:solidFill>
                                  <a:schemeClr val="dk1"/>
                                </a:solidFill>
                                <a:effectLst/>
                                <a:latin typeface="Cambria Math" panose="02040503050406030204" pitchFamily="18" charset="0"/>
                                <a:ea typeface="+mn-ea"/>
                                <a:cs typeface="+mn-cs"/>
                              </a:rPr>
                            </m:ctrlPr>
                          </m:fPr>
                          <m:num>
                            <m:r>
                              <a:rPr lang="en-GB" sz="1100" b="0" i="1">
                                <a:solidFill>
                                  <a:schemeClr val="dk1"/>
                                </a:solidFill>
                                <a:effectLst/>
                                <a:latin typeface="Cambria Math"/>
                                <a:ea typeface="+mn-ea"/>
                                <a:cs typeface="+mn-cs"/>
                              </a:rPr>
                              <m:t>1000 €</m:t>
                            </m:r>
                          </m:num>
                          <m:den>
                            <m:r>
                              <a:rPr lang="en-GB" sz="1100" b="0" i="1">
                                <a:solidFill>
                                  <a:schemeClr val="dk1"/>
                                </a:solidFill>
                                <a:effectLst/>
                                <a:latin typeface="Cambria Math"/>
                                <a:ea typeface="+mn-ea"/>
                                <a:cs typeface="+mn-cs"/>
                              </a:rPr>
                              <m:t>𝑘𝑊</m:t>
                            </m:r>
                            <m:r>
                              <a:rPr lang="en-GB" sz="1100" b="0" i="1">
                                <a:solidFill>
                                  <a:schemeClr val="dk1"/>
                                </a:solidFill>
                                <a:effectLst/>
                                <a:latin typeface="Cambria Math"/>
                                <a:ea typeface="+mn-ea"/>
                                <a:cs typeface="+mn-cs"/>
                              </a:rPr>
                              <m:t>∙</m:t>
                            </m:r>
                            <m:r>
                              <a:rPr lang="en-GB" sz="1100" b="0" i="1">
                                <a:solidFill>
                                  <a:schemeClr val="dk1"/>
                                </a:solidFill>
                                <a:effectLst/>
                                <a:latin typeface="Cambria Math"/>
                                <a:ea typeface="+mn-ea"/>
                                <a:cs typeface="+mn-cs"/>
                              </a:rPr>
                              <m:t>𝑦𝑒𝑎𝑟</m:t>
                            </m:r>
                          </m:den>
                        </m:f>
                      </m:e>
                    </m:d>
                    <m:r>
                      <a:rPr lang="da-DK" sz="1100" i="1">
                        <a:solidFill>
                          <a:schemeClr val="dk1"/>
                        </a:solidFill>
                        <a:effectLst/>
                        <a:latin typeface="Cambria Math"/>
                        <a:ea typeface="+mn-ea"/>
                        <a:cs typeface="+mn-cs"/>
                      </a:rPr>
                      <m:t>∙</m:t>
                    </m:r>
                    <m:sSub>
                      <m:sSubPr>
                        <m:ctrlPr>
                          <a:rPr lang="da-DK" sz="1100" i="1">
                            <a:solidFill>
                              <a:schemeClr val="dk1"/>
                            </a:solidFill>
                            <a:effectLst/>
                            <a:latin typeface="Cambria Math" panose="02040503050406030204" pitchFamily="18" charset="0"/>
                            <a:ea typeface="+mn-ea"/>
                            <a:cs typeface="+mn-cs"/>
                          </a:rPr>
                        </m:ctrlPr>
                      </m:sSubPr>
                      <m:e>
                        <m:r>
                          <a:rPr lang="en-GB" sz="1100" b="0" i="1">
                            <a:solidFill>
                              <a:schemeClr val="dk1"/>
                            </a:solidFill>
                            <a:effectLst/>
                            <a:latin typeface="Cambria Math"/>
                            <a:ea typeface="+mn-ea"/>
                            <a:cs typeface="+mn-cs"/>
                          </a:rPr>
                          <m:t>𝑘</m:t>
                        </m:r>
                      </m:e>
                      <m:sub>
                        <m:r>
                          <a:rPr lang="en-GB" sz="1100" b="0" i="1">
                            <a:solidFill>
                              <a:schemeClr val="dk1"/>
                            </a:solidFill>
                            <a:effectLst/>
                            <a:latin typeface="Cambria Math"/>
                            <a:ea typeface="+mn-ea"/>
                            <a:cs typeface="+mn-cs"/>
                          </a:rPr>
                          <m:t>𝑐𝑜𝑛𝑣</m:t>
                        </m:r>
                      </m:sub>
                    </m:sSub>
                    <m:r>
                      <a:rPr lang="da-DK" sz="1100" i="1">
                        <a:solidFill>
                          <a:schemeClr val="dk1"/>
                        </a:solidFill>
                        <a:effectLst/>
                        <a:latin typeface="Cambria Math"/>
                        <a:ea typeface="+mn-ea"/>
                        <a:cs typeface="+mn-cs"/>
                      </a:rPr>
                      <m:t>∙</m:t>
                    </m:r>
                    <m:r>
                      <m:rPr>
                        <m:nor/>
                      </m:rPr>
                      <a:rPr lang="da-DK" sz="1100">
                        <a:solidFill>
                          <a:schemeClr val="dk1"/>
                        </a:solidFill>
                        <a:effectLst/>
                        <a:latin typeface="Times New Roman" panose="02020603050405020304" pitchFamily="18" charset="0"/>
                        <a:ea typeface="+mn-ea"/>
                        <a:cs typeface="Times New Roman" panose="02020603050405020304" pitchFamily="18" charset="0"/>
                      </a:rPr>
                      <m:t>1000</m:t>
                    </m:r>
                  </m:oMath>
                </m:oMathPara>
              </a14:m>
              <a:endParaRPr lang="da-DK" sz="1100">
                <a:latin typeface="Times New Roman" panose="02020603050405020304" pitchFamily="18" charset="0"/>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endParaRPr lang="da-DK" sz="1100">
                <a:latin typeface="Times New Roman" panose="02020603050405020304" pitchFamily="18" charset="0"/>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r>
                <a:rPr lang="en-GB" sz="1100" b="0">
                  <a:solidFill>
                    <a:schemeClr val="dk1"/>
                  </a:solidFill>
                  <a:effectLst/>
                  <a:ea typeface="+mn-ea"/>
                  <a:cs typeface="+mn-cs"/>
                </a:rPr>
                <a:t>VAR</a:t>
              </a:r>
              <a14:m>
                <m:oMath xmlns:m="http://schemas.openxmlformats.org/officeDocument/2006/math">
                  <m:r>
                    <a:rPr lang="en-GB" sz="1100" b="0" i="1">
                      <a:solidFill>
                        <a:schemeClr val="dk1"/>
                      </a:solidFill>
                      <a:effectLst/>
                      <a:latin typeface="Cambria Math"/>
                      <a:ea typeface="+mn-ea"/>
                      <a:cs typeface="+mn-cs"/>
                    </a:rPr>
                    <m:t>𝑂𝑀</m:t>
                  </m:r>
                  <m:d>
                    <m:dPr>
                      <m:begChr m:val="["/>
                      <m:endChr m:val="]"/>
                      <m:ctrlPr>
                        <a:rPr lang="da-DK" sz="1100" i="1">
                          <a:solidFill>
                            <a:schemeClr val="dk1"/>
                          </a:solidFill>
                          <a:effectLst/>
                          <a:latin typeface="Cambria Math" panose="02040503050406030204" pitchFamily="18" charset="0"/>
                          <a:ea typeface="+mn-ea"/>
                          <a:cs typeface="+mn-cs"/>
                        </a:rPr>
                      </m:ctrlPr>
                    </m:dPr>
                    <m:e>
                      <m:f>
                        <m:fPr>
                          <m:ctrlPr>
                            <a:rPr lang="da-DK" sz="1100" i="1">
                              <a:solidFill>
                                <a:schemeClr val="dk1"/>
                              </a:solidFill>
                              <a:effectLst/>
                              <a:latin typeface="Cambria Math" panose="02040503050406030204" pitchFamily="18" charset="0"/>
                              <a:ea typeface="+mn-ea"/>
                              <a:cs typeface="+mn-cs"/>
                            </a:rPr>
                          </m:ctrlPr>
                        </m:fPr>
                        <m:num>
                          <m:r>
                            <a:rPr lang="en-GB" sz="1100" b="0" i="1">
                              <a:solidFill>
                                <a:schemeClr val="dk1"/>
                              </a:solidFill>
                              <a:effectLst/>
                              <a:latin typeface="Cambria Math"/>
                              <a:ea typeface="+mn-ea"/>
                              <a:cs typeface="+mn-cs"/>
                            </a:rPr>
                            <m:t>𝐷𝐾𝐾</m:t>
                          </m:r>
                        </m:num>
                        <m:den>
                          <m:r>
                            <a:rPr lang="en-GB" sz="1100" b="0" i="1">
                              <a:solidFill>
                                <a:schemeClr val="dk1"/>
                              </a:solidFill>
                              <a:effectLst/>
                              <a:latin typeface="Cambria Math"/>
                              <a:ea typeface="+mn-ea"/>
                              <a:cs typeface="+mn-cs"/>
                            </a:rPr>
                            <m:t>𝑘𝑊</m:t>
                          </m:r>
                          <m:r>
                            <a:rPr lang="en-GB" sz="1100" b="0" i="1">
                              <a:solidFill>
                                <a:schemeClr val="dk1"/>
                              </a:solidFill>
                              <a:effectLst/>
                              <a:latin typeface="Cambria Math"/>
                              <a:ea typeface="+mn-ea"/>
                              <a:cs typeface="+mn-cs"/>
                            </a:rPr>
                            <m:t>∙</m:t>
                          </m:r>
                          <m:r>
                            <a:rPr lang="en-GB" sz="1100" b="0" i="1">
                              <a:solidFill>
                                <a:schemeClr val="dk1"/>
                              </a:solidFill>
                              <a:effectLst/>
                              <a:latin typeface="Cambria Math"/>
                              <a:ea typeface="+mn-ea"/>
                              <a:cs typeface="+mn-cs"/>
                            </a:rPr>
                            <m:t>𝑦𝑒𝑎𝑟</m:t>
                          </m:r>
                        </m:den>
                      </m:f>
                    </m:e>
                  </m:d>
                  <m:r>
                    <a:rPr lang="da-DK" sz="1100" i="1">
                      <a:solidFill>
                        <a:schemeClr val="dk1"/>
                      </a:solidFill>
                      <a:effectLst/>
                      <a:latin typeface="Cambria Math"/>
                      <a:ea typeface="+mn-ea"/>
                      <a:cs typeface="+mn-cs"/>
                    </a:rPr>
                    <m:t>=</m:t>
                  </m:r>
                  <m:f>
                    <m:fPr>
                      <m:ctrlPr>
                        <a:rPr lang="da-DK" sz="1100" i="1">
                          <a:solidFill>
                            <a:schemeClr val="dk1"/>
                          </a:solidFill>
                          <a:effectLst/>
                          <a:latin typeface="Cambria Math" panose="02040503050406030204" pitchFamily="18" charset="0"/>
                          <a:ea typeface="+mn-ea"/>
                          <a:cs typeface="+mn-cs"/>
                        </a:rPr>
                      </m:ctrlPr>
                    </m:fPr>
                    <m:num>
                      <m:r>
                        <a:rPr lang="en-GB" sz="1100" b="0" i="1">
                          <a:solidFill>
                            <a:schemeClr val="dk1"/>
                          </a:solidFill>
                          <a:effectLst/>
                          <a:latin typeface="Cambria Math"/>
                          <a:ea typeface="+mn-ea"/>
                          <a:cs typeface="+mn-cs"/>
                        </a:rPr>
                        <m:t>𝐹𝐼𝑋𝑂𝑀</m:t>
                      </m:r>
                      <m:d>
                        <m:dPr>
                          <m:begChr m:val="["/>
                          <m:endChr m:val="]"/>
                          <m:ctrlPr>
                            <a:rPr lang="da-DK" sz="1100" i="1">
                              <a:solidFill>
                                <a:schemeClr val="dk1"/>
                              </a:solidFill>
                              <a:effectLst/>
                              <a:latin typeface="Cambria Math" panose="02040503050406030204" pitchFamily="18" charset="0"/>
                              <a:ea typeface="+mn-ea"/>
                              <a:cs typeface="+mn-cs"/>
                            </a:rPr>
                          </m:ctrlPr>
                        </m:dPr>
                        <m:e>
                          <m:f>
                            <m:fPr>
                              <m:ctrlPr>
                                <a:rPr lang="da-DK" sz="1100" i="1">
                                  <a:solidFill>
                                    <a:schemeClr val="dk1"/>
                                  </a:solidFill>
                                  <a:effectLst/>
                                  <a:latin typeface="Cambria Math" panose="02040503050406030204" pitchFamily="18" charset="0"/>
                                  <a:ea typeface="+mn-ea"/>
                                  <a:cs typeface="+mn-cs"/>
                                </a:rPr>
                              </m:ctrlPr>
                            </m:fPr>
                            <m:num>
                              <m:r>
                                <a:rPr lang="en-GB" sz="1100" b="0" i="1">
                                  <a:solidFill>
                                    <a:schemeClr val="dk1"/>
                                  </a:solidFill>
                                  <a:effectLst/>
                                  <a:latin typeface="Cambria Math"/>
                                  <a:ea typeface="+mn-ea"/>
                                  <a:cs typeface="+mn-cs"/>
                                </a:rPr>
                                <m:t>1000 €</m:t>
                              </m:r>
                            </m:num>
                            <m:den>
                              <m:r>
                                <a:rPr lang="en-GB" sz="1100" b="0" i="1">
                                  <a:solidFill>
                                    <a:schemeClr val="dk1"/>
                                  </a:solidFill>
                                  <a:effectLst/>
                                  <a:latin typeface="Cambria Math"/>
                                  <a:ea typeface="+mn-ea"/>
                                  <a:cs typeface="+mn-cs"/>
                                </a:rPr>
                                <m:t>𝑘𝑊</m:t>
                              </m:r>
                              <m:r>
                                <a:rPr lang="en-GB" sz="1100" b="0" i="1">
                                  <a:solidFill>
                                    <a:schemeClr val="dk1"/>
                                  </a:solidFill>
                                  <a:effectLst/>
                                  <a:latin typeface="Cambria Math"/>
                                  <a:ea typeface="+mn-ea"/>
                                  <a:cs typeface="+mn-cs"/>
                                </a:rPr>
                                <m:t>∙</m:t>
                              </m:r>
                              <m:r>
                                <a:rPr lang="en-GB" sz="1100" b="0" i="1">
                                  <a:solidFill>
                                    <a:schemeClr val="dk1"/>
                                  </a:solidFill>
                                  <a:effectLst/>
                                  <a:latin typeface="Cambria Math"/>
                                  <a:ea typeface="+mn-ea"/>
                                  <a:cs typeface="+mn-cs"/>
                                </a:rPr>
                                <m:t>𝑦𝑒𝑎𝑟</m:t>
                              </m:r>
                            </m:den>
                          </m:f>
                        </m:e>
                      </m:d>
                      <m:r>
                        <a:rPr lang="da-DK" sz="1100" i="1">
                          <a:solidFill>
                            <a:schemeClr val="dk1"/>
                          </a:solidFill>
                          <a:effectLst/>
                          <a:latin typeface="Cambria Math"/>
                          <a:ea typeface="+mn-ea"/>
                          <a:cs typeface="+mn-cs"/>
                        </a:rPr>
                        <m:t>∙</m:t>
                      </m:r>
                      <m:sSub>
                        <m:sSubPr>
                          <m:ctrlPr>
                            <a:rPr lang="da-DK" sz="1100" i="1">
                              <a:solidFill>
                                <a:schemeClr val="dk1"/>
                              </a:solidFill>
                              <a:effectLst/>
                              <a:latin typeface="Cambria Math" panose="02040503050406030204" pitchFamily="18" charset="0"/>
                              <a:ea typeface="+mn-ea"/>
                              <a:cs typeface="+mn-cs"/>
                            </a:rPr>
                          </m:ctrlPr>
                        </m:sSubPr>
                        <m:e>
                          <m:r>
                            <a:rPr lang="en-GB" sz="1100" b="0" i="1">
                              <a:solidFill>
                                <a:schemeClr val="dk1"/>
                              </a:solidFill>
                              <a:effectLst/>
                              <a:latin typeface="Cambria Math"/>
                              <a:ea typeface="+mn-ea"/>
                              <a:cs typeface="+mn-cs"/>
                            </a:rPr>
                            <m:t>𝑘</m:t>
                          </m:r>
                        </m:e>
                        <m:sub>
                          <m:r>
                            <a:rPr lang="en-GB" sz="1100" b="0" i="1">
                              <a:solidFill>
                                <a:schemeClr val="dk1"/>
                              </a:solidFill>
                              <a:effectLst/>
                              <a:latin typeface="Cambria Math"/>
                              <a:ea typeface="+mn-ea"/>
                              <a:cs typeface="+mn-cs"/>
                            </a:rPr>
                            <m:t>𝑐𝑜𝑛𝑣</m:t>
                          </m:r>
                        </m:sub>
                      </m:sSub>
                    </m:num>
                    <m:den>
                      <m:sSub>
                        <m:sSubPr>
                          <m:ctrlPr>
                            <a:rPr lang="da-DK" sz="1100" i="1">
                              <a:solidFill>
                                <a:schemeClr val="dk1"/>
                              </a:solidFill>
                              <a:effectLst/>
                              <a:latin typeface="Cambria Math" panose="02040503050406030204" pitchFamily="18" charset="0"/>
                              <a:ea typeface="+mn-ea"/>
                              <a:cs typeface="+mn-cs"/>
                            </a:rPr>
                          </m:ctrlPr>
                        </m:sSubPr>
                        <m:e>
                          <m:r>
                            <a:rPr lang="en-GB" sz="1100" b="0" i="1">
                              <a:solidFill>
                                <a:schemeClr val="dk1"/>
                              </a:solidFill>
                              <a:effectLst/>
                              <a:latin typeface="Cambria Math"/>
                              <a:ea typeface="+mn-ea"/>
                              <a:cs typeface="+mn-cs"/>
                            </a:rPr>
                            <m:t>𝐻</m:t>
                          </m:r>
                        </m:e>
                        <m:sub>
                          <m:r>
                            <a:rPr lang="en-GB" sz="1100" b="0" i="1">
                              <a:solidFill>
                                <a:schemeClr val="dk1"/>
                              </a:solidFill>
                              <a:effectLst/>
                              <a:latin typeface="Cambria Math"/>
                              <a:ea typeface="+mn-ea"/>
                              <a:cs typeface="+mn-cs"/>
                            </a:rPr>
                            <m:t>𝑝𝑟𝑜𝑑</m:t>
                          </m:r>
                        </m:sub>
                      </m:sSub>
                    </m:den>
                  </m:f>
                </m:oMath>
              </a14:m>
              <a:r>
                <a:rPr lang="da-DK" sz="1100">
                  <a:solidFill>
                    <a:schemeClr val="dk1"/>
                  </a:solidFill>
                  <a:effectLst/>
                  <a:latin typeface="+mn-lt"/>
                  <a:ea typeface="+mn-ea"/>
                  <a:cs typeface="+mn-cs"/>
                </a:rPr>
                <a:t>,</a:t>
              </a:r>
              <a:endParaRPr lang="da-DK">
                <a:effectLst/>
              </a:endParaRPr>
            </a:p>
            <a:p>
              <a:pPr marL="0" marR="0" indent="0" defTabSz="914400" eaLnBrk="1" fontAlgn="auto" latinLnBrk="0" hangingPunct="1">
                <a:lnSpc>
                  <a:spcPct val="100000"/>
                </a:lnSpc>
                <a:spcBef>
                  <a:spcPts val="0"/>
                </a:spcBef>
                <a:spcAft>
                  <a:spcPts val="0"/>
                </a:spcAft>
                <a:buClrTx/>
                <a:buSzTx/>
                <a:buFontTx/>
                <a:buNone/>
                <a:tabLst/>
                <a:defRPr/>
              </a:pPr>
              <a:endParaRPr lang="da-DK" sz="1100">
                <a:latin typeface="Times New Roman" panose="02020603050405020304" pitchFamily="18" charset="0"/>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endParaRPr lang="da-DK" sz="1100">
                <a:latin typeface="Times New Roman" panose="02020603050405020304" pitchFamily="18" charset="0"/>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r>
                <a:rPr lang="da-DK" sz="1100">
                  <a:latin typeface="Times New Roman" panose="02020603050405020304" pitchFamily="18" charset="0"/>
                  <a:cs typeface="Times New Roman" panose="02020603050405020304" pitchFamily="18" charset="0"/>
                </a:rPr>
                <a:t>where the used symbols have the following meaning:</a:t>
              </a:r>
            </a:p>
            <a:p>
              <a:pPr marL="0" marR="0" indent="0" defTabSz="914400" eaLnBrk="1" fontAlgn="auto" latinLnBrk="0" hangingPunct="1">
                <a:lnSpc>
                  <a:spcPct val="100000"/>
                </a:lnSpc>
                <a:spcBef>
                  <a:spcPts val="0"/>
                </a:spcBef>
                <a:spcAft>
                  <a:spcPts val="0"/>
                </a:spcAft>
                <a:buClrTx/>
                <a:buSzTx/>
                <a:buFontTx/>
                <a:buNone/>
                <a:tabLst/>
                <a:defRPr/>
              </a:pPr>
              <a:endParaRPr lang="da-DK" sz="1100">
                <a:latin typeface="Times New Roman" panose="02020603050405020304" pitchFamily="18" charset="0"/>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14:m>
                <m:oMath xmlns:m="http://schemas.openxmlformats.org/officeDocument/2006/math">
                  <m:sSub>
                    <m:sSubPr>
                      <m:ctrlPr>
                        <a:rPr lang="da-DK" sz="1100" i="1">
                          <a:solidFill>
                            <a:schemeClr val="dk1"/>
                          </a:solidFill>
                          <a:effectLst/>
                          <a:latin typeface="Cambria Math" panose="02040503050406030204" pitchFamily="18" charset="0"/>
                          <a:ea typeface="+mn-ea"/>
                          <a:cs typeface="+mn-cs"/>
                        </a:rPr>
                      </m:ctrlPr>
                    </m:sSubPr>
                    <m:e>
                      <m:r>
                        <a:rPr lang="en-GB" sz="1100" b="0" i="1">
                          <a:solidFill>
                            <a:schemeClr val="dk1"/>
                          </a:solidFill>
                          <a:effectLst/>
                          <a:latin typeface="Cambria Math"/>
                          <a:ea typeface="+mn-ea"/>
                          <a:cs typeface="+mn-cs"/>
                        </a:rPr>
                        <m:t>𝐼</m:t>
                      </m:r>
                    </m:e>
                    <m:sub>
                      <m:r>
                        <a:rPr lang="en-GB" sz="1100" b="0" i="1">
                          <a:solidFill>
                            <a:schemeClr val="dk1"/>
                          </a:solidFill>
                          <a:effectLst/>
                          <a:latin typeface="Cambria Math"/>
                          <a:ea typeface="+mn-ea"/>
                          <a:cs typeface="+mn-cs"/>
                        </a:rPr>
                        <m:t>𝑐</m:t>
                      </m:r>
                    </m:sub>
                  </m:sSub>
                </m:oMath>
              </a14:m>
              <a:r>
                <a:rPr lang="da-DK" sz="1100">
                  <a:latin typeface="Times New Roman" panose="02020603050405020304" pitchFamily="18" charset="0"/>
                  <a:cs typeface="Times New Roman" panose="02020603050405020304" pitchFamily="18" charset="0"/>
                </a:rPr>
                <a:t> - investment costs</a:t>
              </a:r>
            </a:p>
            <a:p>
              <a:pPr marL="0" marR="0" indent="0" defTabSz="914400" eaLnBrk="1" fontAlgn="auto" latinLnBrk="0" hangingPunct="1">
                <a:lnSpc>
                  <a:spcPct val="100000"/>
                </a:lnSpc>
                <a:spcBef>
                  <a:spcPts val="0"/>
                </a:spcBef>
                <a:spcAft>
                  <a:spcPts val="0"/>
                </a:spcAft>
                <a:buClrTx/>
                <a:buSzTx/>
                <a:buFontTx/>
                <a:buNone/>
                <a:tabLst/>
                <a:defRPr/>
              </a:pPr>
              <a14:m>
                <m:oMath xmlns:m="http://schemas.openxmlformats.org/officeDocument/2006/math">
                  <m:sSub>
                    <m:sSubPr>
                      <m:ctrlPr>
                        <a:rPr lang="da-DK" sz="1100" i="1">
                          <a:solidFill>
                            <a:schemeClr val="dk1"/>
                          </a:solidFill>
                          <a:effectLst/>
                          <a:latin typeface="Cambria Math" panose="02040503050406030204" pitchFamily="18" charset="0"/>
                          <a:ea typeface="+mn-ea"/>
                          <a:cs typeface="+mn-cs"/>
                        </a:rPr>
                      </m:ctrlPr>
                    </m:sSubPr>
                    <m:e>
                      <m:r>
                        <a:rPr lang="en-GB" sz="1100" b="0" i="1">
                          <a:solidFill>
                            <a:schemeClr val="dk1"/>
                          </a:solidFill>
                          <a:effectLst/>
                          <a:latin typeface="Cambria Math"/>
                          <a:ea typeface="+mn-ea"/>
                          <a:cs typeface="+mn-cs"/>
                        </a:rPr>
                        <m:t>𝑘</m:t>
                      </m:r>
                    </m:e>
                    <m:sub>
                      <m:r>
                        <a:rPr lang="en-GB" sz="1100" b="0" i="1">
                          <a:solidFill>
                            <a:schemeClr val="dk1"/>
                          </a:solidFill>
                          <a:effectLst/>
                          <a:latin typeface="Cambria Math"/>
                          <a:ea typeface="+mn-ea"/>
                          <a:cs typeface="+mn-cs"/>
                        </a:rPr>
                        <m:t>𝑐𝑜𝑛𝑣</m:t>
                      </m:r>
                    </m:sub>
                  </m:sSub>
                </m:oMath>
              </a14:m>
              <a:r>
                <a:rPr lang="da-DK" sz="1100">
                  <a:latin typeface="Times New Roman" panose="02020603050405020304" pitchFamily="18" charset="0"/>
                  <a:cs typeface="Times New Roman" panose="02020603050405020304" pitchFamily="18" charset="0"/>
                </a:rPr>
                <a:t> - conersion factor from </a:t>
              </a:r>
              <a14:m>
                <m:oMath xmlns:m="http://schemas.openxmlformats.org/officeDocument/2006/math">
                  <m:r>
                    <a:rPr lang="en-GB" sz="1100" b="0" i="1">
                      <a:solidFill>
                        <a:schemeClr val="dk1"/>
                      </a:solidFill>
                      <a:effectLst/>
                      <a:latin typeface="Cambria Math"/>
                      <a:ea typeface="+mn-ea"/>
                      <a:cs typeface="+mn-cs"/>
                    </a:rPr>
                    <m:t>€</m:t>
                  </m:r>
                </m:oMath>
              </a14:m>
              <a:r>
                <a:rPr lang="da-DK" sz="1100">
                  <a:latin typeface="Times New Roman" panose="02020603050405020304" pitchFamily="18" charset="0"/>
                  <a:cs typeface="Times New Roman" panose="02020603050405020304" pitchFamily="18" charset="0"/>
                </a:rPr>
                <a:t> to DKK</a:t>
              </a:r>
            </a:p>
            <a:p>
              <a:pPr marL="0" marR="0" indent="0" defTabSz="914400" eaLnBrk="1" fontAlgn="auto" latinLnBrk="0" hangingPunct="1">
                <a:lnSpc>
                  <a:spcPct val="100000"/>
                </a:lnSpc>
                <a:spcBef>
                  <a:spcPts val="0"/>
                </a:spcBef>
                <a:spcAft>
                  <a:spcPts val="0"/>
                </a:spcAft>
                <a:buClrTx/>
                <a:buSzTx/>
                <a:buFontTx/>
                <a:buNone/>
                <a:tabLst/>
                <a:defRPr/>
              </a:pPr>
              <a14:m>
                <m:oMath xmlns:m="http://schemas.openxmlformats.org/officeDocument/2006/math">
                  <m:sSub>
                    <m:sSubPr>
                      <m:ctrlPr>
                        <a:rPr lang="da-DK" sz="1100" i="1">
                          <a:solidFill>
                            <a:schemeClr val="dk1"/>
                          </a:solidFill>
                          <a:effectLst/>
                          <a:latin typeface="Cambria Math" panose="02040503050406030204" pitchFamily="18" charset="0"/>
                          <a:ea typeface="+mn-ea"/>
                          <a:cs typeface="+mn-cs"/>
                        </a:rPr>
                      </m:ctrlPr>
                    </m:sSubPr>
                    <m:e>
                      <m:r>
                        <a:rPr lang="en-GB" sz="1100" b="0" i="1">
                          <a:solidFill>
                            <a:schemeClr val="dk1"/>
                          </a:solidFill>
                          <a:effectLst/>
                          <a:latin typeface="Cambria Math"/>
                          <a:ea typeface="+mn-ea"/>
                          <a:cs typeface="+mn-cs"/>
                        </a:rPr>
                        <m:t>𝐻</m:t>
                      </m:r>
                    </m:e>
                    <m:sub>
                      <m:r>
                        <a:rPr lang="en-GB" sz="1100" b="0" i="1">
                          <a:solidFill>
                            <a:schemeClr val="dk1"/>
                          </a:solidFill>
                          <a:effectLst/>
                          <a:latin typeface="Cambria Math"/>
                          <a:ea typeface="+mn-ea"/>
                          <a:cs typeface="+mn-cs"/>
                        </a:rPr>
                        <m:t>𝑐</m:t>
                      </m:r>
                    </m:sub>
                  </m:sSub>
                </m:oMath>
              </a14:m>
              <a:r>
                <a:rPr lang="da-DK" sz="1100">
                  <a:latin typeface="Times New Roman" panose="02020603050405020304" pitchFamily="18" charset="0"/>
                  <a:cs typeface="Times New Roman" panose="02020603050405020304" pitchFamily="18" charset="0"/>
                </a:rPr>
                <a:t> - assumed heat production capacity</a:t>
              </a:r>
            </a:p>
            <a:p>
              <a:pPr marL="0" marR="0" indent="0" defTabSz="914400" eaLnBrk="1" fontAlgn="auto" latinLnBrk="0" hangingPunct="1">
                <a:lnSpc>
                  <a:spcPct val="100000"/>
                </a:lnSpc>
                <a:spcBef>
                  <a:spcPts val="0"/>
                </a:spcBef>
                <a:spcAft>
                  <a:spcPts val="0"/>
                </a:spcAft>
                <a:buClrTx/>
                <a:buSzTx/>
                <a:buFontTx/>
                <a:buNone/>
                <a:tabLst/>
                <a:defRPr/>
              </a:pPr>
              <a14:m>
                <m:oMath xmlns:m="http://schemas.openxmlformats.org/officeDocument/2006/math">
                  <m:r>
                    <a:rPr lang="en-GB" sz="1100" b="0" i="1">
                      <a:solidFill>
                        <a:schemeClr val="dk1"/>
                      </a:solidFill>
                      <a:effectLst/>
                      <a:latin typeface="Cambria Math"/>
                      <a:ea typeface="+mn-ea"/>
                      <a:cs typeface="+mn-cs"/>
                    </a:rPr>
                    <m:t>𝐹𝐼𝑋𝑂𝑀</m:t>
                  </m:r>
                </m:oMath>
              </a14:m>
              <a:r>
                <a:rPr lang="da-DK" sz="1100">
                  <a:latin typeface="Times New Roman" panose="02020603050405020304" pitchFamily="18" charset="0"/>
                  <a:cs typeface="Times New Roman" panose="02020603050405020304" pitchFamily="18" charset="0"/>
                </a:rPr>
                <a:t> - Fixed O&amp;M costs</a:t>
              </a:r>
            </a:p>
            <a:p>
              <a:pPr marL="0" marR="0" indent="0" defTabSz="914400" eaLnBrk="1" fontAlgn="auto" latinLnBrk="0" hangingPunct="1">
                <a:lnSpc>
                  <a:spcPct val="100000"/>
                </a:lnSpc>
                <a:spcBef>
                  <a:spcPts val="0"/>
                </a:spcBef>
                <a:spcAft>
                  <a:spcPts val="0"/>
                </a:spcAft>
                <a:buClrTx/>
                <a:buSzTx/>
                <a:buFontTx/>
                <a:buNone/>
                <a:tabLst/>
                <a:defRPr/>
              </a:pPr>
              <a14:m>
                <m:oMath xmlns:m="http://schemas.openxmlformats.org/officeDocument/2006/math">
                  <m:sSub>
                    <m:sSubPr>
                      <m:ctrlPr>
                        <a:rPr lang="da-DK" sz="1100" i="1">
                          <a:solidFill>
                            <a:schemeClr val="dk1"/>
                          </a:solidFill>
                          <a:effectLst/>
                          <a:latin typeface="Cambria Math" panose="02040503050406030204" pitchFamily="18" charset="0"/>
                          <a:ea typeface="+mn-ea"/>
                          <a:cs typeface="+mn-cs"/>
                        </a:rPr>
                      </m:ctrlPr>
                    </m:sSubPr>
                    <m:e>
                      <m:r>
                        <a:rPr lang="en-GB" sz="1100" b="0" i="1">
                          <a:solidFill>
                            <a:schemeClr val="dk1"/>
                          </a:solidFill>
                          <a:effectLst/>
                          <a:latin typeface="Cambria Math"/>
                          <a:ea typeface="+mn-ea"/>
                          <a:cs typeface="+mn-cs"/>
                        </a:rPr>
                        <m:t>𝐻</m:t>
                      </m:r>
                    </m:e>
                    <m:sub>
                      <m:r>
                        <a:rPr lang="en-GB" sz="1100" b="0" i="1">
                          <a:solidFill>
                            <a:schemeClr val="dk1"/>
                          </a:solidFill>
                          <a:effectLst/>
                          <a:latin typeface="Cambria Math"/>
                          <a:ea typeface="+mn-ea"/>
                          <a:cs typeface="+mn-cs"/>
                        </a:rPr>
                        <m:t>𝑝𝑟𝑜𝑑</m:t>
                      </m:r>
                    </m:sub>
                  </m:sSub>
                </m:oMath>
              </a14:m>
              <a:r>
                <a:rPr lang="da-DK" sz="1100">
                  <a:latin typeface="Times New Roman" panose="02020603050405020304" pitchFamily="18" charset="0"/>
                  <a:cs typeface="Times New Roman" panose="02020603050405020304" pitchFamily="18" charset="0"/>
                </a:rPr>
                <a:t> -Production of space heating and DHW </a:t>
              </a:r>
            </a:p>
          </xdr:txBody>
        </xdr:sp>
      </mc:Choice>
      <mc:Fallback xmlns="">
        <xdr:sp macro="" textlink="">
          <xdr:nvSpPr>
            <xdr:cNvPr id="52" name="TextBox 51"/>
            <xdr:cNvSpPr txBox="1"/>
          </xdr:nvSpPr>
          <xdr:spPr>
            <a:xfrm>
              <a:off x="14665036" y="10008156"/>
              <a:ext cx="4887191" cy="4036869"/>
            </a:xfrm>
            <a:prstGeom prst="rect">
              <a:avLst/>
            </a:prstGeom>
            <a:ln>
              <a:solidFill>
                <a:srgbClr val="FF0000"/>
              </a:solidFill>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lang="da-DK" sz="1100">
                  <a:latin typeface="Times New Roman" panose="02020603050405020304" pitchFamily="18" charset="0"/>
                  <a:cs typeface="Times New Roman" panose="02020603050405020304" pitchFamily="18" charset="0"/>
                </a:rPr>
                <a:t>Th</a:t>
              </a:r>
              <a:r>
                <a:rPr lang="da-DK" sz="1100" baseline="0">
                  <a:latin typeface="Times New Roman" panose="02020603050405020304" pitchFamily="18" charset="0"/>
                  <a:cs typeface="Times New Roman" panose="02020603050405020304" pitchFamily="18" charset="0"/>
                </a:rPr>
                <a:t>e values in red (specific investments, Fix O&amp;M and variable O&amp;M) are calculated and linked to table J12:P15: </a:t>
              </a:r>
            </a:p>
            <a:p>
              <a:endParaRPr lang="da-DK" sz="1100" baseline="0">
                <a:latin typeface="Times New Roman" panose="02020603050405020304" pitchFamily="18" charset="0"/>
                <a:cs typeface="Times New Roman" panose="02020603050405020304" pitchFamily="18" charset="0"/>
              </a:endParaRPr>
            </a:p>
            <a:p>
              <a:r>
                <a:rPr lang="en-GB" sz="1100" b="0" i="0">
                  <a:latin typeface="Cambria Math"/>
                </a:rPr>
                <a:t>𝐼</a:t>
              </a:r>
              <a:r>
                <a:rPr lang="da-DK" sz="1100" b="0" i="0">
                  <a:latin typeface="Cambria Math"/>
                </a:rPr>
                <a:t>_</a:t>
              </a:r>
              <a:r>
                <a:rPr lang="en-GB" sz="1100" b="0" i="0">
                  <a:latin typeface="Cambria Math"/>
                </a:rPr>
                <a:t>𝑐</a:t>
              </a:r>
              <a:r>
                <a:rPr lang="da-DK" sz="1100" b="0" i="0">
                  <a:latin typeface="Cambria Math"/>
                </a:rPr>
                <a:t> </a:t>
              </a:r>
              <a:r>
                <a:rPr lang="da-DK" sz="1100" i="0">
                  <a:latin typeface="Cambria Math"/>
                </a:rPr>
                <a:t>[</a:t>
              </a:r>
              <a:r>
                <a:rPr lang="en-GB" sz="1100" b="0" i="0">
                  <a:solidFill>
                    <a:schemeClr val="dk1"/>
                  </a:solidFill>
                  <a:effectLst/>
                  <a:latin typeface="Cambria Math"/>
                  <a:ea typeface="+mn-ea"/>
                  <a:cs typeface="+mn-cs"/>
                </a:rPr>
                <a:t>𝐷𝐾𝐾</a:t>
              </a:r>
              <a:r>
                <a:rPr lang="da-DK" sz="1100" b="0" i="0">
                  <a:solidFill>
                    <a:schemeClr val="dk1"/>
                  </a:solidFill>
                  <a:effectLst/>
                  <a:latin typeface="Cambria Math"/>
                  <a:ea typeface="+mn-ea"/>
                  <a:cs typeface="+mn-cs"/>
                </a:rPr>
                <a:t>/</a:t>
              </a:r>
              <a:r>
                <a:rPr lang="en-GB" sz="1100" b="0" i="0">
                  <a:solidFill>
                    <a:schemeClr val="dk1"/>
                  </a:solidFill>
                  <a:effectLst/>
                  <a:latin typeface="Cambria Math"/>
                  <a:ea typeface="+mn-ea"/>
                  <a:cs typeface="+mn-cs"/>
                </a:rPr>
                <a:t>𝑢𝑛𝑖𝑡]</a:t>
              </a:r>
              <a:r>
                <a:rPr lang="da-DK" sz="1100" i="0">
                  <a:latin typeface="Cambria Math"/>
                  <a:ea typeface="Cambria Math"/>
                </a:rPr>
                <a:t>=</a:t>
              </a:r>
              <a:r>
                <a:rPr lang="en-GB" sz="1100" b="0" i="0">
                  <a:solidFill>
                    <a:schemeClr val="dk1"/>
                  </a:solidFill>
                  <a:effectLst/>
                  <a:latin typeface="Cambria Math"/>
                  <a:ea typeface="+mn-ea"/>
                  <a:cs typeface="+mn-cs"/>
                </a:rPr>
                <a:t>𝐼</a:t>
              </a:r>
              <a:r>
                <a:rPr lang="da-DK" sz="1100" b="0" i="0">
                  <a:solidFill>
                    <a:schemeClr val="dk1"/>
                  </a:solidFill>
                  <a:effectLst/>
                  <a:latin typeface="Cambria Math"/>
                  <a:ea typeface="+mn-ea"/>
                  <a:cs typeface="+mn-cs"/>
                </a:rPr>
                <a:t>_</a:t>
              </a:r>
              <a:r>
                <a:rPr lang="en-GB" sz="1100" b="0" i="0">
                  <a:solidFill>
                    <a:schemeClr val="dk1"/>
                  </a:solidFill>
                  <a:effectLst/>
                  <a:latin typeface="Cambria Math"/>
                  <a:ea typeface="+mn-ea"/>
                  <a:cs typeface="+mn-cs"/>
                </a:rPr>
                <a:t>𝑐</a:t>
              </a:r>
              <a:r>
                <a:rPr lang="da-DK" sz="1100" b="0" i="0">
                  <a:solidFill>
                    <a:schemeClr val="dk1"/>
                  </a:solidFill>
                  <a:effectLst/>
                  <a:latin typeface="Cambria Math"/>
                  <a:ea typeface="+mn-ea"/>
                  <a:cs typeface="+mn-cs"/>
                </a:rPr>
                <a:t> </a:t>
              </a:r>
              <a:r>
                <a:rPr lang="da-DK" sz="1100" i="0">
                  <a:solidFill>
                    <a:schemeClr val="dk1"/>
                  </a:solidFill>
                  <a:effectLst/>
                  <a:latin typeface="Cambria Math"/>
                  <a:ea typeface="+mn-ea"/>
                  <a:cs typeface="+mn-cs"/>
                </a:rPr>
                <a:t>[(</a:t>
              </a:r>
              <a:r>
                <a:rPr lang="en-GB" sz="1100" b="0" i="0">
                  <a:solidFill>
                    <a:schemeClr val="dk1"/>
                  </a:solidFill>
                  <a:effectLst/>
                  <a:latin typeface="Cambria Math"/>
                  <a:ea typeface="+mn-ea"/>
                  <a:cs typeface="+mn-cs"/>
                </a:rPr>
                <a:t>1000 €</a:t>
              </a:r>
              <a:r>
                <a:rPr lang="da-DK" sz="1100" b="0" i="0">
                  <a:solidFill>
                    <a:schemeClr val="dk1"/>
                  </a:solidFill>
                  <a:effectLst/>
                  <a:latin typeface="Cambria Math"/>
                  <a:ea typeface="+mn-ea"/>
                  <a:cs typeface="+mn-cs"/>
                </a:rPr>
                <a:t>)/</a:t>
              </a:r>
              <a:r>
                <a:rPr lang="en-GB" sz="1100" b="0" i="0">
                  <a:solidFill>
                    <a:schemeClr val="dk1"/>
                  </a:solidFill>
                  <a:effectLst/>
                  <a:latin typeface="Cambria Math"/>
                  <a:ea typeface="+mn-ea"/>
                  <a:cs typeface="+mn-cs"/>
                </a:rPr>
                <a:t>𝑢𝑛𝑖𝑡]</a:t>
              </a:r>
              <a:r>
                <a:rPr lang="da-DK" sz="1100" i="0">
                  <a:solidFill>
                    <a:schemeClr val="dk1"/>
                  </a:solidFill>
                  <a:effectLst/>
                  <a:latin typeface="Cambria Math"/>
                  <a:ea typeface="Cambria Math"/>
                  <a:cs typeface="+mn-cs"/>
                </a:rPr>
                <a:t>∙</a:t>
              </a:r>
              <a:r>
                <a:rPr lang="en-GB" sz="1100" b="0" i="0">
                  <a:solidFill>
                    <a:schemeClr val="dk1"/>
                  </a:solidFill>
                  <a:effectLst/>
                  <a:latin typeface="Cambria Math"/>
                  <a:ea typeface="+mn-ea"/>
                  <a:cs typeface="+mn-cs"/>
                </a:rPr>
                <a:t>𝑘</a:t>
              </a:r>
              <a:r>
                <a:rPr lang="da-DK" sz="1100" b="0" i="0">
                  <a:solidFill>
                    <a:schemeClr val="dk1"/>
                  </a:solidFill>
                  <a:effectLst/>
                  <a:latin typeface="Cambria Math"/>
                  <a:ea typeface="+mn-ea"/>
                  <a:cs typeface="+mn-cs"/>
                </a:rPr>
                <a:t>_</a:t>
              </a:r>
              <a:r>
                <a:rPr lang="en-GB" sz="1100" b="0" i="0">
                  <a:solidFill>
                    <a:schemeClr val="dk1"/>
                  </a:solidFill>
                  <a:effectLst/>
                  <a:latin typeface="Cambria Math"/>
                  <a:ea typeface="+mn-ea"/>
                  <a:cs typeface="+mn-cs"/>
                </a:rPr>
                <a:t>𝑐𝑜𝑛𝑣</a:t>
              </a:r>
              <a:r>
                <a:rPr lang="da-DK" sz="1100" i="0">
                  <a:solidFill>
                    <a:schemeClr val="dk1"/>
                  </a:solidFill>
                  <a:effectLst/>
                  <a:latin typeface="Cambria Math"/>
                  <a:ea typeface="+mn-ea"/>
                  <a:cs typeface="+mn-cs"/>
                </a:rPr>
                <a:t>∙</a:t>
              </a:r>
              <a:r>
                <a:rPr lang="da-DK" sz="1100">
                  <a:latin typeface="Times New Roman" panose="02020603050405020304" pitchFamily="18" charset="0"/>
                  <a:cs typeface="Times New Roman" panose="02020603050405020304" pitchFamily="18" charset="0"/>
                </a:rPr>
                <a:t>1000</a:t>
              </a:r>
            </a:p>
            <a:p>
              <a:endParaRPr lang="da-DK" sz="1100">
                <a:latin typeface="Times New Roman" panose="02020603050405020304" pitchFamily="18" charset="0"/>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Cambria Math"/>
                  <a:ea typeface="+mn-ea"/>
                  <a:cs typeface="+mn-cs"/>
                </a:rPr>
                <a:t>𝐼</a:t>
              </a:r>
              <a:r>
                <a:rPr lang="da-DK" sz="1100" b="0" i="0">
                  <a:solidFill>
                    <a:schemeClr val="dk1"/>
                  </a:solidFill>
                  <a:effectLst/>
                  <a:latin typeface="Cambria Math"/>
                  <a:ea typeface="+mn-ea"/>
                  <a:cs typeface="+mn-cs"/>
                </a:rPr>
                <a:t>_</a:t>
              </a:r>
              <a:r>
                <a:rPr lang="en-GB" sz="1100" b="0" i="0">
                  <a:solidFill>
                    <a:schemeClr val="dk1"/>
                  </a:solidFill>
                  <a:effectLst/>
                  <a:latin typeface="Cambria Math"/>
                  <a:ea typeface="+mn-ea"/>
                  <a:cs typeface="+mn-cs"/>
                </a:rPr>
                <a:t>𝑐</a:t>
              </a:r>
              <a:r>
                <a:rPr lang="da-DK" sz="1100" b="0" i="0">
                  <a:solidFill>
                    <a:schemeClr val="dk1"/>
                  </a:solidFill>
                  <a:effectLst/>
                  <a:latin typeface="Cambria Math"/>
                  <a:ea typeface="+mn-ea"/>
                  <a:cs typeface="+mn-cs"/>
                </a:rPr>
                <a:t> </a:t>
              </a:r>
              <a:r>
                <a:rPr lang="da-DK" sz="1100" i="0">
                  <a:solidFill>
                    <a:schemeClr val="dk1"/>
                  </a:solidFill>
                  <a:effectLst/>
                  <a:latin typeface="Cambria Math"/>
                  <a:ea typeface="+mn-ea"/>
                  <a:cs typeface="+mn-cs"/>
                </a:rPr>
                <a:t>[</a:t>
              </a:r>
              <a:r>
                <a:rPr lang="en-GB" sz="1100" b="0" i="0">
                  <a:solidFill>
                    <a:schemeClr val="dk1"/>
                  </a:solidFill>
                  <a:effectLst/>
                  <a:latin typeface="Cambria Math"/>
                  <a:ea typeface="+mn-ea"/>
                  <a:cs typeface="+mn-cs"/>
                </a:rPr>
                <a:t>𝐷𝐾𝐾</a:t>
              </a:r>
              <a:r>
                <a:rPr lang="da-DK" sz="1100" b="0" i="0">
                  <a:solidFill>
                    <a:schemeClr val="dk1"/>
                  </a:solidFill>
                  <a:effectLst/>
                  <a:latin typeface="Cambria Math"/>
                  <a:ea typeface="+mn-ea"/>
                  <a:cs typeface="+mn-cs"/>
                </a:rPr>
                <a:t>/</a:t>
              </a:r>
              <a:r>
                <a:rPr lang="en-GB" sz="1100" b="0" i="0">
                  <a:solidFill>
                    <a:schemeClr val="dk1"/>
                  </a:solidFill>
                  <a:effectLst/>
                  <a:latin typeface="Cambria Math"/>
                  <a:ea typeface="+mn-ea"/>
                  <a:cs typeface="+mn-cs"/>
                </a:rPr>
                <a:t>𝑘𝑊]</a:t>
              </a:r>
              <a:r>
                <a:rPr lang="da-DK" sz="1100" i="0">
                  <a:solidFill>
                    <a:schemeClr val="dk1"/>
                  </a:solidFill>
                  <a:effectLst/>
                  <a:latin typeface="Cambria Math"/>
                  <a:ea typeface="+mn-ea"/>
                  <a:cs typeface="+mn-cs"/>
                </a:rPr>
                <a:t>=(</a:t>
              </a:r>
              <a:r>
                <a:rPr lang="en-GB" sz="1100" b="0" i="0">
                  <a:solidFill>
                    <a:schemeClr val="dk1"/>
                  </a:solidFill>
                  <a:effectLst/>
                  <a:latin typeface="Cambria Math"/>
                  <a:ea typeface="+mn-ea"/>
                  <a:cs typeface="+mn-cs"/>
                </a:rPr>
                <a:t>𝐼</a:t>
              </a:r>
              <a:r>
                <a:rPr lang="da-DK" sz="1100" b="0" i="0">
                  <a:solidFill>
                    <a:schemeClr val="dk1"/>
                  </a:solidFill>
                  <a:effectLst/>
                  <a:latin typeface="Cambria Math"/>
                  <a:ea typeface="+mn-ea"/>
                  <a:cs typeface="+mn-cs"/>
                </a:rPr>
                <a:t>_</a:t>
              </a:r>
              <a:r>
                <a:rPr lang="en-GB" sz="1100" b="0" i="0">
                  <a:solidFill>
                    <a:schemeClr val="dk1"/>
                  </a:solidFill>
                  <a:effectLst/>
                  <a:latin typeface="Cambria Math"/>
                  <a:ea typeface="+mn-ea"/>
                  <a:cs typeface="+mn-cs"/>
                </a:rPr>
                <a:t>𝑐</a:t>
              </a:r>
              <a:r>
                <a:rPr lang="da-DK" sz="1100" b="0" i="0">
                  <a:solidFill>
                    <a:schemeClr val="dk1"/>
                  </a:solidFill>
                  <a:effectLst/>
                  <a:latin typeface="Cambria Math"/>
                  <a:ea typeface="+mn-ea"/>
                  <a:cs typeface="+mn-cs"/>
                </a:rPr>
                <a:t> [</a:t>
              </a:r>
              <a:r>
                <a:rPr lang="en-GB" sz="1100" b="0" i="0">
                  <a:solidFill>
                    <a:schemeClr val="dk1"/>
                  </a:solidFill>
                  <a:effectLst/>
                  <a:latin typeface="Cambria Math"/>
                  <a:ea typeface="+mn-ea"/>
                  <a:cs typeface="+mn-cs"/>
                </a:rPr>
                <a:t>𝐷𝐾𝐾</a:t>
              </a:r>
              <a:r>
                <a:rPr lang="da-DK" sz="1100" b="0" i="0">
                  <a:solidFill>
                    <a:schemeClr val="dk1"/>
                  </a:solidFill>
                  <a:effectLst/>
                  <a:latin typeface="Cambria Math"/>
                  <a:ea typeface="+mn-ea"/>
                  <a:cs typeface="+mn-cs"/>
                </a:rPr>
                <a:t>/</a:t>
              </a:r>
              <a:r>
                <a:rPr lang="en-GB" sz="1100" b="0" i="0">
                  <a:solidFill>
                    <a:schemeClr val="dk1"/>
                  </a:solidFill>
                  <a:effectLst/>
                  <a:latin typeface="Cambria Math"/>
                  <a:ea typeface="+mn-ea"/>
                  <a:cs typeface="+mn-cs"/>
                </a:rPr>
                <a:t>𝑢𝑛𝑖𝑡]</a:t>
              </a:r>
              <a:r>
                <a:rPr lang="da-DK" sz="1100" b="0" i="0">
                  <a:solidFill>
                    <a:schemeClr val="dk1"/>
                  </a:solidFill>
                  <a:effectLst/>
                  <a:latin typeface="Cambria Math"/>
                  <a:ea typeface="+mn-ea"/>
                  <a:cs typeface="+mn-cs"/>
                </a:rPr>
                <a:t>)/(</a:t>
              </a:r>
              <a:r>
                <a:rPr lang="en-GB" sz="1100" b="0" i="0">
                  <a:solidFill>
                    <a:schemeClr val="dk1"/>
                  </a:solidFill>
                  <a:effectLst/>
                  <a:latin typeface="Cambria Math"/>
                  <a:ea typeface="+mn-ea"/>
                  <a:cs typeface="+mn-cs"/>
                </a:rPr>
                <a:t>𝐻</a:t>
              </a:r>
              <a:r>
                <a:rPr lang="da-DK" sz="1100" b="0" i="0">
                  <a:solidFill>
                    <a:schemeClr val="dk1"/>
                  </a:solidFill>
                  <a:effectLst/>
                  <a:latin typeface="Cambria Math"/>
                  <a:ea typeface="+mn-ea"/>
                  <a:cs typeface="+mn-cs"/>
                </a:rPr>
                <a:t>_</a:t>
              </a:r>
              <a:r>
                <a:rPr lang="en-GB" sz="1100" b="0" i="0">
                  <a:solidFill>
                    <a:schemeClr val="dk1"/>
                  </a:solidFill>
                  <a:effectLst/>
                  <a:latin typeface="Cambria Math"/>
                  <a:ea typeface="+mn-ea"/>
                  <a:cs typeface="+mn-cs"/>
                </a:rPr>
                <a:t>𝑐</a:t>
              </a:r>
              <a:r>
                <a:rPr lang="da-DK" sz="1100" b="0" i="0">
                  <a:solidFill>
                    <a:schemeClr val="dk1"/>
                  </a:solidFill>
                  <a:effectLst/>
                  <a:latin typeface="Cambria Math"/>
                  <a:ea typeface="+mn-ea"/>
                  <a:cs typeface="+mn-cs"/>
                </a:rPr>
                <a:t> [</a:t>
              </a:r>
              <a:r>
                <a:rPr lang="en-GB" sz="1100" b="0" i="0">
                  <a:solidFill>
                    <a:schemeClr val="dk1"/>
                  </a:solidFill>
                  <a:effectLst/>
                  <a:latin typeface="Cambria Math"/>
                  <a:ea typeface="+mn-ea"/>
                  <a:cs typeface="+mn-cs"/>
                </a:rPr>
                <a:t>𝑘𝑊</a:t>
              </a:r>
              <a:r>
                <a:rPr lang="da-DK" sz="1100" b="0" i="0">
                  <a:solidFill>
                    <a:schemeClr val="dk1"/>
                  </a:solidFill>
                  <a:effectLst/>
                  <a:latin typeface="Cambria Math"/>
                  <a:ea typeface="+mn-ea"/>
                  <a:cs typeface="+mn-cs"/>
                </a:rPr>
                <a:t>/</a:t>
              </a:r>
              <a:r>
                <a:rPr lang="en-GB" sz="1100" b="0" i="0">
                  <a:solidFill>
                    <a:schemeClr val="dk1"/>
                  </a:solidFill>
                  <a:effectLst/>
                  <a:latin typeface="Cambria Math"/>
                  <a:ea typeface="+mn-ea"/>
                  <a:cs typeface="+mn-cs"/>
                </a:rPr>
                <a:t>𝑢𝑛𝑖𝑡] </a:t>
              </a:r>
              <a:r>
                <a:rPr lang="da-DK" sz="1100" b="0" i="0">
                  <a:solidFill>
                    <a:schemeClr val="dk1"/>
                  </a:solidFill>
                  <a:effectLst/>
                  <a:latin typeface="Cambria Math"/>
                  <a:ea typeface="+mn-ea"/>
                  <a:cs typeface="+mn-cs"/>
                </a:rPr>
                <a:t>)</a:t>
              </a:r>
              <a:endParaRPr lang="en-GB" sz="1100" b="0" i="1">
                <a:solidFill>
                  <a:schemeClr val="dk1"/>
                </a:solidFill>
                <a:effectLst/>
                <a:latin typeface="Cambria Math"/>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Cambria Math"/>
                  <a:ea typeface="+mn-ea"/>
                  <a:cs typeface="+mn-cs"/>
                </a:rPr>
                <a:t>𝐹𝐼𝑋𝑂𝑀</a:t>
              </a:r>
              <a:r>
                <a:rPr lang="da-DK" sz="1100" i="0">
                  <a:solidFill>
                    <a:schemeClr val="dk1"/>
                  </a:solidFill>
                  <a:effectLst/>
                  <a:latin typeface="Cambria Math"/>
                  <a:ea typeface="+mn-ea"/>
                  <a:cs typeface="+mn-cs"/>
                </a:rPr>
                <a:t>[</a:t>
              </a:r>
              <a:r>
                <a:rPr lang="en-GB" sz="1100" b="0" i="0">
                  <a:solidFill>
                    <a:schemeClr val="dk1"/>
                  </a:solidFill>
                  <a:effectLst/>
                  <a:latin typeface="Cambria Math"/>
                  <a:ea typeface="+mn-ea"/>
                  <a:cs typeface="+mn-cs"/>
                </a:rPr>
                <a:t>𝐷𝐾𝐾</a:t>
              </a:r>
              <a:r>
                <a:rPr lang="da-DK" sz="1100" b="0" i="0">
                  <a:solidFill>
                    <a:schemeClr val="dk1"/>
                  </a:solidFill>
                  <a:effectLst/>
                  <a:latin typeface="Cambria Math"/>
                  <a:ea typeface="+mn-ea"/>
                  <a:cs typeface="+mn-cs"/>
                </a:rPr>
                <a:t>/(</a:t>
              </a:r>
              <a:r>
                <a:rPr lang="en-GB" sz="1100" b="0" i="0">
                  <a:solidFill>
                    <a:schemeClr val="dk1"/>
                  </a:solidFill>
                  <a:effectLst/>
                  <a:latin typeface="Cambria Math"/>
                  <a:ea typeface="+mn-ea"/>
                  <a:cs typeface="+mn-cs"/>
                </a:rPr>
                <a:t>𝑘𝑊</a:t>
              </a:r>
              <a:r>
                <a:rPr lang="en-GB" sz="1100" b="0" i="0">
                  <a:solidFill>
                    <a:schemeClr val="dk1"/>
                  </a:solidFill>
                  <a:effectLst/>
                  <a:latin typeface="Cambria Math"/>
                  <a:ea typeface="Cambria Math"/>
                  <a:cs typeface="+mn-cs"/>
                </a:rPr>
                <a:t>∙𝑦𝑒𝑎𝑟</a:t>
              </a:r>
              <a:r>
                <a:rPr lang="da-DK" sz="1100" b="0" i="0">
                  <a:solidFill>
                    <a:schemeClr val="dk1"/>
                  </a:solidFill>
                  <a:effectLst/>
                  <a:latin typeface="Cambria Math"/>
                  <a:ea typeface="+mn-ea"/>
                  <a:cs typeface="+mn-cs"/>
                </a:rPr>
                <a:t>)</a:t>
              </a:r>
              <a:r>
                <a:rPr lang="en-GB" sz="1100" b="0" i="0">
                  <a:solidFill>
                    <a:schemeClr val="dk1"/>
                  </a:solidFill>
                  <a:effectLst/>
                  <a:latin typeface="Cambria Math"/>
                  <a:ea typeface="Cambria Math"/>
                  <a:cs typeface="+mn-cs"/>
                </a:rPr>
                <a:t>]</a:t>
              </a:r>
              <a:r>
                <a:rPr lang="da-DK" sz="1100" i="0">
                  <a:solidFill>
                    <a:schemeClr val="dk1"/>
                  </a:solidFill>
                  <a:effectLst/>
                  <a:latin typeface="Cambria Math"/>
                  <a:ea typeface="+mn-ea"/>
                  <a:cs typeface="+mn-cs"/>
                </a:rPr>
                <a:t>=</a:t>
              </a:r>
              <a:r>
                <a:rPr lang="en-GB" sz="1100" b="0" i="0">
                  <a:solidFill>
                    <a:schemeClr val="dk1"/>
                  </a:solidFill>
                  <a:effectLst/>
                  <a:latin typeface="Cambria Math"/>
                  <a:ea typeface="+mn-ea"/>
                  <a:cs typeface="+mn-cs"/>
                </a:rPr>
                <a:t>𝐹𝐼𝑋𝑂𝑀</a:t>
              </a:r>
              <a:r>
                <a:rPr lang="da-DK" sz="1100" i="0">
                  <a:solidFill>
                    <a:schemeClr val="dk1"/>
                  </a:solidFill>
                  <a:effectLst/>
                  <a:latin typeface="Cambria Math"/>
                  <a:ea typeface="+mn-ea"/>
                  <a:cs typeface="+mn-cs"/>
                </a:rPr>
                <a:t>[(</a:t>
              </a:r>
              <a:r>
                <a:rPr lang="en-GB" sz="1100" b="0" i="0">
                  <a:solidFill>
                    <a:schemeClr val="dk1"/>
                  </a:solidFill>
                  <a:effectLst/>
                  <a:latin typeface="Cambria Math"/>
                  <a:ea typeface="+mn-ea"/>
                  <a:cs typeface="+mn-cs"/>
                </a:rPr>
                <a:t>1000 €</a:t>
              </a:r>
              <a:r>
                <a:rPr lang="da-DK" sz="1100" b="0" i="0">
                  <a:solidFill>
                    <a:schemeClr val="dk1"/>
                  </a:solidFill>
                  <a:effectLst/>
                  <a:latin typeface="Cambria Math"/>
                  <a:ea typeface="+mn-ea"/>
                  <a:cs typeface="+mn-cs"/>
                </a:rPr>
                <a:t>)/(</a:t>
              </a:r>
              <a:r>
                <a:rPr lang="en-GB" sz="1100" b="0" i="0">
                  <a:solidFill>
                    <a:schemeClr val="dk1"/>
                  </a:solidFill>
                  <a:effectLst/>
                  <a:latin typeface="Cambria Math"/>
                  <a:ea typeface="+mn-ea"/>
                  <a:cs typeface="+mn-cs"/>
                </a:rPr>
                <a:t>𝑘𝑊∙𝑦𝑒𝑎𝑟</a:t>
              </a:r>
              <a:r>
                <a:rPr lang="da-DK" sz="1100" b="0" i="0">
                  <a:solidFill>
                    <a:schemeClr val="dk1"/>
                  </a:solidFill>
                  <a:effectLst/>
                  <a:latin typeface="Cambria Math"/>
                  <a:ea typeface="+mn-ea"/>
                  <a:cs typeface="+mn-cs"/>
                </a:rPr>
                <a:t>)</a:t>
              </a:r>
              <a:r>
                <a:rPr lang="en-GB" sz="1100" b="0" i="0">
                  <a:solidFill>
                    <a:schemeClr val="dk1"/>
                  </a:solidFill>
                  <a:effectLst/>
                  <a:latin typeface="Cambria Math"/>
                  <a:ea typeface="+mn-ea"/>
                  <a:cs typeface="+mn-cs"/>
                </a:rPr>
                <a:t>]</a:t>
              </a:r>
              <a:r>
                <a:rPr lang="da-DK" sz="1100" i="0">
                  <a:solidFill>
                    <a:schemeClr val="dk1"/>
                  </a:solidFill>
                  <a:effectLst/>
                  <a:latin typeface="Cambria Math"/>
                  <a:ea typeface="+mn-ea"/>
                  <a:cs typeface="+mn-cs"/>
                </a:rPr>
                <a:t>∙</a:t>
              </a:r>
              <a:r>
                <a:rPr lang="en-GB" sz="1100" b="0" i="0">
                  <a:solidFill>
                    <a:schemeClr val="dk1"/>
                  </a:solidFill>
                  <a:effectLst/>
                  <a:latin typeface="Cambria Math"/>
                  <a:ea typeface="+mn-ea"/>
                  <a:cs typeface="+mn-cs"/>
                </a:rPr>
                <a:t>𝑘</a:t>
              </a:r>
              <a:r>
                <a:rPr lang="da-DK" sz="1100" b="0" i="0">
                  <a:solidFill>
                    <a:schemeClr val="dk1"/>
                  </a:solidFill>
                  <a:effectLst/>
                  <a:latin typeface="Cambria Math"/>
                  <a:ea typeface="+mn-ea"/>
                  <a:cs typeface="+mn-cs"/>
                </a:rPr>
                <a:t>_</a:t>
              </a:r>
              <a:r>
                <a:rPr lang="en-GB" sz="1100" b="0" i="0">
                  <a:solidFill>
                    <a:schemeClr val="dk1"/>
                  </a:solidFill>
                  <a:effectLst/>
                  <a:latin typeface="Cambria Math"/>
                  <a:ea typeface="+mn-ea"/>
                  <a:cs typeface="+mn-cs"/>
                </a:rPr>
                <a:t>𝑐𝑜𝑛𝑣</a:t>
              </a:r>
              <a:r>
                <a:rPr lang="da-DK" sz="1100" i="0">
                  <a:solidFill>
                    <a:schemeClr val="dk1"/>
                  </a:solidFill>
                  <a:effectLst/>
                  <a:latin typeface="Cambria Math"/>
                  <a:ea typeface="+mn-ea"/>
                  <a:cs typeface="+mn-cs"/>
                </a:rPr>
                <a:t>∙"</a:t>
              </a:r>
              <a:r>
                <a:rPr lang="da-DK" sz="1100" i="0">
                  <a:solidFill>
                    <a:schemeClr val="dk1"/>
                  </a:solidFill>
                  <a:effectLst/>
                  <a:latin typeface="Cambria Math"/>
                  <a:ea typeface="+mn-ea"/>
                  <a:cs typeface="Times New Roman" panose="02020603050405020304" pitchFamily="18" charset="0"/>
                </a:rPr>
                <a:t>1000</a:t>
              </a:r>
              <a:r>
                <a:rPr lang="da-DK" sz="1100" i="0">
                  <a:solidFill>
                    <a:schemeClr val="dk1"/>
                  </a:solidFill>
                  <a:effectLst/>
                  <a:latin typeface="Times New Roman" panose="02020603050405020304" pitchFamily="18" charset="0"/>
                  <a:ea typeface="+mn-ea"/>
                  <a:cs typeface="Times New Roman" panose="02020603050405020304" pitchFamily="18" charset="0"/>
                </a:rPr>
                <a:t>"</a:t>
              </a:r>
              <a:endParaRPr lang="da-DK" sz="1100">
                <a:latin typeface="Times New Roman" panose="02020603050405020304" pitchFamily="18" charset="0"/>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endParaRPr lang="da-DK" sz="1100">
                <a:latin typeface="Times New Roman" panose="02020603050405020304" pitchFamily="18" charset="0"/>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r>
                <a:rPr lang="en-GB" sz="1100" b="0">
                  <a:solidFill>
                    <a:schemeClr val="dk1"/>
                  </a:solidFill>
                  <a:effectLst/>
                  <a:ea typeface="+mn-ea"/>
                  <a:cs typeface="+mn-cs"/>
                </a:rPr>
                <a:t>VAR</a:t>
              </a:r>
              <a:r>
                <a:rPr lang="en-GB" sz="1100" b="0" i="0">
                  <a:solidFill>
                    <a:schemeClr val="dk1"/>
                  </a:solidFill>
                  <a:effectLst/>
                  <a:latin typeface="Cambria Math"/>
                  <a:ea typeface="+mn-ea"/>
                  <a:cs typeface="+mn-cs"/>
                </a:rPr>
                <a:t>𝑂𝑀</a:t>
              </a:r>
              <a:r>
                <a:rPr lang="da-DK" sz="1100" i="0">
                  <a:solidFill>
                    <a:schemeClr val="dk1"/>
                  </a:solidFill>
                  <a:effectLst/>
                  <a:latin typeface="Cambria Math"/>
                  <a:ea typeface="+mn-ea"/>
                  <a:cs typeface="+mn-cs"/>
                </a:rPr>
                <a:t>[</a:t>
              </a:r>
              <a:r>
                <a:rPr lang="en-GB" sz="1100" b="0" i="0">
                  <a:solidFill>
                    <a:schemeClr val="dk1"/>
                  </a:solidFill>
                  <a:effectLst/>
                  <a:latin typeface="Cambria Math"/>
                  <a:ea typeface="+mn-ea"/>
                  <a:cs typeface="+mn-cs"/>
                </a:rPr>
                <a:t>𝐷𝐾𝐾</a:t>
              </a:r>
              <a:r>
                <a:rPr lang="da-DK" sz="1100" b="0" i="0">
                  <a:solidFill>
                    <a:schemeClr val="dk1"/>
                  </a:solidFill>
                  <a:effectLst/>
                  <a:latin typeface="Cambria Math"/>
                  <a:ea typeface="+mn-ea"/>
                  <a:cs typeface="+mn-cs"/>
                </a:rPr>
                <a:t>/(</a:t>
              </a:r>
              <a:r>
                <a:rPr lang="en-GB" sz="1100" b="0" i="0">
                  <a:solidFill>
                    <a:schemeClr val="dk1"/>
                  </a:solidFill>
                  <a:effectLst/>
                  <a:latin typeface="Cambria Math"/>
                  <a:ea typeface="+mn-ea"/>
                  <a:cs typeface="+mn-cs"/>
                </a:rPr>
                <a:t>𝑘𝑊∙𝑦𝑒𝑎𝑟</a:t>
              </a:r>
              <a:r>
                <a:rPr lang="da-DK" sz="1100" b="0" i="0">
                  <a:solidFill>
                    <a:schemeClr val="dk1"/>
                  </a:solidFill>
                  <a:effectLst/>
                  <a:latin typeface="Cambria Math"/>
                  <a:ea typeface="+mn-ea"/>
                  <a:cs typeface="+mn-cs"/>
                </a:rPr>
                <a:t>)</a:t>
              </a:r>
              <a:r>
                <a:rPr lang="en-GB" sz="1100" b="0" i="0">
                  <a:solidFill>
                    <a:schemeClr val="dk1"/>
                  </a:solidFill>
                  <a:effectLst/>
                  <a:latin typeface="Cambria Math"/>
                  <a:ea typeface="+mn-ea"/>
                  <a:cs typeface="+mn-cs"/>
                </a:rPr>
                <a:t>]</a:t>
              </a:r>
              <a:r>
                <a:rPr lang="da-DK" sz="1100" i="0">
                  <a:solidFill>
                    <a:schemeClr val="dk1"/>
                  </a:solidFill>
                  <a:effectLst/>
                  <a:latin typeface="Cambria Math"/>
                  <a:ea typeface="+mn-ea"/>
                  <a:cs typeface="+mn-cs"/>
                </a:rPr>
                <a:t>=(</a:t>
              </a:r>
              <a:r>
                <a:rPr lang="en-GB" sz="1100" b="0" i="0">
                  <a:solidFill>
                    <a:schemeClr val="dk1"/>
                  </a:solidFill>
                  <a:effectLst/>
                  <a:latin typeface="Cambria Math"/>
                  <a:ea typeface="+mn-ea"/>
                  <a:cs typeface="+mn-cs"/>
                </a:rPr>
                <a:t>𝐹𝐼𝑋𝑂𝑀</a:t>
              </a:r>
              <a:r>
                <a:rPr lang="da-DK" sz="1100" b="0" i="0">
                  <a:solidFill>
                    <a:schemeClr val="dk1"/>
                  </a:solidFill>
                  <a:effectLst/>
                  <a:latin typeface="Cambria Math"/>
                  <a:ea typeface="+mn-ea"/>
                  <a:cs typeface="+mn-cs"/>
                </a:rPr>
                <a:t>[(</a:t>
              </a:r>
              <a:r>
                <a:rPr lang="en-GB" sz="1100" b="0" i="0">
                  <a:solidFill>
                    <a:schemeClr val="dk1"/>
                  </a:solidFill>
                  <a:effectLst/>
                  <a:latin typeface="Cambria Math"/>
                  <a:ea typeface="+mn-ea"/>
                  <a:cs typeface="+mn-cs"/>
                </a:rPr>
                <a:t>1000 €</a:t>
              </a:r>
              <a:r>
                <a:rPr lang="da-DK" sz="1100" b="0" i="0">
                  <a:solidFill>
                    <a:schemeClr val="dk1"/>
                  </a:solidFill>
                  <a:effectLst/>
                  <a:latin typeface="Cambria Math"/>
                  <a:ea typeface="+mn-ea"/>
                  <a:cs typeface="+mn-cs"/>
                </a:rPr>
                <a:t>)/(</a:t>
              </a:r>
              <a:r>
                <a:rPr lang="en-GB" sz="1100" b="0" i="0">
                  <a:solidFill>
                    <a:schemeClr val="dk1"/>
                  </a:solidFill>
                  <a:effectLst/>
                  <a:latin typeface="Cambria Math"/>
                  <a:ea typeface="+mn-ea"/>
                  <a:cs typeface="+mn-cs"/>
                </a:rPr>
                <a:t>𝑘𝑊∙𝑦𝑒𝑎𝑟</a:t>
              </a:r>
              <a:r>
                <a:rPr lang="da-DK" sz="1100" b="0" i="0">
                  <a:solidFill>
                    <a:schemeClr val="dk1"/>
                  </a:solidFill>
                  <a:effectLst/>
                  <a:latin typeface="Cambria Math"/>
                  <a:ea typeface="+mn-ea"/>
                  <a:cs typeface="+mn-cs"/>
                </a:rPr>
                <a:t>)</a:t>
              </a:r>
              <a:r>
                <a:rPr lang="en-GB" sz="1100" b="0" i="0">
                  <a:solidFill>
                    <a:schemeClr val="dk1"/>
                  </a:solidFill>
                  <a:effectLst/>
                  <a:latin typeface="Cambria Math"/>
                  <a:ea typeface="+mn-ea"/>
                  <a:cs typeface="+mn-cs"/>
                </a:rPr>
                <a:t>]</a:t>
              </a:r>
              <a:r>
                <a:rPr lang="da-DK" sz="1100" i="0">
                  <a:solidFill>
                    <a:schemeClr val="dk1"/>
                  </a:solidFill>
                  <a:effectLst/>
                  <a:latin typeface="Cambria Math"/>
                  <a:ea typeface="+mn-ea"/>
                  <a:cs typeface="+mn-cs"/>
                </a:rPr>
                <a:t>∙</a:t>
              </a:r>
              <a:r>
                <a:rPr lang="en-GB" sz="1100" b="0" i="0">
                  <a:solidFill>
                    <a:schemeClr val="dk1"/>
                  </a:solidFill>
                  <a:effectLst/>
                  <a:latin typeface="Cambria Math"/>
                  <a:ea typeface="+mn-ea"/>
                  <a:cs typeface="+mn-cs"/>
                </a:rPr>
                <a:t>𝑘</a:t>
              </a:r>
              <a:r>
                <a:rPr lang="da-DK" sz="1100" b="0" i="0">
                  <a:solidFill>
                    <a:schemeClr val="dk1"/>
                  </a:solidFill>
                  <a:effectLst/>
                  <a:latin typeface="Cambria Math"/>
                  <a:ea typeface="+mn-ea"/>
                  <a:cs typeface="+mn-cs"/>
                </a:rPr>
                <a:t>_</a:t>
              </a:r>
              <a:r>
                <a:rPr lang="en-GB" sz="1100" b="0" i="0">
                  <a:solidFill>
                    <a:schemeClr val="dk1"/>
                  </a:solidFill>
                  <a:effectLst/>
                  <a:latin typeface="Cambria Math"/>
                  <a:ea typeface="+mn-ea"/>
                  <a:cs typeface="+mn-cs"/>
                </a:rPr>
                <a:t>𝑐𝑜𝑛𝑣</a:t>
              </a:r>
              <a:r>
                <a:rPr lang="da-DK" sz="1100" b="0" i="0">
                  <a:solidFill>
                    <a:schemeClr val="dk1"/>
                  </a:solidFill>
                  <a:effectLst/>
                  <a:latin typeface="Cambria Math"/>
                  <a:ea typeface="+mn-ea"/>
                  <a:cs typeface="+mn-cs"/>
                </a:rPr>
                <a:t>)/</a:t>
              </a:r>
              <a:r>
                <a:rPr lang="en-GB" sz="1100" b="0" i="0">
                  <a:solidFill>
                    <a:schemeClr val="dk1"/>
                  </a:solidFill>
                  <a:effectLst/>
                  <a:latin typeface="Cambria Math"/>
                  <a:ea typeface="+mn-ea"/>
                  <a:cs typeface="+mn-cs"/>
                </a:rPr>
                <a:t>𝐻</a:t>
              </a:r>
              <a:r>
                <a:rPr lang="da-DK" sz="1100" b="0" i="0">
                  <a:solidFill>
                    <a:schemeClr val="dk1"/>
                  </a:solidFill>
                  <a:effectLst/>
                  <a:latin typeface="Cambria Math"/>
                  <a:ea typeface="+mn-ea"/>
                  <a:cs typeface="+mn-cs"/>
                </a:rPr>
                <a:t>_</a:t>
              </a:r>
              <a:r>
                <a:rPr lang="en-GB" sz="1100" b="0" i="0">
                  <a:solidFill>
                    <a:schemeClr val="dk1"/>
                  </a:solidFill>
                  <a:effectLst/>
                  <a:latin typeface="Cambria Math"/>
                  <a:ea typeface="+mn-ea"/>
                  <a:cs typeface="+mn-cs"/>
                </a:rPr>
                <a:t>𝑝𝑟𝑜𝑑 </a:t>
              </a:r>
              <a:r>
                <a:rPr lang="da-DK" sz="1100">
                  <a:solidFill>
                    <a:schemeClr val="dk1"/>
                  </a:solidFill>
                  <a:effectLst/>
                  <a:latin typeface="+mn-lt"/>
                  <a:ea typeface="+mn-ea"/>
                  <a:cs typeface="+mn-cs"/>
                </a:rPr>
                <a:t>,</a:t>
              </a:r>
              <a:endParaRPr lang="da-DK">
                <a:effectLst/>
              </a:endParaRPr>
            </a:p>
            <a:p>
              <a:pPr marL="0" marR="0" indent="0" defTabSz="914400" eaLnBrk="1" fontAlgn="auto" latinLnBrk="0" hangingPunct="1">
                <a:lnSpc>
                  <a:spcPct val="100000"/>
                </a:lnSpc>
                <a:spcBef>
                  <a:spcPts val="0"/>
                </a:spcBef>
                <a:spcAft>
                  <a:spcPts val="0"/>
                </a:spcAft>
                <a:buClrTx/>
                <a:buSzTx/>
                <a:buFontTx/>
                <a:buNone/>
                <a:tabLst/>
                <a:defRPr/>
              </a:pPr>
              <a:endParaRPr lang="da-DK" sz="1100">
                <a:latin typeface="Times New Roman" panose="02020603050405020304" pitchFamily="18" charset="0"/>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endParaRPr lang="da-DK" sz="1100">
                <a:latin typeface="Times New Roman" panose="02020603050405020304" pitchFamily="18" charset="0"/>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r>
                <a:rPr lang="da-DK" sz="1100">
                  <a:latin typeface="Times New Roman" panose="02020603050405020304" pitchFamily="18" charset="0"/>
                  <a:cs typeface="Times New Roman" panose="02020603050405020304" pitchFamily="18" charset="0"/>
                </a:rPr>
                <a:t>where the used symbols have the following meaning:</a:t>
              </a:r>
            </a:p>
            <a:p>
              <a:pPr marL="0" marR="0" indent="0" defTabSz="914400" eaLnBrk="1" fontAlgn="auto" latinLnBrk="0" hangingPunct="1">
                <a:lnSpc>
                  <a:spcPct val="100000"/>
                </a:lnSpc>
                <a:spcBef>
                  <a:spcPts val="0"/>
                </a:spcBef>
                <a:spcAft>
                  <a:spcPts val="0"/>
                </a:spcAft>
                <a:buClrTx/>
                <a:buSzTx/>
                <a:buFontTx/>
                <a:buNone/>
                <a:tabLst/>
                <a:defRPr/>
              </a:pPr>
              <a:endParaRPr lang="da-DK" sz="1100">
                <a:latin typeface="Times New Roman" panose="02020603050405020304" pitchFamily="18" charset="0"/>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Cambria Math"/>
                  <a:ea typeface="+mn-ea"/>
                  <a:cs typeface="+mn-cs"/>
                </a:rPr>
                <a:t>𝐼</a:t>
              </a:r>
              <a:r>
                <a:rPr lang="da-DK" sz="1100" b="0" i="0">
                  <a:solidFill>
                    <a:schemeClr val="dk1"/>
                  </a:solidFill>
                  <a:effectLst/>
                  <a:latin typeface="Cambria Math"/>
                  <a:ea typeface="+mn-ea"/>
                  <a:cs typeface="+mn-cs"/>
                </a:rPr>
                <a:t>_</a:t>
              </a:r>
              <a:r>
                <a:rPr lang="en-GB" sz="1100" b="0" i="0">
                  <a:solidFill>
                    <a:schemeClr val="dk1"/>
                  </a:solidFill>
                  <a:effectLst/>
                  <a:latin typeface="Cambria Math"/>
                  <a:ea typeface="+mn-ea"/>
                  <a:cs typeface="+mn-cs"/>
                </a:rPr>
                <a:t>𝑐</a:t>
              </a:r>
              <a:r>
                <a:rPr lang="da-DK" sz="1100">
                  <a:latin typeface="Times New Roman" panose="02020603050405020304" pitchFamily="18" charset="0"/>
                  <a:cs typeface="Times New Roman" panose="02020603050405020304" pitchFamily="18" charset="0"/>
                </a:rPr>
                <a:t> - investment costs</a:t>
              </a:r>
            </a:p>
            <a:p>
              <a:pPr marL="0" marR="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Cambria Math"/>
                  <a:ea typeface="+mn-ea"/>
                  <a:cs typeface="+mn-cs"/>
                </a:rPr>
                <a:t>𝑘</a:t>
              </a:r>
              <a:r>
                <a:rPr lang="da-DK" sz="1100" b="0" i="0">
                  <a:solidFill>
                    <a:schemeClr val="dk1"/>
                  </a:solidFill>
                  <a:effectLst/>
                  <a:latin typeface="Cambria Math"/>
                  <a:ea typeface="+mn-ea"/>
                  <a:cs typeface="+mn-cs"/>
                </a:rPr>
                <a:t>_</a:t>
              </a:r>
              <a:r>
                <a:rPr lang="en-GB" sz="1100" b="0" i="0">
                  <a:solidFill>
                    <a:schemeClr val="dk1"/>
                  </a:solidFill>
                  <a:effectLst/>
                  <a:latin typeface="Cambria Math"/>
                  <a:ea typeface="+mn-ea"/>
                  <a:cs typeface="+mn-cs"/>
                </a:rPr>
                <a:t>𝑐𝑜𝑛𝑣</a:t>
              </a:r>
              <a:r>
                <a:rPr lang="da-DK" sz="1100">
                  <a:latin typeface="Times New Roman" panose="02020603050405020304" pitchFamily="18" charset="0"/>
                  <a:cs typeface="Times New Roman" panose="02020603050405020304" pitchFamily="18" charset="0"/>
                </a:rPr>
                <a:t> - conersion factor from </a:t>
              </a:r>
              <a:r>
                <a:rPr lang="en-GB" sz="1100" b="0" i="0">
                  <a:solidFill>
                    <a:schemeClr val="dk1"/>
                  </a:solidFill>
                  <a:effectLst/>
                  <a:latin typeface="Cambria Math"/>
                  <a:ea typeface="+mn-ea"/>
                  <a:cs typeface="+mn-cs"/>
                </a:rPr>
                <a:t>€</a:t>
              </a:r>
              <a:r>
                <a:rPr lang="da-DK" sz="1100">
                  <a:latin typeface="Times New Roman" panose="02020603050405020304" pitchFamily="18" charset="0"/>
                  <a:cs typeface="Times New Roman" panose="02020603050405020304" pitchFamily="18" charset="0"/>
                </a:rPr>
                <a:t> to DKK</a:t>
              </a:r>
            </a:p>
            <a:p>
              <a:pPr marL="0" marR="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Cambria Math"/>
                  <a:ea typeface="+mn-ea"/>
                  <a:cs typeface="+mn-cs"/>
                </a:rPr>
                <a:t>𝐻</a:t>
              </a:r>
              <a:r>
                <a:rPr lang="da-DK" sz="1100" b="0" i="0">
                  <a:solidFill>
                    <a:schemeClr val="dk1"/>
                  </a:solidFill>
                  <a:effectLst/>
                  <a:latin typeface="Cambria Math"/>
                  <a:ea typeface="+mn-ea"/>
                  <a:cs typeface="+mn-cs"/>
                </a:rPr>
                <a:t>_</a:t>
              </a:r>
              <a:r>
                <a:rPr lang="en-GB" sz="1100" b="0" i="0">
                  <a:solidFill>
                    <a:schemeClr val="dk1"/>
                  </a:solidFill>
                  <a:effectLst/>
                  <a:latin typeface="Cambria Math"/>
                  <a:ea typeface="+mn-ea"/>
                  <a:cs typeface="+mn-cs"/>
                </a:rPr>
                <a:t>𝑐</a:t>
              </a:r>
              <a:r>
                <a:rPr lang="da-DK" sz="1100">
                  <a:latin typeface="Times New Roman" panose="02020603050405020304" pitchFamily="18" charset="0"/>
                  <a:cs typeface="Times New Roman" panose="02020603050405020304" pitchFamily="18" charset="0"/>
                </a:rPr>
                <a:t> - assumed heat production capacity</a:t>
              </a:r>
            </a:p>
            <a:p>
              <a:pPr marL="0" marR="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Cambria Math"/>
                  <a:ea typeface="+mn-ea"/>
                  <a:cs typeface="+mn-cs"/>
                </a:rPr>
                <a:t>𝐹𝐼𝑋𝑂𝑀</a:t>
              </a:r>
              <a:r>
                <a:rPr lang="da-DK" sz="1100">
                  <a:latin typeface="Times New Roman" panose="02020603050405020304" pitchFamily="18" charset="0"/>
                  <a:cs typeface="Times New Roman" panose="02020603050405020304" pitchFamily="18" charset="0"/>
                </a:rPr>
                <a:t> - Fixed O&amp;M costs</a:t>
              </a:r>
            </a:p>
            <a:p>
              <a:pPr marL="0" marR="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Cambria Math"/>
                  <a:ea typeface="+mn-ea"/>
                  <a:cs typeface="+mn-cs"/>
                </a:rPr>
                <a:t>𝐻</a:t>
              </a:r>
              <a:r>
                <a:rPr lang="da-DK" sz="1100" b="0" i="0">
                  <a:solidFill>
                    <a:schemeClr val="dk1"/>
                  </a:solidFill>
                  <a:effectLst/>
                  <a:latin typeface="+mn-lt"/>
                  <a:ea typeface="+mn-ea"/>
                  <a:cs typeface="+mn-cs"/>
                </a:rPr>
                <a:t>_</a:t>
              </a:r>
              <a:r>
                <a:rPr lang="en-GB" sz="1100" b="0" i="0">
                  <a:solidFill>
                    <a:schemeClr val="dk1"/>
                  </a:solidFill>
                  <a:effectLst/>
                  <a:latin typeface="Cambria Math"/>
                  <a:ea typeface="+mn-ea"/>
                  <a:cs typeface="+mn-cs"/>
                </a:rPr>
                <a:t>𝑝𝑟𝑜𝑑</a:t>
              </a:r>
              <a:r>
                <a:rPr lang="da-DK" sz="1100">
                  <a:latin typeface="Times New Roman" panose="02020603050405020304" pitchFamily="18" charset="0"/>
                  <a:cs typeface="Times New Roman" panose="02020603050405020304" pitchFamily="18" charset="0"/>
                </a:rPr>
                <a:t> -Production of space heating and DHW </a:t>
              </a:r>
            </a:p>
          </xdr:txBody>
        </xdr:sp>
      </mc:Fallback>
    </mc:AlternateContent>
    <xdr:clientData/>
  </xdr:twoCellAnchor>
  <xdr:twoCellAnchor>
    <xdr:from>
      <xdr:col>5</xdr:col>
      <xdr:colOff>154902</xdr:colOff>
      <xdr:row>73</xdr:row>
      <xdr:rowOff>127000</xdr:rowOff>
    </xdr:from>
    <xdr:to>
      <xdr:col>7</xdr:col>
      <xdr:colOff>192518</xdr:colOff>
      <xdr:row>73</xdr:row>
      <xdr:rowOff>127000</xdr:rowOff>
    </xdr:to>
    <xdr:cxnSp macro="">
      <xdr:nvCxnSpPr>
        <xdr:cNvPr id="55" name="Elbow Connector 54">
          <a:extLst>
            <a:ext uri="{FF2B5EF4-FFF2-40B4-BE49-F238E27FC236}">
              <a16:creationId xmlns:a16="http://schemas.microsoft.com/office/drawing/2014/main" id="{00000000-0008-0000-0E00-000037000000}"/>
            </a:ext>
          </a:extLst>
        </xdr:cNvPr>
        <xdr:cNvCxnSpPr/>
      </xdr:nvCxnSpPr>
      <xdr:spPr>
        <a:xfrm rot="5400000" flipH="1" flipV="1">
          <a:off x="6280294" y="14797858"/>
          <a:ext cx="0" cy="1392283"/>
        </a:xfrm>
        <a:prstGeom prst="bentConnector2">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xdr:col>
      <xdr:colOff>2271567</xdr:colOff>
      <xdr:row>75</xdr:row>
      <xdr:rowOff>57728</xdr:rowOff>
    </xdr:from>
    <xdr:to>
      <xdr:col>5</xdr:col>
      <xdr:colOff>396200</xdr:colOff>
      <xdr:row>76</xdr:row>
      <xdr:rowOff>42333</xdr:rowOff>
    </xdr:to>
    <xdr:sp macro="" textlink="">
      <xdr:nvSpPr>
        <xdr:cNvPr id="22" name="TextBox 21">
          <a:extLst>
            <a:ext uri="{FF2B5EF4-FFF2-40B4-BE49-F238E27FC236}">
              <a16:creationId xmlns:a16="http://schemas.microsoft.com/office/drawing/2014/main" id="{00000000-0008-0000-0E00-000016000000}"/>
            </a:ext>
          </a:extLst>
        </xdr:cNvPr>
        <xdr:cNvSpPr txBox="1"/>
      </xdr:nvSpPr>
      <xdr:spPr>
        <a:xfrm>
          <a:off x="3393400" y="15805728"/>
          <a:ext cx="2432050" cy="175105"/>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lang="da-DK" sz="1100"/>
            <a:t>The </a:t>
          </a:r>
          <a:r>
            <a:rPr lang="da-DK" sz="1100" b="1">
              <a:solidFill>
                <a:srgbClr val="00B050"/>
              </a:solidFill>
            </a:rPr>
            <a:t>green</a:t>
          </a:r>
          <a:r>
            <a:rPr lang="da-DK" sz="1100"/>
            <a:t> values are copied HOU_Multi Boil sheet and later</a:t>
          </a:r>
          <a:r>
            <a:rPr lang="da-DK" sz="1100" baseline="0"/>
            <a:t> used in TIMES</a:t>
          </a:r>
          <a:r>
            <a:rPr lang="da-DK" sz="1100"/>
            <a:t>-DK</a:t>
          </a: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2</xdr:col>
      <xdr:colOff>238126</xdr:colOff>
      <xdr:row>0</xdr:row>
      <xdr:rowOff>1</xdr:rowOff>
    </xdr:from>
    <xdr:to>
      <xdr:col>23</xdr:col>
      <xdr:colOff>323851</xdr:colOff>
      <xdr:row>1</xdr:row>
      <xdr:rowOff>76201</xdr:rowOff>
    </xdr:to>
    <xdr:sp macro="" textlink="">
      <xdr:nvSpPr>
        <xdr:cNvPr id="2" name="TextBox 1">
          <a:extLst>
            <a:ext uri="{FF2B5EF4-FFF2-40B4-BE49-F238E27FC236}">
              <a16:creationId xmlns:a16="http://schemas.microsoft.com/office/drawing/2014/main" id="{00000000-0008-0000-0F00-000002000000}"/>
            </a:ext>
          </a:extLst>
        </xdr:cNvPr>
        <xdr:cNvSpPr txBox="1"/>
      </xdr:nvSpPr>
      <xdr:spPr>
        <a:xfrm>
          <a:off x="3295651" y="1"/>
          <a:ext cx="13620750" cy="266700"/>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lang="da-DK" sz="1100"/>
            <a:t>The techno-economic</a:t>
          </a:r>
          <a:r>
            <a:rPr lang="da-DK" sz="1100" baseline="0"/>
            <a:t> data used in SubRES_NewHOU_Heating are obtained from "</a:t>
          </a:r>
          <a:r>
            <a:rPr lang="da-DK" sz="1100">
              <a:solidFill>
                <a:schemeClr val="dk1"/>
              </a:solidFill>
              <a:effectLst/>
              <a:latin typeface="+mn-lt"/>
              <a:ea typeface="+mn-ea"/>
              <a:cs typeface="+mn-cs"/>
            </a:rPr>
            <a:t>Technology Data for Energy Plants Individual Heating Plants and Energy Transport" maintained by the Danish Energy Agency </a:t>
          </a:r>
        </a:p>
        <a:p>
          <a:endParaRPr lang="da-DK" sz="1100">
            <a:solidFill>
              <a:schemeClr val="dk1"/>
            </a:solidFill>
            <a:effectLst/>
            <a:latin typeface="+mn-lt"/>
            <a:ea typeface="+mn-ea"/>
            <a:cs typeface="+mn-cs"/>
          </a:endParaRPr>
        </a:p>
        <a:p>
          <a:r>
            <a:rPr lang="da-DK" sz="1100" u="sng">
              <a:solidFill>
                <a:srgbClr val="0070C0"/>
              </a:solidFill>
              <a:effectLst/>
              <a:latin typeface="+mn-lt"/>
              <a:ea typeface="+mn-ea"/>
              <a:cs typeface="+mn-cs"/>
            </a:rPr>
            <a:t>http://www.ens.dk/node/2252</a:t>
          </a:r>
        </a:p>
      </xdr:txBody>
    </xdr:sp>
    <xdr:clientData/>
  </xdr:twoCellAnchor>
  <xdr:twoCellAnchor>
    <xdr:from>
      <xdr:col>4</xdr:col>
      <xdr:colOff>209550</xdr:colOff>
      <xdr:row>136</xdr:row>
      <xdr:rowOff>19050</xdr:rowOff>
    </xdr:from>
    <xdr:to>
      <xdr:col>11</xdr:col>
      <xdr:colOff>457200</xdr:colOff>
      <xdr:row>152</xdr:row>
      <xdr:rowOff>171450</xdr:rowOff>
    </xdr:to>
    <mc:AlternateContent xmlns:mc="http://schemas.openxmlformats.org/markup-compatibility/2006" xmlns:a14="http://schemas.microsoft.com/office/drawing/2010/main">
      <mc:Choice Requires="a14">
        <xdr:sp macro="" textlink="">
          <xdr:nvSpPr>
            <xdr:cNvPr id="3" name="TextBox 2">
              <a:extLst>
                <a:ext uri="{FF2B5EF4-FFF2-40B4-BE49-F238E27FC236}">
                  <a16:creationId xmlns:a16="http://schemas.microsoft.com/office/drawing/2014/main" id="{00000000-0008-0000-0F00-000003000000}"/>
                </a:ext>
              </a:extLst>
            </xdr:cNvPr>
            <xdr:cNvSpPr txBox="1"/>
          </xdr:nvSpPr>
          <xdr:spPr>
            <a:xfrm>
              <a:off x="4819650" y="27612975"/>
              <a:ext cx="4914900" cy="3200400"/>
            </a:xfrm>
            <a:prstGeom prst="rect">
              <a:avLst/>
            </a:prstGeom>
            <a:ln>
              <a:solidFill>
                <a:srgbClr val="FF0000"/>
              </a:solidFill>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lang="da-DK" sz="1100">
                  <a:latin typeface="Times New Roman" panose="02020603050405020304" pitchFamily="18" charset="0"/>
                  <a:cs typeface="Times New Roman" panose="02020603050405020304" pitchFamily="18" charset="0"/>
                </a:rPr>
                <a:t>Th</a:t>
              </a:r>
              <a:r>
                <a:rPr lang="da-DK" sz="1100" baseline="0">
                  <a:latin typeface="Times New Roman" panose="02020603050405020304" pitchFamily="18" charset="0"/>
                  <a:cs typeface="Times New Roman" panose="02020603050405020304" pitchFamily="18" charset="0"/>
                </a:rPr>
                <a:t>e values in red (specific investments, Fix O&amp;M and variable O&amp;M) are calculated and linked to table J12:P15: </a:t>
              </a:r>
            </a:p>
            <a:p>
              <a:endParaRPr lang="da-DK" sz="1100" baseline="0">
                <a:latin typeface="Times New Roman" panose="02020603050405020304" pitchFamily="18" charset="0"/>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left"/>
                  </m:oMathParaPr>
                  <m:oMath xmlns:m="http://schemas.openxmlformats.org/officeDocument/2006/math">
                    <m:sSub>
                      <m:sSubPr>
                        <m:ctrlPr>
                          <a:rPr lang="da-DK" sz="1100" i="1">
                            <a:solidFill>
                              <a:schemeClr val="dk1"/>
                            </a:solidFill>
                            <a:effectLst/>
                            <a:latin typeface="Cambria Math" panose="02040503050406030204" pitchFamily="18" charset="0"/>
                            <a:ea typeface="+mn-ea"/>
                            <a:cs typeface="+mn-cs"/>
                          </a:rPr>
                        </m:ctrlPr>
                      </m:sSubPr>
                      <m:e>
                        <m:r>
                          <a:rPr lang="en-GB" sz="1100" b="0" i="1">
                            <a:solidFill>
                              <a:schemeClr val="dk1"/>
                            </a:solidFill>
                            <a:effectLst/>
                            <a:latin typeface="Cambria Math"/>
                            <a:ea typeface="+mn-ea"/>
                            <a:cs typeface="+mn-cs"/>
                          </a:rPr>
                          <m:t>𝐼</m:t>
                        </m:r>
                      </m:e>
                      <m:sub>
                        <m:r>
                          <a:rPr lang="en-GB" sz="1100" b="0" i="1">
                            <a:solidFill>
                              <a:schemeClr val="dk1"/>
                            </a:solidFill>
                            <a:effectLst/>
                            <a:latin typeface="Cambria Math"/>
                            <a:ea typeface="+mn-ea"/>
                            <a:cs typeface="+mn-cs"/>
                          </a:rPr>
                          <m:t>𝑐</m:t>
                        </m:r>
                      </m:sub>
                    </m:sSub>
                    <m:d>
                      <m:dPr>
                        <m:begChr m:val="["/>
                        <m:endChr m:val="]"/>
                        <m:ctrlPr>
                          <a:rPr lang="da-DK" sz="1100" i="1">
                            <a:solidFill>
                              <a:schemeClr val="dk1"/>
                            </a:solidFill>
                            <a:effectLst/>
                            <a:latin typeface="Cambria Math" panose="02040503050406030204" pitchFamily="18" charset="0"/>
                            <a:ea typeface="+mn-ea"/>
                            <a:cs typeface="+mn-cs"/>
                          </a:rPr>
                        </m:ctrlPr>
                      </m:dPr>
                      <m:e>
                        <m:f>
                          <m:fPr>
                            <m:ctrlPr>
                              <a:rPr lang="da-DK" sz="1100" i="1">
                                <a:solidFill>
                                  <a:schemeClr val="dk1"/>
                                </a:solidFill>
                                <a:effectLst/>
                                <a:latin typeface="Cambria Math" panose="02040503050406030204" pitchFamily="18" charset="0"/>
                                <a:ea typeface="+mn-ea"/>
                                <a:cs typeface="+mn-cs"/>
                              </a:rPr>
                            </m:ctrlPr>
                          </m:fPr>
                          <m:num>
                            <m:r>
                              <a:rPr lang="en-GB" sz="1100" b="0" i="1">
                                <a:solidFill>
                                  <a:schemeClr val="dk1"/>
                                </a:solidFill>
                                <a:effectLst/>
                                <a:latin typeface="Cambria Math"/>
                                <a:ea typeface="+mn-ea"/>
                                <a:cs typeface="+mn-cs"/>
                              </a:rPr>
                              <m:t>𝐷𝐾𝐾</m:t>
                            </m:r>
                          </m:num>
                          <m:den>
                            <m:r>
                              <a:rPr lang="en-GB" sz="1100" b="0" i="1">
                                <a:solidFill>
                                  <a:schemeClr val="dk1"/>
                                </a:solidFill>
                                <a:effectLst/>
                                <a:latin typeface="Cambria Math"/>
                                <a:ea typeface="+mn-ea"/>
                                <a:cs typeface="+mn-cs"/>
                              </a:rPr>
                              <m:t>𝑘𝑊</m:t>
                            </m:r>
                          </m:den>
                        </m:f>
                      </m:e>
                    </m:d>
                    <m:r>
                      <a:rPr lang="da-DK" sz="1100" i="1">
                        <a:solidFill>
                          <a:schemeClr val="dk1"/>
                        </a:solidFill>
                        <a:effectLst/>
                        <a:latin typeface="Cambria Math"/>
                        <a:ea typeface="+mn-ea"/>
                        <a:cs typeface="+mn-cs"/>
                      </a:rPr>
                      <m:t>=</m:t>
                    </m:r>
                    <m:sSub>
                      <m:sSubPr>
                        <m:ctrlPr>
                          <a:rPr lang="da-DK" sz="1100" i="1">
                            <a:solidFill>
                              <a:schemeClr val="dk1"/>
                            </a:solidFill>
                            <a:effectLst/>
                            <a:latin typeface="Cambria Math" panose="02040503050406030204" pitchFamily="18" charset="0"/>
                            <a:ea typeface="+mn-ea"/>
                            <a:cs typeface="+mn-cs"/>
                          </a:rPr>
                        </m:ctrlPr>
                      </m:sSubPr>
                      <m:e>
                        <m:r>
                          <a:rPr lang="en-GB" sz="1100" b="0" i="1">
                            <a:solidFill>
                              <a:schemeClr val="dk1"/>
                            </a:solidFill>
                            <a:effectLst/>
                            <a:latin typeface="Cambria Math"/>
                            <a:ea typeface="+mn-ea"/>
                            <a:cs typeface="+mn-cs"/>
                          </a:rPr>
                          <m:t>𝐼</m:t>
                        </m:r>
                      </m:e>
                      <m:sub>
                        <m:r>
                          <a:rPr lang="en-GB" sz="1100" b="0" i="1">
                            <a:solidFill>
                              <a:schemeClr val="dk1"/>
                            </a:solidFill>
                            <a:effectLst/>
                            <a:latin typeface="Cambria Math"/>
                            <a:ea typeface="+mn-ea"/>
                            <a:cs typeface="+mn-cs"/>
                          </a:rPr>
                          <m:t>𝑐</m:t>
                        </m:r>
                      </m:sub>
                    </m:sSub>
                    <m:d>
                      <m:dPr>
                        <m:begChr m:val="["/>
                        <m:endChr m:val="]"/>
                        <m:ctrlPr>
                          <a:rPr lang="da-DK" sz="1100" i="1">
                            <a:solidFill>
                              <a:schemeClr val="dk1"/>
                            </a:solidFill>
                            <a:effectLst/>
                            <a:latin typeface="Cambria Math" panose="02040503050406030204" pitchFamily="18" charset="0"/>
                            <a:ea typeface="+mn-ea"/>
                            <a:cs typeface="+mn-cs"/>
                          </a:rPr>
                        </m:ctrlPr>
                      </m:dPr>
                      <m:e>
                        <m:f>
                          <m:fPr>
                            <m:ctrlPr>
                              <a:rPr lang="da-DK" sz="1100" i="1">
                                <a:solidFill>
                                  <a:schemeClr val="dk1"/>
                                </a:solidFill>
                                <a:effectLst/>
                                <a:latin typeface="Cambria Math" panose="02040503050406030204" pitchFamily="18" charset="0"/>
                                <a:ea typeface="+mn-ea"/>
                                <a:cs typeface="+mn-cs"/>
                              </a:rPr>
                            </m:ctrlPr>
                          </m:fPr>
                          <m:num>
                            <m:r>
                              <a:rPr lang="en-GB" sz="1100" b="0" i="1">
                                <a:solidFill>
                                  <a:schemeClr val="dk1"/>
                                </a:solidFill>
                                <a:effectLst/>
                                <a:latin typeface="Cambria Math"/>
                                <a:ea typeface="+mn-ea"/>
                                <a:cs typeface="+mn-cs"/>
                              </a:rPr>
                              <m:t>1000 €</m:t>
                            </m:r>
                          </m:num>
                          <m:den>
                            <m:r>
                              <a:rPr lang="en-GB" sz="1100" b="0" i="1">
                                <a:solidFill>
                                  <a:schemeClr val="dk1"/>
                                </a:solidFill>
                                <a:effectLst/>
                                <a:latin typeface="Cambria Math"/>
                                <a:ea typeface="+mn-ea"/>
                                <a:cs typeface="+mn-cs"/>
                              </a:rPr>
                              <m:t>𝑘𝑊</m:t>
                            </m:r>
                          </m:den>
                        </m:f>
                      </m:e>
                    </m:d>
                    <m:r>
                      <a:rPr lang="da-DK" sz="1100" i="1">
                        <a:solidFill>
                          <a:schemeClr val="dk1"/>
                        </a:solidFill>
                        <a:effectLst/>
                        <a:latin typeface="Cambria Math"/>
                        <a:ea typeface="+mn-ea"/>
                        <a:cs typeface="+mn-cs"/>
                      </a:rPr>
                      <m:t>∙</m:t>
                    </m:r>
                    <m:sSub>
                      <m:sSubPr>
                        <m:ctrlPr>
                          <a:rPr lang="da-DK" sz="1100" i="1">
                            <a:solidFill>
                              <a:schemeClr val="dk1"/>
                            </a:solidFill>
                            <a:effectLst/>
                            <a:latin typeface="Cambria Math" panose="02040503050406030204" pitchFamily="18" charset="0"/>
                            <a:ea typeface="+mn-ea"/>
                            <a:cs typeface="+mn-cs"/>
                          </a:rPr>
                        </m:ctrlPr>
                      </m:sSubPr>
                      <m:e>
                        <m:r>
                          <a:rPr lang="en-GB" sz="1100" b="0" i="1">
                            <a:solidFill>
                              <a:schemeClr val="dk1"/>
                            </a:solidFill>
                            <a:effectLst/>
                            <a:latin typeface="Cambria Math"/>
                            <a:ea typeface="+mn-ea"/>
                            <a:cs typeface="+mn-cs"/>
                          </a:rPr>
                          <m:t>𝑘</m:t>
                        </m:r>
                      </m:e>
                      <m:sub>
                        <m:r>
                          <a:rPr lang="en-GB" sz="1100" b="0" i="1">
                            <a:solidFill>
                              <a:schemeClr val="dk1"/>
                            </a:solidFill>
                            <a:effectLst/>
                            <a:latin typeface="Cambria Math"/>
                            <a:ea typeface="+mn-ea"/>
                            <a:cs typeface="+mn-cs"/>
                          </a:rPr>
                          <m:t>𝑐𝑜𝑛𝑣</m:t>
                        </m:r>
                      </m:sub>
                    </m:sSub>
                    <m:r>
                      <a:rPr lang="da-DK" sz="1100" i="1">
                        <a:solidFill>
                          <a:schemeClr val="dk1"/>
                        </a:solidFill>
                        <a:effectLst/>
                        <a:latin typeface="Cambria Math"/>
                        <a:ea typeface="+mn-ea"/>
                        <a:cs typeface="+mn-cs"/>
                      </a:rPr>
                      <m:t>∙</m:t>
                    </m:r>
                    <m:r>
                      <m:rPr>
                        <m:nor/>
                      </m:rPr>
                      <a:rPr lang="da-DK" sz="1100">
                        <a:solidFill>
                          <a:schemeClr val="dk1"/>
                        </a:solidFill>
                        <a:effectLst/>
                        <a:latin typeface="+mn-lt"/>
                        <a:ea typeface="+mn-ea"/>
                        <a:cs typeface="+mn-cs"/>
                      </a:rPr>
                      <m:t>1000</m:t>
                    </m:r>
                  </m:oMath>
                </m:oMathPara>
              </a14:m>
              <a:endParaRPr lang="da-DK" sz="1100">
                <a:latin typeface="Times New Roman" panose="02020603050405020304" pitchFamily="18" charset="0"/>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endParaRPr lang="da-DK" sz="1100">
                <a:latin typeface="Times New Roman" panose="02020603050405020304" pitchFamily="18" charset="0"/>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14:m>
                <m:oMath xmlns:m="http://schemas.openxmlformats.org/officeDocument/2006/math">
                  <m:r>
                    <a:rPr lang="en-GB" sz="1100" b="0" i="1">
                      <a:solidFill>
                        <a:schemeClr val="dk1"/>
                      </a:solidFill>
                      <a:effectLst/>
                      <a:latin typeface="Cambria Math"/>
                      <a:ea typeface="+mn-ea"/>
                      <a:cs typeface="+mn-cs"/>
                    </a:rPr>
                    <m:t>𝐹𝐼𝑋𝑂𝑀</m:t>
                  </m:r>
                  <m:d>
                    <m:dPr>
                      <m:begChr m:val="["/>
                      <m:endChr m:val="]"/>
                      <m:ctrlPr>
                        <a:rPr lang="da-DK" sz="1100" i="1">
                          <a:solidFill>
                            <a:schemeClr val="dk1"/>
                          </a:solidFill>
                          <a:effectLst/>
                          <a:latin typeface="Cambria Math" panose="02040503050406030204" pitchFamily="18" charset="0"/>
                          <a:ea typeface="+mn-ea"/>
                          <a:cs typeface="+mn-cs"/>
                        </a:rPr>
                      </m:ctrlPr>
                    </m:dPr>
                    <m:e>
                      <m:f>
                        <m:fPr>
                          <m:ctrlPr>
                            <a:rPr lang="da-DK" sz="1100" i="1">
                              <a:solidFill>
                                <a:schemeClr val="dk1"/>
                              </a:solidFill>
                              <a:effectLst/>
                              <a:latin typeface="Cambria Math" panose="02040503050406030204" pitchFamily="18" charset="0"/>
                              <a:ea typeface="+mn-ea"/>
                              <a:cs typeface="+mn-cs"/>
                            </a:rPr>
                          </m:ctrlPr>
                        </m:fPr>
                        <m:num>
                          <m:r>
                            <a:rPr lang="en-GB" sz="1100" b="0" i="1">
                              <a:solidFill>
                                <a:schemeClr val="dk1"/>
                              </a:solidFill>
                              <a:effectLst/>
                              <a:latin typeface="Cambria Math"/>
                              <a:ea typeface="+mn-ea"/>
                              <a:cs typeface="+mn-cs"/>
                            </a:rPr>
                            <m:t>𝐷𝐾𝐾</m:t>
                          </m:r>
                        </m:num>
                        <m:den>
                          <m:r>
                            <a:rPr lang="en-GB" sz="1100" b="0" i="1">
                              <a:solidFill>
                                <a:schemeClr val="dk1"/>
                              </a:solidFill>
                              <a:effectLst/>
                              <a:latin typeface="Cambria Math"/>
                              <a:ea typeface="+mn-ea"/>
                              <a:cs typeface="+mn-cs"/>
                            </a:rPr>
                            <m:t>𝑘𝑊</m:t>
                          </m:r>
                          <m:r>
                            <a:rPr lang="en-GB" sz="1100" b="0" i="1">
                              <a:solidFill>
                                <a:schemeClr val="dk1"/>
                              </a:solidFill>
                              <a:effectLst/>
                              <a:latin typeface="Cambria Math"/>
                              <a:ea typeface="Cambria Math"/>
                              <a:cs typeface="+mn-cs"/>
                            </a:rPr>
                            <m:t>∙</m:t>
                          </m:r>
                          <m:r>
                            <a:rPr lang="en-GB" sz="1100" b="0" i="1">
                              <a:solidFill>
                                <a:schemeClr val="dk1"/>
                              </a:solidFill>
                              <a:effectLst/>
                              <a:latin typeface="Cambria Math"/>
                              <a:ea typeface="Cambria Math"/>
                              <a:cs typeface="+mn-cs"/>
                            </a:rPr>
                            <m:t>𝑦𝑒𝑎𝑟</m:t>
                          </m:r>
                        </m:den>
                      </m:f>
                    </m:e>
                  </m:d>
                  <m:r>
                    <a:rPr lang="da-DK" sz="1100" i="1">
                      <a:solidFill>
                        <a:schemeClr val="dk1"/>
                      </a:solidFill>
                      <a:effectLst/>
                      <a:latin typeface="Cambria Math"/>
                      <a:ea typeface="+mn-ea"/>
                      <a:cs typeface="+mn-cs"/>
                    </a:rPr>
                    <m:t>=</m:t>
                  </m:r>
                  <m:f>
                    <m:fPr>
                      <m:ctrlPr>
                        <a:rPr lang="da-DK" sz="1100" i="1">
                          <a:solidFill>
                            <a:schemeClr val="dk1"/>
                          </a:solidFill>
                          <a:effectLst/>
                          <a:latin typeface="Cambria Math" panose="02040503050406030204" pitchFamily="18" charset="0"/>
                          <a:ea typeface="+mn-ea"/>
                          <a:cs typeface="+mn-cs"/>
                        </a:rPr>
                      </m:ctrlPr>
                    </m:fPr>
                    <m:num>
                      <m:r>
                        <a:rPr lang="en-GB" sz="1100" b="0" i="1">
                          <a:solidFill>
                            <a:schemeClr val="dk1"/>
                          </a:solidFill>
                          <a:effectLst/>
                          <a:latin typeface="Cambria Math"/>
                          <a:ea typeface="+mn-ea"/>
                          <a:cs typeface="+mn-cs"/>
                        </a:rPr>
                        <m:t>𝐹𝐼𝑋𝑂𝑀</m:t>
                      </m:r>
                      <m:d>
                        <m:dPr>
                          <m:begChr m:val="["/>
                          <m:endChr m:val="]"/>
                          <m:ctrlPr>
                            <a:rPr lang="da-DK" sz="1100" i="1">
                              <a:solidFill>
                                <a:schemeClr val="dk1"/>
                              </a:solidFill>
                              <a:effectLst/>
                              <a:latin typeface="Cambria Math" panose="02040503050406030204" pitchFamily="18" charset="0"/>
                              <a:ea typeface="+mn-ea"/>
                              <a:cs typeface="+mn-cs"/>
                            </a:rPr>
                          </m:ctrlPr>
                        </m:dPr>
                        <m:e>
                          <m:f>
                            <m:fPr>
                              <m:ctrlPr>
                                <a:rPr lang="da-DK" sz="1100" i="1">
                                  <a:solidFill>
                                    <a:schemeClr val="dk1"/>
                                  </a:solidFill>
                                  <a:effectLst/>
                                  <a:latin typeface="Cambria Math" panose="02040503050406030204" pitchFamily="18" charset="0"/>
                                  <a:ea typeface="+mn-ea"/>
                                  <a:cs typeface="+mn-cs"/>
                                </a:rPr>
                              </m:ctrlPr>
                            </m:fPr>
                            <m:num>
                              <m:r>
                                <a:rPr lang="en-GB" sz="1100" b="0" i="1">
                                  <a:solidFill>
                                    <a:schemeClr val="dk1"/>
                                  </a:solidFill>
                                  <a:effectLst/>
                                  <a:latin typeface="Cambria Math"/>
                                  <a:ea typeface="+mn-ea"/>
                                  <a:cs typeface="+mn-cs"/>
                                </a:rPr>
                                <m:t>€</m:t>
                              </m:r>
                            </m:num>
                            <m:den>
                              <m:r>
                                <a:rPr lang="en-GB" sz="1100" b="0" i="1">
                                  <a:solidFill>
                                    <a:schemeClr val="dk1"/>
                                  </a:solidFill>
                                  <a:effectLst/>
                                  <a:latin typeface="Cambria Math"/>
                                  <a:ea typeface="+mn-ea"/>
                                  <a:cs typeface="+mn-cs"/>
                                </a:rPr>
                                <m:t>𝑢𝑛𝑖𝑡</m:t>
                              </m:r>
                              <m:r>
                                <a:rPr lang="en-GB" sz="1100" b="0" i="1">
                                  <a:solidFill>
                                    <a:schemeClr val="dk1"/>
                                  </a:solidFill>
                                  <a:effectLst/>
                                  <a:latin typeface="Cambria Math"/>
                                  <a:ea typeface="+mn-ea"/>
                                  <a:cs typeface="+mn-cs"/>
                                </a:rPr>
                                <m:t>∙</m:t>
                              </m:r>
                              <m:r>
                                <a:rPr lang="en-GB" sz="1100" b="0" i="1">
                                  <a:solidFill>
                                    <a:schemeClr val="dk1"/>
                                  </a:solidFill>
                                  <a:effectLst/>
                                  <a:latin typeface="Cambria Math"/>
                                  <a:ea typeface="+mn-ea"/>
                                  <a:cs typeface="+mn-cs"/>
                                </a:rPr>
                                <m:t>𝑦𝑒𝑎𝑟</m:t>
                              </m:r>
                            </m:den>
                          </m:f>
                        </m:e>
                      </m:d>
                      <m:r>
                        <a:rPr lang="da-DK" sz="1100" i="1">
                          <a:solidFill>
                            <a:schemeClr val="dk1"/>
                          </a:solidFill>
                          <a:effectLst/>
                          <a:latin typeface="Cambria Math"/>
                          <a:ea typeface="+mn-ea"/>
                          <a:cs typeface="+mn-cs"/>
                        </a:rPr>
                        <m:t>∙</m:t>
                      </m:r>
                      <m:sSub>
                        <m:sSubPr>
                          <m:ctrlPr>
                            <a:rPr lang="da-DK" sz="1100" i="1">
                              <a:solidFill>
                                <a:schemeClr val="dk1"/>
                              </a:solidFill>
                              <a:effectLst/>
                              <a:latin typeface="Cambria Math" panose="02040503050406030204" pitchFamily="18" charset="0"/>
                              <a:ea typeface="+mn-ea"/>
                              <a:cs typeface="+mn-cs"/>
                            </a:rPr>
                          </m:ctrlPr>
                        </m:sSubPr>
                        <m:e>
                          <m:r>
                            <a:rPr lang="en-GB" sz="1100" b="0" i="1">
                              <a:solidFill>
                                <a:schemeClr val="dk1"/>
                              </a:solidFill>
                              <a:effectLst/>
                              <a:latin typeface="Cambria Math"/>
                              <a:ea typeface="+mn-ea"/>
                              <a:cs typeface="+mn-cs"/>
                            </a:rPr>
                            <m:t>𝑘</m:t>
                          </m:r>
                        </m:e>
                        <m:sub>
                          <m:r>
                            <a:rPr lang="en-GB" sz="1100" b="0" i="1">
                              <a:solidFill>
                                <a:schemeClr val="dk1"/>
                              </a:solidFill>
                              <a:effectLst/>
                              <a:latin typeface="Cambria Math"/>
                              <a:ea typeface="+mn-ea"/>
                              <a:cs typeface="+mn-cs"/>
                            </a:rPr>
                            <m:t>𝑐𝑜𝑛𝑣</m:t>
                          </m:r>
                        </m:sub>
                      </m:sSub>
                    </m:num>
                    <m:den>
                      <m:sSub>
                        <m:sSubPr>
                          <m:ctrlPr>
                            <a:rPr lang="da-DK" sz="1100" i="1">
                              <a:solidFill>
                                <a:schemeClr val="dk1"/>
                              </a:solidFill>
                              <a:effectLst/>
                              <a:latin typeface="Cambria Math" panose="02040503050406030204" pitchFamily="18" charset="0"/>
                              <a:ea typeface="+mn-ea"/>
                              <a:cs typeface="+mn-cs"/>
                            </a:rPr>
                          </m:ctrlPr>
                        </m:sSubPr>
                        <m:e>
                          <m:r>
                            <a:rPr lang="en-GB" sz="1100" b="0" i="1">
                              <a:solidFill>
                                <a:schemeClr val="dk1"/>
                              </a:solidFill>
                              <a:effectLst/>
                              <a:latin typeface="Cambria Math"/>
                              <a:ea typeface="+mn-ea"/>
                              <a:cs typeface="+mn-cs"/>
                            </a:rPr>
                            <m:t>𝐻</m:t>
                          </m:r>
                        </m:e>
                        <m:sub>
                          <m:r>
                            <a:rPr lang="en-GB" sz="1100" b="0" i="1">
                              <a:solidFill>
                                <a:schemeClr val="dk1"/>
                              </a:solidFill>
                              <a:effectLst/>
                              <a:latin typeface="Cambria Math"/>
                              <a:ea typeface="+mn-ea"/>
                              <a:cs typeface="+mn-cs"/>
                            </a:rPr>
                            <m:t>𝑐</m:t>
                          </m:r>
                        </m:sub>
                      </m:sSub>
                    </m:den>
                  </m:f>
                </m:oMath>
              </a14:m>
              <a:r>
                <a:rPr lang="da-DK" sz="1100">
                  <a:latin typeface="Times New Roman" panose="02020603050405020304" pitchFamily="18" charset="0"/>
                  <a:cs typeface="Times New Roman" panose="02020603050405020304" pitchFamily="18" charset="0"/>
                </a:rPr>
                <a:t>,</a:t>
              </a:r>
            </a:p>
            <a:p>
              <a:pPr marL="0" marR="0" indent="0" defTabSz="914400" eaLnBrk="1" fontAlgn="auto" latinLnBrk="0" hangingPunct="1">
                <a:lnSpc>
                  <a:spcPct val="100000"/>
                </a:lnSpc>
                <a:spcBef>
                  <a:spcPts val="0"/>
                </a:spcBef>
                <a:spcAft>
                  <a:spcPts val="0"/>
                </a:spcAft>
                <a:buClrTx/>
                <a:buSzTx/>
                <a:buFontTx/>
                <a:buNone/>
                <a:tabLst/>
                <a:defRPr/>
              </a:pPr>
              <a:endParaRPr lang="da-DK" sz="1100">
                <a:latin typeface="Times New Roman" panose="02020603050405020304" pitchFamily="18" charset="0"/>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r>
                <a:rPr lang="da-DK" sz="1100">
                  <a:latin typeface="Times New Roman" panose="02020603050405020304" pitchFamily="18" charset="0"/>
                  <a:cs typeface="Times New Roman" panose="02020603050405020304" pitchFamily="18" charset="0"/>
                </a:rPr>
                <a:t>where the used symbols have the following meaning:</a:t>
              </a:r>
            </a:p>
            <a:p>
              <a:pPr marL="0" marR="0" indent="0" defTabSz="914400" eaLnBrk="1" fontAlgn="auto" latinLnBrk="0" hangingPunct="1">
                <a:lnSpc>
                  <a:spcPct val="100000"/>
                </a:lnSpc>
                <a:spcBef>
                  <a:spcPts val="0"/>
                </a:spcBef>
                <a:spcAft>
                  <a:spcPts val="0"/>
                </a:spcAft>
                <a:buClrTx/>
                <a:buSzTx/>
                <a:buFontTx/>
                <a:buNone/>
                <a:tabLst/>
                <a:defRPr/>
              </a:pPr>
              <a:endParaRPr lang="da-DK" sz="1100">
                <a:latin typeface="Times New Roman" panose="02020603050405020304" pitchFamily="18" charset="0"/>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14:m>
                <m:oMath xmlns:m="http://schemas.openxmlformats.org/officeDocument/2006/math">
                  <m:sSub>
                    <m:sSubPr>
                      <m:ctrlPr>
                        <a:rPr lang="da-DK" sz="1100" i="1">
                          <a:solidFill>
                            <a:schemeClr val="dk1"/>
                          </a:solidFill>
                          <a:effectLst/>
                          <a:latin typeface="Cambria Math" panose="02040503050406030204" pitchFamily="18" charset="0"/>
                          <a:ea typeface="+mn-ea"/>
                          <a:cs typeface="+mn-cs"/>
                        </a:rPr>
                      </m:ctrlPr>
                    </m:sSubPr>
                    <m:e>
                      <m:r>
                        <a:rPr lang="en-GB" sz="1100" b="0" i="1">
                          <a:solidFill>
                            <a:schemeClr val="dk1"/>
                          </a:solidFill>
                          <a:effectLst/>
                          <a:latin typeface="Cambria Math"/>
                          <a:ea typeface="+mn-ea"/>
                          <a:cs typeface="+mn-cs"/>
                        </a:rPr>
                        <m:t>𝐼</m:t>
                      </m:r>
                    </m:e>
                    <m:sub>
                      <m:r>
                        <a:rPr lang="en-GB" sz="1100" b="0" i="1">
                          <a:solidFill>
                            <a:schemeClr val="dk1"/>
                          </a:solidFill>
                          <a:effectLst/>
                          <a:latin typeface="Cambria Math"/>
                          <a:ea typeface="+mn-ea"/>
                          <a:cs typeface="+mn-cs"/>
                        </a:rPr>
                        <m:t>𝑐</m:t>
                      </m:r>
                    </m:sub>
                  </m:sSub>
                </m:oMath>
              </a14:m>
              <a:r>
                <a:rPr lang="da-DK" sz="1100">
                  <a:latin typeface="Times New Roman" panose="02020603050405020304" pitchFamily="18" charset="0"/>
                  <a:cs typeface="Times New Roman" panose="02020603050405020304" pitchFamily="18" charset="0"/>
                </a:rPr>
                <a:t> - investment costs</a:t>
              </a:r>
            </a:p>
            <a:p>
              <a:pPr marL="0" marR="0" indent="0" defTabSz="914400" eaLnBrk="1" fontAlgn="auto" latinLnBrk="0" hangingPunct="1">
                <a:lnSpc>
                  <a:spcPct val="100000"/>
                </a:lnSpc>
                <a:spcBef>
                  <a:spcPts val="0"/>
                </a:spcBef>
                <a:spcAft>
                  <a:spcPts val="0"/>
                </a:spcAft>
                <a:buClrTx/>
                <a:buSzTx/>
                <a:buFontTx/>
                <a:buNone/>
                <a:tabLst/>
                <a:defRPr/>
              </a:pPr>
              <a14:m>
                <m:oMath xmlns:m="http://schemas.openxmlformats.org/officeDocument/2006/math">
                  <m:sSub>
                    <m:sSubPr>
                      <m:ctrlPr>
                        <a:rPr lang="da-DK" sz="1100" i="1">
                          <a:solidFill>
                            <a:schemeClr val="dk1"/>
                          </a:solidFill>
                          <a:effectLst/>
                          <a:latin typeface="Cambria Math" panose="02040503050406030204" pitchFamily="18" charset="0"/>
                          <a:ea typeface="+mn-ea"/>
                          <a:cs typeface="+mn-cs"/>
                        </a:rPr>
                      </m:ctrlPr>
                    </m:sSubPr>
                    <m:e>
                      <m:r>
                        <a:rPr lang="en-GB" sz="1100" b="0" i="1">
                          <a:solidFill>
                            <a:schemeClr val="dk1"/>
                          </a:solidFill>
                          <a:effectLst/>
                          <a:latin typeface="Cambria Math"/>
                          <a:ea typeface="+mn-ea"/>
                          <a:cs typeface="+mn-cs"/>
                        </a:rPr>
                        <m:t>𝑘</m:t>
                      </m:r>
                    </m:e>
                    <m:sub>
                      <m:r>
                        <a:rPr lang="en-GB" sz="1100" b="0" i="1">
                          <a:solidFill>
                            <a:schemeClr val="dk1"/>
                          </a:solidFill>
                          <a:effectLst/>
                          <a:latin typeface="Cambria Math"/>
                          <a:ea typeface="+mn-ea"/>
                          <a:cs typeface="+mn-cs"/>
                        </a:rPr>
                        <m:t>𝑐𝑜𝑛𝑣</m:t>
                      </m:r>
                    </m:sub>
                  </m:sSub>
                </m:oMath>
              </a14:m>
              <a:r>
                <a:rPr lang="da-DK" sz="1100">
                  <a:latin typeface="Times New Roman" panose="02020603050405020304" pitchFamily="18" charset="0"/>
                  <a:cs typeface="Times New Roman" panose="02020603050405020304" pitchFamily="18" charset="0"/>
                </a:rPr>
                <a:t> - conersion factor from </a:t>
              </a:r>
              <a14:m>
                <m:oMath xmlns:m="http://schemas.openxmlformats.org/officeDocument/2006/math">
                  <m:r>
                    <a:rPr lang="en-GB" sz="1100" b="0" i="1">
                      <a:solidFill>
                        <a:schemeClr val="dk1"/>
                      </a:solidFill>
                      <a:effectLst/>
                      <a:latin typeface="Cambria Math"/>
                      <a:ea typeface="+mn-ea"/>
                      <a:cs typeface="+mn-cs"/>
                    </a:rPr>
                    <m:t>€</m:t>
                  </m:r>
                </m:oMath>
              </a14:m>
              <a:r>
                <a:rPr lang="da-DK" sz="1100">
                  <a:latin typeface="Times New Roman" panose="02020603050405020304" pitchFamily="18" charset="0"/>
                  <a:cs typeface="Times New Roman" panose="02020603050405020304" pitchFamily="18" charset="0"/>
                </a:rPr>
                <a:t> to DKK</a:t>
              </a:r>
            </a:p>
            <a:p>
              <a:pPr marL="0" marR="0" indent="0" defTabSz="914400" eaLnBrk="1" fontAlgn="auto" latinLnBrk="0" hangingPunct="1">
                <a:lnSpc>
                  <a:spcPct val="100000"/>
                </a:lnSpc>
                <a:spcBef>
                  <a:spcPts val="0"/>
                </a:spcBef>
                <a:spcAft>
                  <a:spcPts val="0"/>
                </a:spcAft>
                <a:buClrTx/>
                <a:buSzTx/>
                <a:buFontTx/>
                <a:buNone/>
                <a:tabLst/>
                <a:defRPr/>
              </a:pPr>
              <a14:m>
                <m:oMath xmlns:m="http://schemas.openxmlformats.org/officeDocument/2006/math">
                  <m:sSub>
                    <m:sSubPr>
                      <m:ctrlPr>
                        <a:rPr lang="da-DK" sz="1100" i="1">
                          <a:solidFill>
                            <a:schemeClr val="dk1"/>
                          </a:solidFill>
                          <a:effectLst/>
                          <a:latin typeface="Cambria Math" panose="02040503050406030204" pitchFamily="18" charset="0"/>
                          <a:ea typeface="+mn-ea"/>
                          <a:cs typeface="+mn-cs"/>
                        </a:rPr>
                      </m:ctrlPr>
                    </m:sSubPr>
                    <m:e>
                      <m:r>
                        <a:rPr lang="en-GB" sz="1100" b="0" i="1">
                          <a:solidFill>
                            <a:schemeClr val="dk1"/>
                          </a:solidFill>
                          <a:effectLst/>
                          <a:latin typeface="Cambria Math"/>
                          <a:ea typeface="+mn-ea"/>
                          <a:cs typeface="+mn-cs"/>
                        </a:rPr>
                        <m:t>𝐻</m:t>
                      </m:r>
                    </m:e>
                    <m:sub>
                      <m:r>
                        <a:rPr lang="en-GB" sz="1100" b="0" i="1">
                          <a:solidFill>
                            <a:schemeClr val="dk1"/>
                          </a:solidFill>
                          <a:effectLst/>
                          <a:latin typeface="Cambria Math"/>
                          <a:ea typeface="+mn-ea"/>
                          <a:cs typeface="+mn-cs"/>
                        </a:rPr>
                        <m:t>𝑐</m:t>
                      </m:r>
                    </m:sub>
                  </m:sSub>
                </m:oMath>
              </a14:m>
              <a:r>
                <a:rPr lang="da-DK" sz="1100">
                  <a:latin typeface="Times New Roman" panose="02020603050405020304" pitchFamily="18" charset="0"/>
                  <a:cs typeface="Times New Roman" panose="02020603050405020304" pitchFamily="18" charset="0"/>
                </a:rPr>
                <a:t> - assumed heat production capacity</a:t>
              </a:r>
            </a:p>
            <a:p>
              <a:pPr marL="0" marR="0" indent="0" defTabSz="914400" eaLnBrk="1" fontAlgn="auto" latinLnBrk="0" hangingPunct="1">
                <a:lnSpc>
                  <a:spcPct val="100000"/>
                </a:lnSpc>
                <a:spcBef>
                  <a:spcPts val="0"/>
                </a:spcBef>
                <a:spcAft>
                  <a:spcPts val="0"/>
                </a:spcAft>
                <a:buClrTx/>
                <a:buSzTx/>
                <a:buFontTx/>
                <a:buNone/>
                <a:tabLst/>
                <a:defRPr/>
              </a:pPr>
              <a14:m>
                <m:oMath xmlns:m="http://schemas.openxmlformats.org/officeDocument/2006/math">
                  <m:r>
                    <a:rPr lang="en-GB" sz="1100" b="0" i="1">
                      <a:solidFill>
                        <a:schemeClr val="dk1"/>
                      </a:solidFill>
                      <a:effectLst/>
                      <a:latin typeface="Cambria Math"/>
                      <a:ea typeface="+mn-ea"/>
                      <a:cs typeface="+mn-cs"/>
                    </a:rPr>
                    <m:t>𝐹𝐼𝑋𝑂𝑀</m:t>
                  </m:r>
                </m:oMath>
              </a14:m>
              <a:r>
                <a:rPr lang="da-DK" sz="1100">
                  <a:latin typeface="Times New Roman" panose="02020603050405020304" pitchFamily="18" charset="0"/>
                  <a:cs typeface="Times New Roman" panose="02020603050405020304" pitchFamily="18" charset="0"/>
                </a:rPr>
                <a:t> - Fixed O&amp;M costs</a:t>
              </a:r>
            </a:p>
          </xdr:txBody>
        </xdr:sp>
      </mc:Choice>
      <mc:Fallback xmlns="">
        <xdr:sp macro="" textlink="">
          <xdr:nvSpPr>
            <xdr:cNvPr id="3" name="TextBox 2"/>
            <xdr:cNvSpPr txBox="1"/>
          </xdr:nvSpPr>
          <xdr:spPr>
            <a:xfrm>
              <a:off x="4819650" y="27612975"/>
              <a:ext cx="4914900" cy="3200400"/>
            </a:xfrm>
            <a:prstGeom prst="rect">
              <a:avLst/>
            </a:prstGeom>
            <a:ln>
              <a:solidFill>
                <a:srgbClr val="FF0000"/>
              </a:solidFill>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lang="da-DK" sz="1100">
                  <a:latin typeface="Times New Roman" panose="02020603050405020304" pitchFamily="18" charset="0"/>
                  <a:cs typeface="Times New Roman" panose="02020603050405020304" pitchFamily="18" charset="0"/>
                </a:rPr>
                <a:t>Th</a:t>
              </a:r>
              <a:r>
                <a:rPr lang="da-DK" sz="1100" baseline="0">
                  <a:latin typeface="Times New Roman" panose="02020603050405020304" pitchFamily="18" charset="0"/>
                  <a:cs typeface="Times New Roman" panose="02020603050405020304" pitchFamily="18" charset="0"/>
                </a:rPr>
                <a:t>e values in red (specific investments, Fix O&amp;M and variable O&amp;M) are calculated and linked to table J12:P15: </a:t>
              </a:r>
            </a:p>
            <a:p>
              <a:endParaRPr lang="da-DK" sz="1100" baseline="0">
                <a:latin typeface="Times New Roman" panose="02020603050405020304" pitchFamily="18" charset="0"/>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Cambria Math"/>
                  <a:ea typeface="+mn-ea"/>
                  <a:cs typeface="+mn-cs"/>
                </a:rPr>
                <a:t>𝐼</a:t>
              </a:r>
              <a:r>
                <a:rPr lang="da-DK" sz="1100" b="0" i="0">
                  <a:solidFill>
                    <a:schemeClr val="dk1"/>
                  </a:solidFill>
                  <a:effectLst/>
                  <a:latin typeface="Cambria Math"/>
                  <a:ea typeface="+mn-ea"/>
                  <a:cs typeface="+mn-cs"/>
                </a:rPr>
                <a:t>_</a:t>
              </a:r>
              <a:r>
                <a:rPr lang="en-GB" sz="1100" b="0" i="0">
                  <a:solidFill>
                    <a:schemeClr val="dk1"/>
                  </a:solidFill>
                  <a:effectLst/>
                  <a:latin typeface="Cambria Math"/>
                  <a:ea typeface="+mn-ea"/>
                  <a:cs typeface="+mn-cs"/>
                </a:rPr>
                <a:t>𝑐</a:t>
              </a:r>
              <a:r>
                <a:rPr lang="da-DK" sz="1100" b="0" i="0">
                  <a:solidFill>
                    <a:schemeClr val="dk1"/>
                  </a:solidFill>
                  <a:effectLst/>
                  <a:latin typeface="Cambria Math"/>
                  <a:ea typeface="+mn-ea"/>
                  <a:cs typeface="+mn-cs"/>
                </a:rPr>
                <a:t> </a:t>
              </a:r>
              <a:r>
                <a:rPr lang="da-DK" sz="1100" i="0">
                  <a:solidFill>
                    <a:schemeClr val="dk1"/>
                  </a:solidFill>
                  <a:effectLst/>
                  <a:latin typeface="Cambria Math"/>
                  <a:ea typeface="+mn-ea"/>
                  <a:cs typeface="+mn-cs"/>
                </a:rPr>
                <a:t>[</a:t>
              </a:r>
              <a:r>
                <a:rPr lang="en-GB" sz="1100" b="0" i="0">
                  <a:solidFill>
                    <a:schemeClr val="dk1"/>
                  </a:solidFill>
                  <a:effectLst/>
                  <a:latin typeface="Cambria Math"/>
                  <a:ea typeface="+mn-ea"/>
                  <a:cs typeface="+mn-cs"/>
                </a:rPr>
                <a:t>𝐷𝐾𝐾</a:t>
              </a:r>
              <a:r>
                <a:rPr lang="da-DK" sz="1100" b="0" i="0">
                  <a:solidFill>
                    <a:schemeClr val="dk1"/>
                  </a:solidFill>
                  <a:effectLst/>
                  <a:latin typeface="Cambria Math"/>
                  <a:ea typeface="+mn-ea"/>
                  <a:cs typeface="+mn-cs"/>
                </a:rPr>
                <a:t>/</a:t>
              </a:r>
              <a:r>
                <a:rPr lang="en-GB" sz="1100" b="0" i="0">
                  <a:solidFill>
                    <a:schemeClr val="dk1"/>
                  </a:solidFill>
                  <a:effectLst/>
                  <a:latin typeface="Cambria Math"/>
                  <a:ea typeface="+mn-ea"/>
                  <a:cs typeface="+mn-cs"/>
                </a:rPr>
                <a:t>𝑘𝑊]</a:t>
              </a:r>
              <a:r>
                <a:rPr lang="da-DK" sz="1100" i="0">
                  <a:solidFill>
                    <a:schemeClr val="dk1"/>
                  </a:solidFill>
                  <a:effectLst/>
                  <a:latin typeface="Cambria Math"/>
                  <a:ea typeface="+mn-ea"/>
                  <a:cs typeface="+mn-cs"/>
                </a:rPr>
                <a:t>=</a:t>
              </a:r>
              <a:r>
                <a:rPr lang="en-GB" sz="1100" b="0" i="0">
                  <a:solidFill>
                    <a:schemeClr val="dk1"/>
                  </a:solidFill>
                  <a:effectLst/>
                  <a:latin typeface="Cambria Math"/>
                  <a:ea typeface="+mn-ea"/>
                  <a:cs typeface="+mn-cs"/>
                </a:rPr>
                <a:t>𝐼</a:t>
              </a:r>
              <a:r>
                <a:rPr lang="da-DK" sz="1100" b="0" i="0">
                  <a:solidFill>
                    <a:schemeClr val="dk1"/>
                  </a:solidFill>
                  <a:effectLst/>
                  <a:latin typeface="Cambria Math"/>
                  <a:ea typeface="+mn-ea"/>
                  <a:cs typeface="+mn-cs"/>
                </a:rPr>
                <a:t>_</a:t>
              </a:r>
              <a:r>
                <a:rPr lang="en-GB" sz="1100" b="0" i="0">
                  <a:solidFill>
                    <a:schemeClr val="dk1"/>
                  </a:solidFill>
                  <a:effectLst/>
                  <a:latin typeface="Cambria Math"/>
                  <a:ea typeface="+mn-ea"/>
                  <a:cs typeface="+mn-cs"/>
                </a:rPr>
                <a:t>𝑐</a:t>
              </a:r>
              <a:r>
                <a:rPr lang="da-DK" sz="1100" b="0" i="0">
                  <a:solidFill>
                    <a:schemeClr val="dk1"/>
                  </a:solidFill>
                  <a:effectLst/>
                  <a:latin typeface="Cambria Math"/>
                  <a:ea typeface="+mn-ea"/>
                  <a:cs typeface="+mn-cs"/>
                </a:rPr>
                <a:t> </a:t>
              </a:r>
              <a:r>
                <a:rPr lang="da-DK" sz="1100" i="0">
                  <a:solidFill>
                    <a:schemeClr val="dk1"/>
                  </a:solidFill>
                  <a:effectLst/>
                  <a:latin typeface="Cambria Math"/>
                  <a:ea typeface="+mn-ea"/>
                  <a:cs typeface="+mn-cs"/>
                </a:rPr>
                <a:t>[(</a:t>
              </a:r>
              <a:r>
                <a:rPr lang="en-GB" sz="1100" b="0" i="0">
                  <a:solidFill>
                    <a:schemeClr val="dk1"/>
                  </a:solidFill>
                  <a:effectLst/>
                  <a:latin typeface="Cambria Math"/>
                  <a:ea typeface="+mn-ea"/>
                  <a:cs typeface="+mn-cs"/>
                </a:rPr>
                <a:t>1000 €</a:t>
              </a:r>
              <a:r>
                <a:rPr lang="da-DK" sz="1100" b="0" i="0">
                  <a:solidFill>
                    <a:schemeClr val="dk1"/>
                  </a:solidFill>
                  <a:effectLst/>
                  <a:latin typeface="Cambria Math"/>
                  <a:ea typeface="+mn-ea"/>
                  <a:cs typeface="+mn-cs"/>
                </a:rPr>
                <a:t>)/</a:t>
              </a:r>
              <a:r>
                <a:rPr lang="en-GB" sz="1100" b="0" i="0">
                  <a:solidFill>
                    <a:schemeClr val="dk1"/>
                  </a:solidFill>
                  <a:effectLst/>
                  <a:latin typeface="Cambria Math"/>
                  <a:ea typeface="+mn-ea"/>
                  <a:cs typeface="+mn-cs"/>
                </a:rPr>
                <a:t>𝑘𝑊]</a:t>
              </a:r>
              <a:r>
                <a:rPr lang="da-DK" sz="1100" i="0">
                  <a:solidFill>
                    <a:schemeClr val="dk1"/>
                  </a:solidFill>
                  <a:effectLst/>
                  <a:latin typeface="Cambria Math"/>
                  <a:ea typeface="+mn-ea"/>
                  <a:cs typeface="+mn-cs"/>
                </a:rPr>
                <a:t>∙</a:t>
              </a:r>
              <a:r>
                <a:rPr lang="en-GB" sz="1100" b="0" i="0">
                  <a:solidFill>
                    <a:schemeClr val="dk1"/>
                  </a:solidFill>
                  <a:effectLst/>
                  <a:latin typeface="Cambria Math"/>
                  <a:ea typeface="+mn-ea"/>
                  <a:cs typeface="+mn-cs"/>
                </a:rPr>
                <a:t>𝑘</a:t>
              </a:r>
              <a:r>
                <a:rPr lang="da-DK" sz="1100" b="0" i="0">
                  <a:solidFill>
                    <a:schemeClr val="dk1"/>
                  </a:solidFill>
                  <a:effectLst/>
                  <a:latin typeface="Cambria Math"/>
                  <a:ea typeface="+mn-ea"/>
                  <a:cs typeface="+mn-cs"/>
                </a:rPr>
                <a:t>_</a:t>
              </a:r>
              <a:r>
                <a:rPr lang="en-GB" sz="1100" b="0" i="0">
                  <a:solidFill>
                    <a:schemeClr val="dk1"/>
                  </a:solidFill>
                  <a:effectLst/>
                  <a:latin typeface="Cambria Math"/>
                  <a:ea typeface="+mn-ea"/>
                  <a:cs typeface="+mn-cs"/>
                </a:rPr>
                <a:t>𝑐𝑜𝑛𝑣</a:t>
              </a:r>
              <a:r>
                <a:rPr lang="da-DK" sz="1100" i="0">
                  <a:solidFill>
                    <a:schemeClr val="dk1"/>
                  </a:solidFill>
                  <a:effectLst/>
                  <a:latin typeface="Cambria Math"/>
                  <a:ea typeface="+mn-ea"/>
                  <a:cs typeface="+mn-cs"/>
                </a:rPr>
                <a:t>∙"1000</a:t>
              </a:r>
              <a:r>
                <a:rPr lang="en-US" sz="1100" i="0">
                  <a:solidFill>
                    <a:schemeClr val="dk1"/>
                  </a:solidFill>
                  <a:effectLst/>
                  <a:latin typeface="+mn-lt"/>
                  <a:ea typeface="+mn-ea"/>
                  <a:cs typeface="+mn-cs"/>
                </a:rPr>
                <a:t>"</a:t>
              </a:r>
              <a:endParaRPr lang="da-DK" sz="1100">
                <a:latin typeface="Times New Roman" panose="02020603050405020304" pitchFamily="18" charset="0"/>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endParaRPr lang="da-DK" sz="1100">
                <a:latin typeface="Times New Roman" panose="02020603050405020304" pitchFamily="18" charset="0"/>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Cambria Math"/>
                  <a:ea typeface="+mn-ea"/>
                  <a:cs typeface="+mn-cs"/>
                </a:rPr>
                <a:t>𝐹𝐼𝑋𝑂𝑀</a:t>
              </a:r>
              <a:r>
                <a:rPr lang="da-DK" sz="1100" i="0">
                  <a:solidFill>
                    <a:schemeClr val="dk1"/>
                  </a:solidFill>
                  <a:effectLst/>
                  <a:latin typeface="Cambria Math"/>
                  <a:ea typeface="+mn-ea"/>
                  <a:cs typeface="+mn-cs"/>
                </a:rPr>
                <a:t>[</a:t>
              </a:r>
              <a:r>
                <a:rPr lang="en-GB" sz="1100" b="0" i="0">
                  <a:solidFill>
                    <a:schemeClr val="dk1"/>
                  </a:solidFill>
                  <a:effectLst/>
                  <a:latin typeface="Cambria Math"/>
                  <a:ea typeface="+mn-ea"/>
                  <a:cs typeface="+mn-cs"/>
                </a:rPr>
                <a:t>𝐷𝐾𝐾</a:t>
              </a:r>
              <a:r>
                <a:rPr lang="da-DK" sz="1100" b="0" i="0">
                  <a:solidFill>
                    <a:schemeClr val="dk1"/>
                  </a:solidFill>
                  <a:effectLst/>
                  <a:latin typeface="Cambria Math"/>
                  <a:ea typeface="+mn-ea"/>
                  <a:cs typeface="+mn-cs"/>
                </a:rPr>
                <a:t>/(</a:t>
              </a:r>
              <a:r>
                <a:rPr lang="en-GB" sz="1100" b="0" i="0">
                  <a:solidFill>
                    <a:schemeClr val="dk1"/>
                  </a:solidFill>
                  <a:effectLst/>
                  <a:latin typeface="Cambria Math"/>
                  <a:ea typeface="+mn-ea"/>
                  <a:cs typeface="+mn-cs"/>
                </a:rPr>
                <a:t>𝑘𝑊</a:t>
              </a:r>
              <a:r>
                <a:rPr lang="en-GB" sz="1100" b="0" i="0">
                  <a:solidFill>
                    <a:schemeClr val="dk1"/>
                  </a:solidFill>
                  <a:effectLst/>
                  <a:latin typeface="Cambria Math"/>
                  <a:ea typeface="Cambria Math"/>
                  <a:cs typeface="+mn-cs"/>
                </a:rPr>
                <a:t>∙𝑦𝑒𝑎𝑟</a:t>
              </a:r>
              <a:r>
                <a:rPr lang="da-DK" sz="1100" b="0" i="0">
                  <a:solidFill>
                    <a:schemeClr val="dk1"/>
                  </a:solidFill>
                  <a:effectLst/>
                  <a:latin typeface="Cambria Math"/>
                  <a:ea typeface="+mn-ea"/>
                  <a:cs typeface="+mn-cs"/>
                </a:rPr>
                <a:t>)</a:t>
              </a:r>
              <a:r>
                <a:rPr lang="en-GB" sz="1100" b="0" i="0">
                  <a:solidFill>
                    <a:schemeClr val="dk1"/>
                  </a:solidFill>
                  <a:effectLst/>
                  <a:latin typeface="Cambria Math"/>
                  <a:ea typeface="Cambria Math"/>
                  <a:cs typeface="+mn-cs"/>
                </a:rPr>
                <a:t>]</a:t>
              </a:r>
              <a:r>
                <a:rPr lang="da-DK" sz="1100" i="0">
                  <a:solidFill>
                    <a:schemeClr val="dk1"/>
                  </a:solidFill>
                  <a:effectLst/>
                  <a:latin typeface="Cambria Math"/>
                  <a:ea typeface="+mn-ea"/>
                  <a:cs typeface="+mn-cs"/>
                </a:rPr>
                <a:t>=(</a:t>
              </a:r>
              <a:r>
                <a:rPr lang="en-GB" sz="1100" b="0" i="0">
                  <a:solidFill>
                    <a:schemeClr val="dk1"/>
                  </a:solidFill>
                  <a:effectLst/>
                  <a:latin typeface="Cambria Math"/>
                  <a:ea typeface="+mn-ea"/>
                  <a:cs typeface="+mn-cs"/>
                </a:rPr>
                <a:t>𝐹𝐼𝑋𝑂𝑀</a:t>
              </a:r>
              <a:r>
                <a:rPr lang="da-DK" sz="1100" b="0" i="0">
                  <a:solidFill>
                    <a:schemeClr val="dk1"/>
                  </a:solidFill>
                  <a:effectLst/>
                  <a:latin typeface="Cambria Math"/>
                  <a:ea typeface="+mn-ea"/>
                  <a:cs typeface="+mn-cs"/>
                </a:rPr>
                <a:t>[</a:t>
              </a:r>
              <a:r>
                <a:rPr lang="en-GB" sz="1100" b="0" i="0">
                  <a:solidFill>
                    <a:schemeClr val="dk1"/>
                  </a:solidFill>
                  <a:effectLst/>
                  <a:latin typeface="Cambria Math"/>
                  <a:ea typeface="+mn-ea"/>
                  <a:cs typeface="+mn-cs"/>
                </a:rPr>
                <a:t>€</a:t>
              </a:r>
              <a:r>
                <a:rPr lang="da-DK" sz="1100" b="0" i="0">
                  <a:solidFill>
                    <a:schemeClr val="dk1"/>
                  </a:solidFill>
                  <a:effectLst/>
                  <a:latin typeface="Cambria Math"/>
                  <a:ea typeface="+mn-ea"/>
                  <a:cs typeface="+mn-cs"/>
                </a:rPr>
                <a:t>/(</a:t>
              </a:r>
              <a:r>
                <a:rPr lang="en-GB" sz="1100" b="0" i="0">
                  <a:solidFill>
                    <a:schemeClr val="dk1"/>
                  </a:solidFill>
                  <a:effectLst/>
                  <a:latin typeface="Cambria Math"/>
                  <a:ea typeface="+mn-ea"/>
                  <a:cs typeface="+mn-cs"/>
                </a:rPr>
                <a:t>𝑢𝑛𝑖𝑡∙𝑦𝑒𝑎𝑟</a:t>
              </a:r>
              <a:r>
                <a:rPr lang="da-DK" sz="1100" b="0" i="0">
                  <a:solidFill>
                    <a:schemeClr val="dk1"/>
                  </a:solidFill>
                  <a:effectLst/>
                  <a:latin typeface="Cambria Math"/>
                  <a:ea typeface="+mn-ea"/>
                  <a:cs typeface="+mn-cs"/>
                </a:rPr>
                <a:t>)</a:t>
              </a:r>
              <a:r>
                <a:rPr lang="en-GB" sz="1100" b="0" i="0">
                  <a:solidFill>
                    <a:schemeClr val="dk1"/>
                  </a:solidFill>
                  <a:effectLst/>
                  <a:latin typeface="Cambria Math"/>
                  <a:ea typeface="+mn-ea"/>
                  <a:cs typeface="+mn-cs"/>
                </a:rPr>
                <a:t>]</a:t>
              </a:r>
              <a:r>
                <a:rPr lang="da-DK" sz="1100" i="0">
                  <a:solidFill>
                    <a:schemeClr val="dk1"/>
                  </a:solidFill>
                  <a:effectLst/>
                  <a:latin typeface="Cambria Math"/>
                  <a:ea typeface="+mn-ea"/>
                  <a:cs typeface="+mn-cs"/>
                </a:rPr>
                <a:t>∙</a:t>
              </a:r>
              <a:r>
                <a:rPr lang="en-GB" sz="1100" b="0" i="0">
                  <a:solidFill>
                    <a:schemeClr val="dk1"/>
                  </a:solidFill>
                  <a:effectLst/>
                  <a:latin typeface="Cambria Math"/>
                  <a:ea typeface="+mn-ea"/>
                  <a:cs typeface="+mn-cs"/>
                </a:rPr>
                <a:t>𝑘</a:t>
              </a:r>
              <a:r>
                <a:rPr lang="da-DK" sz="1100" b="0" i="0">
                  <a:solidFill>
                    <a:schemeClr val="dk1"/>
                  </a:solidFill>
                  <a:effectLst/>
                  <a:latin typeface="Cambria Math"/>
                  <a:ea typeface="+mn-ea"/>
                  <a:cs typeface="+mn-cs"/>
                </a:rPr>
                <a:t>_</a:t>
              </a:r>
              <a:r>
                <a:rPr lang="en-GB" sz="1100" b="0" i="0">
                  <a:solidFill>
                    <a:schemeClr val="dk1"/>
                  </a:solidFill>
                  <a:effectLst/>
                  <a:latin typeface="Cambria Math"/>
                  <a:ea typeface="+mn-ea"/>
                  <a:cs typeface="+mn-cs"/>
                </a:rPr>
                <a:t>𝑐𝑜𝑛𝑣</a:t>
              </a:r>
              <a:r>
                <a:rPr lang="da-DK" sz="1100" b="0" i="0">
                  <a:solidFill>
                    <a:schemeClr val="dk1"/>
                  </a:solidFill>
                  <a:effectLst/>
                  <a:latin typeface="Cambria Math"/>
                  <a:ea typeface="+mn-ea"/>
                  <a:cs typeface="+mn-cs"/>
                </a:rPr>
                <a:t>)/</a:t>
              </a:r>
              <a:r>
                <a:rPr lang="en-GB" sz="1100" b="0" i="0">
                  <a:solidFill>
                    <a:schemeClr val="dk1"/>
                  </a:solidFill>
                  <a:effectLst/>
                  <a:latin typeface="Cambria Math"/>
                  <a:ea typeface="+mn-ea"/>
                  <a:cs typeface="+mn-cs"/>
                </a:rPr>
                <a:t>𝐻</a:t>
              </a:r>
              <a:r>
                <a:rPr lang="da-DK" sz="1100" b="0" i="0">
                  <a:solidFill>
                    <a:schemeClr val="dk1"/>
                  </a:solidFill>
                  <a:effectLst/>
                  <a:latin typeface="Cambria Math"/>
                  <a:ea typeface="+mn-ea"/>
                  <a:cs typeface="+mn-cs"/>
                </a:rPr>
                <a:t>_</a:t>
              </a:r>
              <a:r>
                <a:rPr lang="en-GB" sz="1100" b="0" i="0">
                  <a:solidFill>
                    <a:schemeClr val="dk1"/>
                  </a:solidFill>
                  <a:effectLst/>
                  <a:latin typeface="Cambria Math"/>
                  <a:ea typeface="+mn-ea"/>
                  <a:cs typeface="+mn-cs"/>
                </a:rPr>
                <a:t>𝑐 </a:t>
              </a:r>
              <a:r>
                <a:rPr lang="da-DK" sz="1100">
                  <a:latin typeface="Times New Roman" panose="02020603050405020304" pitchFamily="18" charset="0"/>
                  <a:cs typeface="Times New Roman" panose="02020603050405020304" pitchFamily="18" charset="0"/>
                </a:rPr>
                <a:t>,</a:t>
              </a:r>
            </a:p>
            <a:p>
              <a:pPr marL="0" marR="0" indent="0" defTabSz="914400" eaLnBrk="1" fontAlgn="auto" latinLnBrk="0" hangingPunct="1">
                <a:lnSpc>
                  <a:spcPct val="100000"/>
                </a:lnSpc>
                <a:spcBef>
                  <a:spcPts val="0"/>
                </a:spcBef>
                <a:spcAft>
                  <a:spcPts val="0"/>
                </a:spcAft>
                <a:buClrTx/>
                <a:buSzTx/>
                <a:buFontTx/>
                <a:buNone/>
                <a:tabLst/>
                <a:defRPr/>
              </a:pPr>
              <a:endParaRPr lang="da-DK" sz="1100">
                <a:latin typeface="Times New Roman" panose="02020603050405020304" pitchFamily="18" charset="0"/>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r>
                <a:rPr lang="da-DK" sz="1100">
                  <a:latin typeface="Times New Roman" panose="02020603050405020304" pitchFamily="18" charset="0"/>
                  <a:cs typeface="Times New Roman" panose="02020603050405020304" pitchFamily="18" charset="0"/>
                </a:rPr>
                <a:t>where the used symbols have the following meaning:</a:t>
              </a:r>
            </a:p>
            <a:p>
              <a:pPr marL="0" marR="0" indent="0" defTabSz="914400" eaLnBrk="1" fontAlgn="auto" latinLnBrk="0" hangingPunct="1">
                <a:lnSpc>
                  <a:spcPct val="100000"/>
                </a:lnSpc>
                <a:spcBef>
                  <a:spcPts val="0"/>
                </a:spcBef>
                <a:spcAft>
                  <a:spcPts val="0"/>
                </a:spcAft>
                <a:buClrTx/>
                <a:buSzTx/>
                <a:buFontTx/>
                <a:buNone/>
                <a:tabLst/>
                <a:defRPr/>
              </a:pPr>
              <a:endParaRPr lang="da-DK" sz="1100">
                <a:latin typeface="Times New Roman" panose="02020603050405020304" pitchFamily="18" charset="0"/>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Cambria Math"/>
                  <a:ea typeface="+mn-ea"/>
                  <a:cs typeface="+mn-cs"/>
                </a:rPr>
                <a:t>𝐼</a:t>
              </a:r>
              <a:r>
                <a:rPr lang="da-DK" sz="1100" b="0" i="0">
                  <a:solidFill>
                    <a:schemeClr val="dk1"/>
                  </a:solidFill>
                  <a:effectLst/>
                  <a:latin typeface="Cambria Math"/>
                  <a:ea typeface="+mn-ea"/>
                  <a:cs typeface="+mn-cs"/>
                </a:rPr>
                <a:t>_</a:t>
              </a:r>
              <a:r>
                <a:rPr lang="en-GB" sz="1100" b="0" i="0">
                  <a:solidFill>
                    <a:schemeClr val="dk1"/>
                  </a:solidFill>
                  <a:effectLst/>
                  <a:latin typeface="Cambria Math"/>
                  <a:ea typeface="+mn-ea"/>
                  <a:cs typeface="+mn-cs"/>
                </a:rPr>
                <a:t>𝑐</a:t>
              </a:r>
              <a:r>
                <a:rPr lang="da-DK" sz="1100">
                  <a:latin typeface="Times New Roman" panose="02020603050405020304" pitchFamily="18" charset="0"/>
                  <a:cs typeface="Times New Roman" panose="02020603050405020304" pitchFamily="18" charset="0"/>
                </a:rPr>
                <a:t> - investment costs</a:t>
              </a:r>
            </a:p>
            <a:p>
              <a:pPr marL="0" marR="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Cambria Math"/>
                  <a:ea typeface="+mn-ea"/>
                  <a:cs typeface="+mn-cs"/>
                </a:rPr>
                <a:t>𝑘</a:t>
              </a:r>
              <a:r>
                <a:rPr lang="da-DK" sz="1100" b="0" i="0">
                  <a:solidFill>
                    <a:schemeClr val="dk1"/>
                  </a:solidFill>
                  <a:effectLst/>
                  <a:latin typeface="Cambria Math"/>
                  <a:ea typeface="+mn-ea"/>
                  <a:cs typeface="+mn-cs"/>
                </a:rPr>
                <a:t>_</a:t>
              </a:r>
              <a:r>
                <a:rPr lang="en-GB" sz="1100" b="0" i="0">
                  <a:solidFill>
                    <a:schemeClr val="dk1"/>
                  </a:solidFill>
                  <a:effectLst/>
                  <a:latin typeface="Cambria Math"/>
                  <a:ea typeface="+mn-ea"/>
                  <a:cs typeface="+mn-cs"/>
                </a:rPr>
                <a:t>𝑐𝑜𝑛𝑣</a:t>
              </a:r>
              <a:r>
                <a:rPr lang="da-DK" sz="1100">
                  <a:latin typeface="Times New Roman" panose="02020603050405020304" pitchFamily="18" charset="0"/>
                  <a:cs typeface="Times New Roman" panose="02020603050405020304" pitchFamily="18" charset="0"/>
                </a:rPr>
                <a:t> - conersion factor from </a:t>
              </a:r>
              <a:r>
                <a:rPr lang="en-GB" sz="1100" b="0" i="0">
                  <a:solidFill>
                    <a:schemeClr val="dk1"/>
                  </a:solidFill>
                  <a:effectLst/>
                  <a:latin typeface="Cambria Math"/>
                  <a:ea typeface="+mn-ea"/>
                  <a:cs typeface="+mn-cs"/>
                </a:rPr>
                <a:t>€</a:t>
              </a:r>
              <a:r>
                <a:rPr lang="da-DK" sz="1100">
                  <a:latin typeface="Times New Roman" panose="02020603050405020304" pitchFamily="18" charset="0"/>
                  <a:cs typeface="Times New Roman" panose="02020603050405020304" pitchFamily="18" charset="0"/>
                </a:rPr>
                <a:t> to DKK</a:t>
              </a:r>
            </a:p>
            <a:p>
              <a:pPr marL="0" marR="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Cambria Math"/>
                  <a:ea typeface="+mn-ea"/>
                  <a:cs typeface="+mn-cs"/>
                </a:rPr>
                <a:t>𝐻</a:t>
              </a:r>
              <a:r>
                <a:rPr lang="da-DK" sz="1100" b="0" i="0">
                  <a:solidFill>
                    <a:schemeClr val="dk1"/>
                  </a:solidFill>
                  <a:effectLst/>
                  <a:latin typeface="Cambria Math"/>
                  <a:ea typeface="+mn-ea"/>
                  <a:cs typeface="+mn-cs"/>
                </a:rPr>
                <a:t>_</a:t>
              </a:r>
              <a:r>
                <a:rPr lang="en-GB" sz="1100" b="0" i="0">
                  <a:solidFill>
                    <a:schemeClr val="dk1"/>
                  </a:solidFill>
                  <a:effectLst/>
                  <a:latin typeface="Cambria Math"/>
                  <a:ea typeface="+mn-ea"/>
                  <a:cs typeface="+mn-cs"/>
                </a:rPr>
                <a:t>𝑐</a:t>
              </a:r>
              <a:r>
                <a:rPr lang="da-DK" sz="1100">
                  <a:latin typeface="Times New Roman" panose="02020603050405020304" pitchFamily="18" charset="0"/>
                  <a:cs typeface="Times New Roman" panose="02020603050405020304" pitchFamily="18" charset="0"/>
                </a:rPr>
                <a:t> - assumed heat production capacity</a:t>
              </a:r>
            </a:p>
            <a:p>
              <a:pPr marL="0" marR="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Cambria Math"/>
                  <a:ea typeface="+mn-ea"/>
                  <a:cs typeface="+mn-cs"/>
                </a:rPr>
                <a:t>𝐹𝐼𝑋𝑂𝑀</a:t>
              </a:r>
              <a:r>
                <a:rPr lang="da-DK" sz="1100">
                  <a:latin typeface="Times New Roman" panose="02020603050405020304" pitchFamily="18" charset="0"/>
                  <a:cs typeface="Times New Roman" panose="02020603050405020304" pitchFamily="18" charset="0"/>
                </a:rPr>
                <a:t> - Fixed O&amp;M costs</a:t>
              </a:r>
            </a:p>
          </xdr:txBody>
        </xdr:sp>
      </mc:Fallback>
    </mc:AlternateContent>
    <xdr:clientData/>
  </xdr:twoCellAnchor>
  <xdr:twoCellAnchor>
    <xdr:from>
      <xdr:col>9</xdr:col>
      <xdr:colOff>0</xdr:colOff>
      <xdr:row>118</xdr:row>
      <xdr:rowOff>0</xdr:rowOff>
    </xdr:from>
    <xdr:to>
      <xdr:col>12</xdr:col>
      <xdr:colOff>571500</xdr:colOff>
      <xdr:row>120</xdr:row>
      <xdr:rowOff>71871</xdr:rowOff>
    </xdr:to>
    <xdr:sp macro="" textlink="">
      <xdr:nvSpPr>
        <xdr:cNvPr id="6" name="TextBox 5">
          <a:extLst>
            <a:ext uri="{FF2B5EF4-FFF2-40B4-BE49-F238E27FC236}">
              <a16:creationId xmlns:a16="http://schemas.microsoft.com/office/drawing/2014/main" id="{00000000-0008-0000-0F00-000006000000}"/>
            </a:ext>
          </a:extLst>
        </xdr:cNvPr>
        <xdr:cNvSpPr txBox="1"/>
      </xdr:nvSpPr>
      <xdr:spPr>
        <a:xfrm>
          <a:off x="7553325" y="9486900"/>
          <a:ext cx="2400300" cy="614796"/>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lang="da-DK" sz="1100"/>
            <a:t>The </a:t>
          </a:r>
          <a:r>
            <a:rPr lang="da-DK" sz="1100" b="1">
              <a:solidFill>
                <a:srgbClr val="00B050"/>
              </a:solidFill>
            </a:rPr>
            <a:t>green</a:t>
          </a:r>
          <a:r>
            <a:rPr lang="da-DK" sz="1100"/>
            <a:t> values are copied to </a:t>
          </a:r>
          <a:r>
            <a:rPr lang="da-DK" sz="1100">
              <a:solidFill>
                <a:schemeClr val="dk1"/>
              </a:solidFill>
              <a:effectLst/>
              <a:latin typeface="+mn-lt"/>
              <a:ea typeface="+mn-ea"/>
              <a:cs typeface="+mn-cs"/>
            </a:rPr>
            <a:t>HOU_Multi Boil sheet </a:t>
          </a:r>
          <a:r>
            <a:rPr lang="da-DK" sz="1100"/>
            <a:t>and later</a:t>
          </a:r>
          <a:r>
            <a:rPr lang="da-DK" sz="1100" baseline="0"/>
            <a:t> used in TIMES</a:t>
          </a:r>
          <a:r>
            <a:rPr lang="da-DK" sz="1100"/>
            <a:t>-DK</a:t>
          </a:r>
        </a:p>
      </xdr:txBody>
    </xdr:sp>
    <xdr:clientData/>
  </xdr:twoCellAnchor>
  <xdr:twoCellAnchor>
    <xdr:from>
      <xdr:col>4</xdr:col>
      <xdr:colOff>209550</xdr:colOff>
      <xdr:row>136</xdr:row>
      <xdr:rowOff>19050</xdr:rowOff>
    </xdr:from>
    <xdr:to>
      <xdr:col>11</xdr:col>
      <xdr:colOff>457200</xdr:colOff>
      <xdr:row>152</xdr:row>
      <xdr:rowOff>171450</xdr:rowOff>
    </xdr:to>
    <mc:AlternateContent xmlns:mc="http://schemas.openxmlformats.org/markup-compatibility/2006" xmlns:a14="http://schemas.microsoft.com/office/drawing/2010/main">
      <mc:Choice Requires="a14">
        <xdr:sp macro="" textlink="">
          <xdr:nvSpPr>
            <xdr:cNvPr id="7" name="TextBox 6">
              <a:extLst>
                <a:ext uri="{FF2B5EF4-FFF2-40B4-BE49-F238E27FC236}">
                  <a16:creationId xmlns:a16="http://schemas.microsoft.com/office/drawing/2014/main" id="{00000000-0008-0000-0F00-000007000000}"/>
                </a:ext>
              </a:extLst>
            </xdr:cNvPr>
            <xdr:cNvSpPr txBox="1"/>
          </xdr:nvSpPr>
          <xdr:spPr>
            <a:xfrm>
              <a:off x="4486275" y="16430625"/>
              <a:ext cx="6743700" cy="3352800"/>
            </a:xfrm>
            <a:prstGeom prst="rect">
              <a:avLst/>
            </a:prstGeom>
            <a:ln>
              <a:solidFill>
                <a:srgbClr val="FF0000"/>
              </a:solidFill>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lang="da-DK" sz="1100">
                  <a:latin typeface="Times New Roman" panose="02020603050405020304" pitchFamily="18" charset="0"/>
                  <a:cs typeface="Times New Roman" panose="02020603050405020304" pitchFamily="18" charset="0"/>
                </a:rPr>
                <a:t>Th</a:t>
              </a:r>
              <a:r>
                <a:rPr lang="da-DK" sz="1100" baseline="0">
                  <a:latin typeface="Times New Roman" panose="02020603050405020304" pitchFamily="18" charset="0"/>
                  <a:cs typeface="Times New Roman" panose="02020603050405020304" pitchFamily="18" charset="0"/>
                </a:rPr>
                <a:t>e values in red (specific investments, Fix O&amp;M and variable O&amp;M) are calculated and linked to table J12:P15: </a:t>
              </a:r>
            </a:p>
            <a:p>
              <a:endParaRPr lang="da-DK" sz="1100" baseline="0">
                <a:latin typeface="Times New Roman" panose="02020603050405020304" pitchFamily="18" charset="0"/>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left"/>
                  </m:oMathParaPr>
                  <m:oMath xmlns:m="http://schemas.openxmlformats.org/officeDocument/2006/math">
                    <m:sSub>
                      <m:sSubPr>
                        <m:ctrlPr>
                          <a:rPr lang="da-DK" sz="1100" i="1">
                            <a:solidFill>
                              <a:schemeClr val="dk1"/>
                            </a:solidFill>
                            <a:effectLst/>
                            <a:latin typeface="Cambria Math" panose="02040503050406030204" pitchFamily="18" charset="0"/>
                            <a:ea typeface="+mn-ea"/>
                            <a:cs typeface="+mn-cs"/>
                          </a:rPr>
                        </m:ctrlPr>
                      </m:sSubPr>
                      <m:e>
                        <m:r>
                          <a:rPr lang="en-GB" sz="1100" b="0" i="1">
                            <a:solidFill>
                              <a:schemeClr val="dk1"/>
                            </a:solidFill>
                            <a:effectLst/>
                            <a:latin typeface="Cambria Math"/>
                            <a:ea typeface="+mn-ea"/>
                            <a:cs typeface="+mn-cs"/>
                          </a:rPr>
                          <m:t>𝐼</m:t>
                        </m:r>
                      </m:e>
                      <m:sub>
                        <m:r>
                          <a:rPr lang="en-GB" sz="1100" b="0" i="1">
                            <a:solidFill>
                              <a:schemeClr val="dk1"/>
                            </a:solidFill>
                            <a:effectLst/>
                            <a:latin typeface="Cambria Math"/>
                            <a:ea typeface="+mn-ea"/>
                            <a:cs typeface="+mn-cs"/>
                          </a:rPr>
                          <m:t>𝑐</m:t>
                        </m:r>
                      </m:sub>
                    </m:sSub>
                    <m:d>
                      <m:dPr>
                        <m:begChr m:val="["/>
                        <m:endChr m:val="]"/>
                        <m:ctrlPr>
                          <a:rPr lang="da-DK" sz="1100" i="1">
                            <a:solidFill>
                              <a:schemeClr val="dk1"/>
                            </a:solidFill>
                            <a:effectLst/>
                            <a:latin typeface="Cambria Math" panose="02040503050406030204" pitchFamily="18" charset="0"/>
                            <a:ea typeface="+mn-ea"/>
                            <a:cs typeface="+mn-cs"/>
                          </a:rPr>
                        </m:ctrlPr>
                      </m:dPr>
                      <m:e>
                        <m:f>
                          <m:fPr>
                            <m:ctrlPr>
                              <a:rPr lang="da-DK" sz="1100" i="1">
                                <a:solidFill>
                                  <a:schemeClr val="dk1"/>
                                </a:solidFill>
                                <a:effectLst/>
                                <a:latin typeface="Cambria Math" panose="02040503050406030204" pitchFamily="18" charset="0"/>
                                <a:ea typeface="+mn-ea"/>
                                <a:cs typeface="+mn-cs"/>
                              </a:rPr>
                            </m:ctrlPr>
                          </m:fPr>
                          <m:num>
                            <m:r>
                              <a:rPr lang="en-GB" sz="1100" b="0" i="1">
                                <a:solidFill>
                                  <a:schemeClr val="dk1"/>
                                </a:solidFill>
                                <a:effectLst/>
                                <a:latin typeface="Cambria Math"/>
                                <a:ea typeface="+mn-ea"/>
                                <a:cs typeface="+mn-cs"/>
                              </a:rPr>
                              <m:t>𝐷𝐾𝐾</m:t>
                            </m:r>
                          </m:num>
                          <m:den>
                            <m:r>
                              <a:rPr lang="en-GB" sz="1100" b="0" i="1">
                                <a:solidFill>
                                  <a:schemeClr val="dk1"/>
                                </a:solidFill>
                                <a:effectLst/>
                                <a:latin typeface="Cambria Math"/>
                                <a:ea typeface="+mn-ea"/>
                                <a:cs typeface="+mn-cs"/>
                              </a:rPr>
                              <m:t>𝑘𝑊</m:t>
                            </m:r>
                          </m:den>
                        </m:f>
                      </m:e>
                    </m:d>
                    <m:r>
                      <a:rPr lang="da-DK" sz="1100" i="1">
                        <a:solidFill>
                          <a:schemeClr val="dk1"/>
                        </a:solidFill>
                        <a:effectLst/>
                        <a:latin typeface="Cambria Math"/>
                        <a:ea typeface="+mn-ea"/>
                        <a:cs typeface="+mn-cs"/>
                      </a:rPr>
                      <m:t>=</m:t>
                    </m:r>
                    <m:sSub>
                      <m:sSubPr>
                        <m:ctrlPr>
                          <a:rPr lang="da-DK" sz="1100" i="1">
                            <a:solidFill>
                              <a:schemeClr val="dk1"/>
                            </a:solidFill>
                            <a:effectLst/>
                            <a:latin typeface="Cambria Math" panose="02040503050406030204" pitchFamily="18" charset="0"/>
                            <a:ea typeface="+mn-ea"/>
                            <a:cs typeface="+mn-cs"/>
                          </a:rPr>
                        </m:ctrlPr>
                      </m:sSubPr>
                      <m:e>
                        <m:r>
                          <a:rPr lang="en-GB" sz="1100" b="0" i="1">
                            <a:solidFill>
                              <a:schemeClr val="dk1"/>
                            </a:solidFill>
                            <a:effectLst/>
                            <a:latin typeface="Cambria Math"/>
                            <a:ea typeface="+mn-ea"/>
                            <a:cs typeface="+mn-cs"/>
                          </a:rPr>
                          <m:t>𝐼</m:t>
                        </m:r>
                      </m:e>
                      <m:sub>
                        <m:r>
                          <a:rPr lang="en-GB" sz="1100" b="0" i="1">
                            <a:solidFill>
                              <a:schemeClr val="dk1"/>
                            </a:solidFill>
                            <a:effectLst/>
                            <a:latin typeface="Cambria Math"/>
                            <a:ea typeface="+mn-ea"/>
                            <a:cs typeface="+mn-cs"/>
                          </a:rPr>
                          <m:t>𝑐</m:t>
                        </m:r>
                      </m:sub>
                    </m:sSub>
                    <m:d>
                      <m:dPr>
                        <m:begChr m:val="["/>
                        <m:endChr m:val="]"/>
                        <m:ctrlPr>
                          <a:rPr lang="da-DK" sz="1100" i="1">
                            <a:solidFill>
                              <a:schemeClr val="dk1"/>
                            </a:solidFill>
                            <a:effectLst/>
                            <a:latin typeface="Cambria Math" panose="02040503050406030204" pitchFamily="18" charset="0"/>
                            <a:ea typeface="+mn-ea"/>
                            <a:cs typeface="+mn-cs"/>
                          </a:rPr>
                        </m:ctrlPr>
                      </m:dPr>
                      <m:e>
                        <m:f>
                          <m:fPr>
                            <m:ctrlPr>
                              <a:rPr lang="da-DK" sz="1100" i="1">
                                <a:solidFill>
                                  <a:schemeClr val="dk1"/>
                                </a:solidFill>
                                <a:effectLst/>
                                <a:latin typeface="Cambria Math" panose="02040503050406030204" pitchFamily="18" charset="0"/>
                                <a:ea typeface="+mn-ea"/>
                                <a:cs typeface="+mn-cs"/>
                              </a:rPr>
                            </m:ctrlPr>
                          </m:fPr>
                          <m:num>
                            <m:r>
                              <a:rPr lang="en-GB" sz="1100" b="0" i="1">
                                <a:solidFill>
                                  <a:schemeClr val="dk1"/>
                                </a:solidFill>
                                <a:effectLst/>
                                <a:latin typeface="Cambria Math"/>
                                <a:ea typeface="+mn-ea"/>
                                <a:cs typeface="+mn-cs"/>
                              </a:rPr>
                              <m:t>1000 €</m:t>
                            </m:r>
                          </m:num>
                          <m:den>
                            <m:r>
                              <a:rPr lang="en-GB" sz="1100" b="0" i="1">
                                <a:solidFill>
                                  <a:schemeClr val="dk1"/>
                                </a:solidFill>
                                <a:effectLst/>
                                <a:latin typeface="Cambria Math"/>
                                <a:ea typeface="+mn-ea"/>
                                <a:cs typeface="+mn-cs"/>
                              </a:rPr>
                              <m:t>𝑘𝑊</m:t>
                            </m:r>
                          </m:den>
                        </m:f>
                      </m:e>
                    </m:d>
                    <m:r>
                      <a:rPr lang="da-DK" sz="1100" i="1">
                        <a:solidFill>
                          <a:schemeClr val="dk1"/>
                        </a:solidFill>
                        <a:effectLst/>
                        <a:latin typeface="Cambria Math"/>
                        <a:ea typeface="+mn-ea"/>
                        <a:cs typeface="+mn-cs"/>
                      </a:rPr>
                      <m:t>∙</m:t>
                    </m:r>
                    <m:sSub>
                      <m:sSubPr>
                        <m:ctrlPr>
                          <a:rPr lang="da-DK" sz="1100" i="1">
                            <a:solidFill>
                              <a:schemeClr val="dk1"/>
                            </a:solidFill>
                            <a:effectLst/>
                            <a:latin typeface="Cambria Math" panose="02040503050406030204" pitchFamily="18" charset="0"/>
                            <a:ea typeface="+mn-ea"/>
                            <a:cs typeface="+mn-cs"/>
                          </a:rPr>
                        </m:ctrlPr>
                      </m:sSubPr>
                      <m:e>
                        <m:r>
                          <a:rPr lang="en-GB" sz="1100" b="0" i="1">
                            <a:solidFill>
                              <a:schemeClr val="dk1"/>
                            </a:solidFill>
                            <a:effectLst/>
                            <a:latin typeface="Cambria Math"/>
                            <a:ea typeface="+mn-ea"/>
                            <a:cs typeface="+mn-cs"/>
                          </a:rPr>
                          <m:t>𝑘</m:t>
                        </m:r>
                      </m:e>
                      <m:sub>
                        <m:r>
                          <a:rPr lang="en-GB" sz="1100" b="0" i="1">
                            <a:solidFill>
                              <a:schemeClr val="dk1"/>
                            </a:solidFill>
                            <a:effectLst/>
                            <a:latin typeface="Cambria Math"/>
                            <a:ea typeface="+mn-ea"/>
                            <a:cs typeface="+mn-cs"/>
                          </a:rPr>
                          <m:t>𝑐𝑜𝑛𝑣</m:t>
                        </m:r>
                      </m:sub>
                    </m:sSub>
                    <m:r>
                      <a:rPr lang="da-DK" sz="1100" i="1">
                        <a:solidFill>
                          <a:schemeClr val="dk1"/>
                        </a:solidFill>
                        <a:effectLst/>
                        <a:latin typeface="Cambria Math"/>
                        <a:ea typeface="+mn-ea"/>
                        <a:cs typeface="+mn-cs"/>
                      </a:rPr>
                      <m:t>∙</m:t>
                    </m:r>
                    <m:r>
                      <m:rPr>
                        <m:nor/>
                      </m:rPr>
                      <a:rPr lang="da-DK" sz="1100">
                        <a:solidFill>
                          <a:schemeClr val="dk1"/>
                        </a:solidFill>
                        <a:effectLst/>
                        <a:latin typeface="+mn-lt"/>
                        <a:ea typeface="+mn-ea"/>
                        <a:cs typeface="+mn-cs"/>
                      </a:rPr>
                      <m:t>1000</m:t>
                    </m:r>
                  </m:oMath>
                </m:oMathPara>
              </a14:m>
              <a:endParaRPr lang="da-DK" sz="1100">
                <a:latin typeface="Times New Roman" panose="02020603050405020304" pitchFamily="18" charset="0"/>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endParaRPr lang="da-DK" sz="1100">
                <a:latin typeface="Times New Roman" panose="02020603050405020304" pitchFamily="18" charset="0"/>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14:m>
                <m:oMath xmlns:m="http://schemas.openxmlformats.org/officeDocument/2006/math">
                  <m:r>
                    <a:rPr lang="en-GB" sz="1100" b="0" i="1">
                      <a:solidFill>
                        <a:schemeClr val="dk1"/>
                      </a:solidFill>
                      <a:effectLst/>
                      <a:latin typeface="Cambria Math"/>
                      <a:ea typeface="+mn-ea"/>
                      <a:cs typeface="+mn-cs"/>
                    </a:rPr>
                    <m:t>𝐹𝐼𝑋𝑂𝑀</m:t>
                  </m:r>
                  <m:d>
                    <m:dPr>
                      <m:begChr m:val="["/>
                      <m:endChr m:val="]"/>
                      <m:ctrlPr>
                        <a:rPr lang="da-DK" sz="1100" i="1">
                          <a:solidFill>
                            <a:schemeClr val="dk1"/>
                          </a:solidFill>
                          <a:effectLst/>
                          <a:latin typeface="Cambria Math" panose="02040503050406030204" pitchFamily="18" charset="0"/>
                          <a:ea typeface="+mn-ea"/>
                          <a:cs typeface="+mn-cs"/>
                        </a:rPr>
                      </m:ctrlPr>
                    </m:dPr>
                    <m:e>
                      <m:f>
                        <m:fPr>
                          <m:ctrlPr>
                            <a:rPr lang="da-DK" sz="1100" i="1">
                              <a:solidFill>
                                <a:schemeClr val="dk1"/>
                              </a:solidFill>
                              <a:effectLst/>
                              <a:latin typeface="Cambria Math" panose="02040503050406030204" pitchFamily="18" charset="0"/>
                              <a:ea typeface="+mn-ea"/>
                              <a:cs typeface="+mn-cs"/>
                            </a:rPr>
                          </m:ctrlPr>
                        </m:fPr>
                        <m:num>
                          <m:r>
                            <a:rPr lang="en-GB" sz="1100" b="0" i="1">
                              <a:solidFill>
                                <a:schemeClr val="dk1"/>
                              </a:solidFill>
                              <a:effectLst/>
                              <a:latin typeface="Cambria Math"/>
                              <a:ea typeface="+mn-ea"/>
                              <a:cs typeface="+mn-cs"/>
                            </a:rPr>
                            <m:t>𝐷𝐾𝐾</m:t>
                          </m:r>
                        </m:num>
                        <m:den>
                          <m:r>
                            <a:rPr lang="en-GB" sz="1100" b="0" i="1">
                              <a:solidFill>
                                <a:schemeClr val="dk1"/>
                              </a:solidFill>
                              <a:effectLst/>
                              <a:latin typeface="Cambria Math"/>
                              <a:ea typeface="+mn-ea"/>
                              <a:cs typeface="+mn-cs"/>
                            </a:rPr>
                            <m:t>𝑘𝑊</m:t>
                          </m:r>
                          <m:r>
                            <a:rPr lang="en-GB" sz="1100" b="0" i="1">
                              <a:solidFill>
                                <a:schemeClr val="dk1"/>
                              </a:solidFill>
                              <a:effectLst/>
                              <a:latin typeface="Cambria Math"/>
                              <a:ea typeface="Cambria Math"/>
                              <a:cs typeface="+mn-cs"/>
                            </a:rPr>
                            <m:t>∙</m:t>
                          </m:r>
                          <m:r>
                            <a:rPr lang="en-GB" sz="1100" b="0" i="1">
                              <a:solidFill>
                                <a:schemeClr val="dk1"/>
                              </a:solidFill>
                              <a:effectLst/>
                              <a:latin typeface="Cambria Math"/>
                              <a:ea typeface="Cambria Math"/>
                              <a:cs typeface="+mn-cs"/>
                            </a:rPr>
                            <m:t>𝑦𝑒𝑎𝑟</m:t>
                          </m:r>
                        </m:den>
                      </m:f>
                    </m:e>
                  </m:d>
                  <m:r>
                    <a:rPr lang="da-DK" sz="1100" i="1">
                      <a:solidFill>
                        <a:schemeClr val="dk1"/>
                      </a:solidFill>
                      <a:effectLst/>
                      <a:latin typeface="Cambria Math"/>
                      <a:ea typeface="+mn-ea"/>
                      <a:cs typeface="+mn-cs"/>
                    </a:rPr>
                    <m:t>=</m:t>
                  </m:r>
                  <m:f>
                    <m:fPr>
                      <m:ctrlPr>
                        <a:rPr lang="da-DK" sz="1100" i="1">
                          <a:solidFill>
                            <a:schemeClr val="dk1"/>
                          </a:solidFill>
                          <a:effectLst/>
                          <a:latin typeface="Cambria Math" panose="02040503050406030204" pitchFamily="18" charset="0"/>
                          <a:ea typeface="+mn-ea"/>
                          <a:cs typeface="+mn-cs"/>
                        </a:rPr>
                      </m:ctrlPr>
                    </m:fPr>
                    <m:num>
                      <m:r>
                        <a:rPr lang="en-GB" sz="1100" b="0" i="1">
                          <a:solidFill>
                            <a:schemeClr val="dk1"/>
                          </a:solidFill>
                          <a:effectLst/>
                          <a:latin typeface="Cambria Math"/>
                          <a:ea typeface="+mn-ea"/>
                          <a:cs typeface="+mn-cs"/>
                        </a:rPr>
                        <m:t>𝐹𝐼𝑋𝑂𝑀</m:t>
                      </m:r>
                      <m:d>
                        <m:dPr>
                          <m:begChr m:val="["/>
                          <m:endChr m:val="]"/>
                          <m:ctrlPr>
                            <a:rPr lang="da-DK" sz="1100" i="1">
                              <a:solidFill>
                                <a:schemeClr val="dk1"/>
                              </a:solidFill>
                              <a:effectLst/>
                              <a:latin typeface="Cambria Math" panose="02040503050406030204" pitchFamily="18" charset="0"/>
                              <a:ea typeface="+mn-ea"/>
                              <a:cs typeface="+mn-cs"/>
                            </a:rPr>
                          </m:ctrlPr>
                        </m:dPr>
                        <m:e>
                          <m:f>
                            <m:fPr>
                              <m:ctrlPr>
                                <a:rPr lang="da-DK" sz="1100" i="1">
                                  <a:solidFill>
                                    <a:schemeClr val="dk1"/>
                                  </a:solidFill>
                                  <a:effectLst/>
                                  <a:latin typeface="Cambria Math" panose="02040503050406030204" pitchFamily="18" charset="0"/>
                                  <a:ea typeface="+mn-ea"/>
                                  <a:cs typeface="+mn-cs"/>
                                </a:rPr>
                              </m:ctrlPr>
                            </m:fPr>
                            <m:num>
                              <m:r>
                                <a:rPr lang="en-GB" sz="1100" b="0" i="1">
                                  <a:solidFill>
                                    <a:schemeClr val="dk1"/>
                                  </a:solidFill>
                                  <a:effectLst/>
                                  <a:latin typeface="Cambria Math"/>
                                  <a:ea typeface="+mn-ea"/>
                                  <a:cs typeface="+mn-cs"/>
                                </a:rPr>
                                <m:t>€</m:t>
                              </m:r>
                            </m:num>
                            <m:den>
                              <m:r>
                                <a:rPr lang="en-GB" sz="1100" b="0" i="1">
                                  <a:solidFill>
                                    <a:schemeClr val="dk1"/>
                                  </a:solidFill>
                                  <a:effectLst/>
                                  <a:latin typeface="Cambria Math"/>
                                  <a:ea typeface="+mn-ea"/>
                                  <a:cs typeface="+mn-cs"/>
                                </a:rPr>
                                <m:t>𝑢𝑛𝑖𝑡</m:t>
                              </m:r>
                              <m:r>
                                <a:rPr lang="en-GB" sz="1100" b="0" i="1">
                                  <a:solidFill>
                                    <a:schemeClr val="dk1"/>
                                  </a:solidFill>
                                  <a:effectLst/>
                                  <a:latin typeface="Cambria Math"/>
                                  <a:ea typeface="+mn-ea"/>
                                  <a:cs typeface="+mn-cs"/>
                                </a:rPr>
                                <m:t>∙</m:t>
                              </m:r>
                              <m:r>
                                <a:rPr lang="en-GB" sz="1100" b="0" i="1">
                                  <a:solidFill>
                                    <a:schemeClr val="dk1"/>
                                  </a:solidFill>
                                  <a:effectLst/>
                                  <a:latin typeface="Cambria Math"/>
                                  <a:ea typeface="+mn-ea"/>
                                  <a:cs typeface="+mn-cs"/>
                                </a:rPr>
                                <m:t>𝑦𝑒𝑎𝑟</m:t>
                              </m:r>
                            </m:den>
                          </m:f>
                        </m:e>
                      </m:d>
                      <m:r>
                        <a:rPr lang="da-DK" sz="1100" i="1">
                          <a:solidFill>
                            <a:schemeClr val="dk1"/>
                          </a:solidFill>
                          <a:effectLst/>
                          <a:latin typeface="Cambria Math"/>
                          <a:ea typeface="+mn-ea"/>
                          <a:cs typeface="+mn-cs"/>
                        </a:rPr>
                        <m:t>∙</m:t>
                      </m:r>
                      <m:sSub>
                        <m:sSubPr>
                          <m:ctrlPr>
                            <a:rPr lang="da-DK" sz="1100" i="1">
                              <a:solidFill>
                                <a:schemeClr val="dk1"/>
                              </a:solidFill>
                              <a:effectLst/>
                              <a:latin typeface="Cambria Math" panose="02040503050406030204" pitchFamily="18" charset="0"/>
                              <a:ea typeface="+mn-ea"/>
                              <a:cs typeface="+mn-cs"/>
                            </a:rPr>
                          </m:ctrlPr>
                        </m:sSubPr>
                        <m:e>
                          <m:r>
                            <a:rPr lang="en-GB" sz="1100" b="0" i="1">
                              <a:solidFill>
                                <a:schemeClr val="dk1"/>
                              </a:solidFill>
                              <a:effectLst/>
                              <a:latin typeface="Cambria Math"/>
                              <a:ea typeface="+mn-ea"/>
                              <a:cs typeface="+mn-cs"/>
                            </a:rPr>
                            <m:t>𝑘</m:t>
                          </m:r>
                        </m:e>
                        <m:sub>
                          <m:r>
                            <a:rPr lang="en-GB" sz="1100" b="0" i="1">
                              <a:solidFill>
                                <a:schemeClr val="dk1"/>
                              </a:solidFill>
                              <a:effectLst/>
                              <a:latin typeface="Cambria Math"/>
                              <a:ea typeface="+mn-ea"/>
                              <a:cs typeface="+mn-cs"/>
                            </a:rPr>
                            <m:t>𝑐𝑜𝑛𝑣</m:t>
                          </m:r>
                        </m:sub>
                      </m:sSub>
                    </m:num>
                    <m:den>
                      <m:sSub>
                        <m:sSubPr>
                          <m:ctrlPr>
                            <a:rPr lang="da-DK" sz="1100" i="1">
                              <a:solidFill>
                                <a:schemeClr val="dk1"/>
                              </a:solidFill>
                              <a:effectLst/>
                              <a:latin typeface="Cambria Math" panose="02040503050406030204" pitchFamily="18" charset="0"/>
                              <a:ea typeface="+mn-ea"/>
                              <a:cs typeface="+mn-cs"/>
                            </a:rPr>
                          </m:ctrlPr>
                        </m:sSubPr>
                        <m:e>
                          <m:r>
                            <a:rPr lang="en-GB" sz="1100" b="0" i="1">
                              <a:solidFill>
                                <a:schemeClr val="dk1"/>
                              </a:solidFill>
                              <a:effectLst/>
                              <a:latin typeface="Cambria Math"/>
                              <a:ea typeface="+mn-ea"/>
                              <a:cs typeface="+mn-cs"/>
                            </a:rPr>
                            <m:t>𝐻</m:t>
                          </m:r>
                        </m:e>
                        <m:sub>
                          <m:r>
                            <a:rPr lang="en-GB" sz="1100" b="0" i="1">
                              <a:solidFill>
                                <a:schemeClr val="dk1"/>
                              </a:solidFill>
                              <a:effectLst/>
                              <a:latin typeface="Cambria Math"/>
                              <a:ea typeface="+mn-ea"/>
                              <a:cs typeface="+mn-cs"/>
                            </a:rPr>
                            <m:t>𝑐</m:t>
                          </m:r>
                        </m:sub>
                      </m:sSub>
                    </m:den>
                  </m:f>
                </m:oMath>
              </a14:m>
              <a:r>
                <a:rPr lang="da-DK" sz="1100">
                  <a:latin typeface="Times New Roman" panose="02020603050405020304" pitchFamily="18" charset="0"/>
                  <a:cs typeface="Times New Roman" panose="02020603050405020304" pitchFamily="18" charset="0"/>
                </a:rPr>
                <a:t>,</a:t>
              </a:r>
            </a:p>
            <a:p>
              <a:pPr marL="0" marR="0" indent="0" defTabSz="914400" eaLnBrk="1" fontAlgn="auto" latinLnBrk="0" hangingPunct="1">
                <a:lnSpc>
                  <a:spcPct val="100000"/>
                </a:lnSpc>
                <a:spcBef>
                  <a:spcPts val="0"/>
                </a:spcBef>
                <a:spcAft>
                  <a:spcPts val="0"/>
                </a:spcAft>
                <a:buClrTx/>
                <a:buSzTx/>
                <a:buFontTx/>
                <a:buNone/>
                <a:tabLst/>
                <a:defRPr/>
              </a:pPr>
              <a:endParaRPr lang="da-DK" sz="1100">
                <a:latin typeface="Times New Roman" panose="02020603050405020304" pitchFamily="18" charset="0"/>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r>
                <a:rPr lang="da-DK" sz="1100">
                  <a:latin typeface="Times New Roman" panose="02020603050405020304" pitchFamily="18" charset="0"/>
                  <a:cs typeface="Times New Roman" panose="02020603050405020304" pitchFamily="18" charset="0"/>
                </a:rPr>
                <a:t>where the used symbols have the following meaning:</a:t>
              </a:r>
            </a:p>
            <a:p>
              <a:pPr marL="0" marR="0" indent="0" defTabSz="914400" eaLnBrk="1" fontAlgn="auto" latinLnBrk="0" hangingPunct="1">
                <a:lnSpc>
                  <a:spcPct val="100000"/>
                </a:lnSpc>
                <a:spcBef>
                  <a:spcPts val="0"/>
                </a:spcBef>
                <a:spcAft>
                  <a:spcPts val="0"/>
                </a:spcAft>
                <a:buClrTx/>
                <a:buSzTx/>
                <a:buFontTx/>
                <a:buNone/>
                <a:tabLst/>
                <a:defRPr/>
              </a:pPr>
              <a:endParaRPr lang="da-DK" sz="1100">
                <a:latin typeface="Times New Roman" panose="02020603050405020304" pitchFamily="18" charset="0"/>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14:m>
                <m:oMath xmlns:m="http://schemas.openxmlformats.org/officeDocument/2006/math">
                  <m:sSub>
                    <m:sSubPr>
                      <m:ctrlPr>
                        <a:rPr lang="da-DK" sz="1100" i="1">
                          <a:solidFill>
                            <a:schemeClr val="dk1"/>
                          </a:solidFill>
                          <a:effectLst/>
                          <a:latin typeface="Cambria Math" panose="02040503050406030204" pitchFamily="18" charset="0"/>
                          <a:ea typeface="+mn-ea"/>
                          <a:cs typeface="+mn-cs"/>
                        </a:rPr>
                      </m:ctrlPr>
                    </m:sSubPr>
                    <m:e>
                      <m:r>
                        <a:rPr lang="en-GB" sz="1100" b="0" i="1">
                          <a:solidFill>
                            <a:schemeClr val="dk1"/>
                          </a:solidFill>
                          <a:effectLst/>
                          <a:latin typeface="Cambria Math"/>
                          <a:ea typeface="+mn-ea"/>
                          <a:cs typeface="+mn-cs"/>
                        </a:rPr>
                        <m:t>𝐼</m:t>
                      </m:r>
                    </m:e>
                    <m:sub>
                      <m:r>
                        <a:rPr lang="en-GB" sz="1100" b="0" i="1">
                          <a:solidFill>
                            <a:schemeClr val="dk1"/>
                          </a:solidFill>
                          <a:effectLst/>
                          <a:latin typeface="Cambria Math"/>
                          <a:ea typeface="+mn-ea"/>
                          <a:cs typeface="+mn-cs"/>
                        </a:rPr>
                        <m:t>𝑐</m:t>
                      </m:r>
                    </m:sub>
                  </m:sSub>
                </m:oMath>
              </a14:m>
              <a:r>
                <a:rPr lang="da-DK" sz="1100">
                  <a:latin typeface="Times New Roman" panose="02020603050405020304" pitchFamily="18" charset="0"/>
                  <a:cs typeface="Times New Roman" panose="02020603050405020304" pitchFamily="18" charset="0"/>
                </a:rPr>
                <a:t> - investment costs</a:t>
              </a:r>
            </a:p>
            <a:p>
              <a:pPr marL="0" marR="0" indent="0" defTabSz="914400" eaLnBrk="1" fontAlgn="auto" latinLnBrk="0" hangingPunct="1">
                <a:lnSpc>
                  <a:spcPct val="100000"/>
                </a:lnSpc>
                <a:spcBef>
                  <a:spcPts val="0"/>
                </a:spcBef>
                <a:spcAft>
                  <a:spcPts val="0"/>
                </a:spcAft>
                <a:buClrTx/>
                <a:buSzTx/>
                <a:buFontTx/>
                <a:buNone/>
                <a:tabLst/>
                <a:defRPr/>
              </a:pPr>
              <a14:m>
                <m:oMath xmlns:m="http://schemas.openxmlformats.org/officeDocument/2006/math">
                  <m:sSub>
                    <m:sSubPr>
                      <m:ctrlPr>
                        <a:rPr lang="da-DK" sz="1100" i="1">
                          <a:solidFill>
                            <a:schemeClr val="dk1"/>
                          </a:solidFill>
                          <a:effectLst/>
                          <a:latin typeface="Cambria Math" panose="02040503050406030204" pitchFamily="18" charset="0"/>
                          <a:ea typeface="+mn-ea"/>
                          <a:cs typeface="+mn-cs"/>
                        </a:rPr>
                      </m:ctrlPr>
                    </m:sSubPr>
                    <m:e>
                      <m:r>
                        <a:rPr lang="en-GB" sz="1100" b="0" i="1">
                          <a:solidFill>
                            <a:schemeClr val="dk1"/>
                          </a:solidFill>
                          <a:effectLst/>
                          <a:latin typeface="Cambria Math"/>
                          <a:ea typeface="+mn-ea"/>
                          <a:cs typeface="+mn-cs"/>
                        </a:rPr>
                        <m:t>𝑘</m:t>
                      </m:r>
                    </m:e>
                    <m:sub>
                      <m:r>
                        <a:rPr lang="en-GB" sz="1100" b="0" i="1">
                          <a:solidFill>
                            <a:schemeClr val="dk1"/>
                          </a:solidFill>
                          <a:effectLst/>
                          <a:latin typeface="Cambria Math"/>
                          <a:ea typeface="+mn-ea"/>
                          <a:cs typeface="+mn-cs"/>
                        </a:rPr>
                        <m:t>𝑐𝑜𝑛𝑣</m:t>
                      </m:r>
                    </m:sub>
                  </m:sSub>
                </m:oMath>
              </a14:m>
              <a:r>
                <a:rPr lang="da-DK" sz="1100">
                  <a:latin typeface="Times New Roman" panose="02020603050405020304" pitchFamily="18" charset="0"/>
                  <a:cs typeface="Times New Roman" panose="02020603050405020304" pitchFamily="18" charset="0"/>
                </a:rPr>
                <a:t> - conersion factor from </a:t>
              </a:r>
              <a14:m>
                <m:oMath xmlns:m="http://schemas.openxmlformats.org/officeDocument/2006/math">
                  <m:r>
                    <a:rPr lang="en-GB" sz="1100" b="0" i="1">
                      <a:solidFill>
                        <a:schemeClr val="dk1"/>
                      </a:solidFill>
                      <a:effectLst/>
                      <a:latin typeface="Cambria Math"/>
                      <a:ea typeface="+mn-ea"/>
                      <a:cs typeface="+mn-cs"/>
                    </a:rPr>
                    <m:t>€</m:t>
                  </m:r>
                </m:oMath>
              </a14:m>
              <a:r>
                <a:rPr lang="da-DK" sz="1100">
                  <a:latin typeface="Times New Roman" panose="02020603050405020304" pitchFamily="18" charset="0"/>
                  <a:cs typeface="Times New Roman" panose="02020603050405020304" pitchFamily="18" charset="0"/>
                </a:rPr>
                <a:t> to DKK</a:t>
              </a:r>
            </a:p>
            <a:p>
              <a:pPr marL="0" marR="0" indent="0" defTabSz="914400" eaLnBrk="1" fontAlgn="auto" latinLnBrk="0" hangingPunct="1">
                <a:lnSpc>
                  <a:spcPct val="100000"/>
                </a:lnSpc>
                <a:spcBef>
                  <a:spcPts val="0"/>
                </a:spcBef>
                <a:spcAft>
                  <a:spcPts val="0"/>
                </a:spcAft>
                <a:buClrTx/>
                <a:buSzTx/>
                <a:buFontTx/>
                <a:buNone/>
                <a:tabLst/>
                <a:defRPr/>
              </a:pPr>
              <a14:m>
                <m:oMath xmlns:m="http://schemas.openxmlformats.org/officeDocument/2006/math">
                  <m:sSub>
                    <m:sSubPr>
                      <m:ctrlPr>
                        <a:rPr lang="da-DK" sz="1100" i="1">
                          <a:solidFill>
                            <a:schemeClr val="dk1"/>
                          </a:solidFill>
                          <a:effectLst/>
                          <a:latin typeface="Cambria Math" panose="02040503050406030204" pitchFamily="18" charset="0"/>
                          <a:ea typeface="+mn-ea"/>
                          <a:cs typeface="+mn-cs"/>
                        </a:rPr>
                      </m:ctrlPr>
                    </m:sSubPr>
                    <m:e>
                      <m:r>
                        <a:rPr lang="en-GB" sz="1100" b="0" i="1">
                          <a:solidFill>
                            <a:schemeClr val="dk1"/>
                          </a:solidFill>
                          <a:effectLst/>
                          <a:latin typeface="Cambria Math"/>
                          <a:ea typeface="+mn-ea"/>
                          <a:cs typeface="+mn-cs"/>
                        </a:rPr>
                        <m:t>𝐻</m:t>
                      </m:r>
                    </m:e>
                    <m:sub>
                      <m:r>
                        <a:rPr lang="en-GB" sz="1100" b="0" i="1">
                          <a:solidFill>
                            <a:schemeClr val="dk1"/>
                          </a:solidFill>
                          <a:effectLst/>
                          <a:latin typeface="Cambria Math"/>
                          <a:ea typeface="+mn-ea"/>
                          <a:cs typeface="+mn-cs"/>
                        </a:rPr>
                        <m:t>𝑐</m:t>
                      </m:r>
                    </m:sub>
                  </m:sSub>
                </m:oMath>
              </a14:m>
              <a:r>
                <a:rPr lang="da-DK" sz="1100">
                  <a:latin typeface="Times New Roman" panose="02020603050405020304" pitchFamily="18" charset="0"/>
                  <a:cs typeface="Times New Roman" panose="02020603050405020304" pitchFamily="18" charset="0"/>
                </a:rPr>
                <a:t> - assumed heat production capacity</a:t>
              </a:r>
            </a:p>
            <a:p>
              <a:pPr marL="0" marR="0" indent="0" defTabSz="914400" eaLnBrk="1" fontAlgn="auto" latinLnBrk="0" hangingPunct="1">
                <a:lnSpc>
                  <a:spcPct val="100000"/>
                </a:lnSpc>
                <a:spcBef>
                  <a:spcPts val="0"/>
                </a:spcBef>
                <a:spcAft>
                  <a:spcPts val="0"/>
                </a:spcAft>
                <a:buClrTx/>
                <a:buSzTx/>
                <a:buFontTx/>
                <a:buNone/>
                <a:tabLst/>
                <a:defRPr/>
              </a:pPr>
              <a14:m>
                <m:oMath xmlns:m="http://schemas.openxmlformats.org/officeDocument/2006/math">
                  <m:r>
                    <a:rPr lang="en-GB" sz="1100" b="0" i="1">
                      <a:solidFill>
                        <a:schemeClr val="dk1"/>
                      </a:solidFill>
                      <a:effectLst/>
                      <a:latin typeface="Cambria Math"/>
                      <a:ea typeface="+mn-ea"/>
                      <a:cs typeface="+mn-cs"/>
                    </a:rPr>
                    <m:t>𝐹𝐼𝑋𝑂𝑀</m:t>
                  </m:r>
                </m:oMath>
              </a14:m>
              <a:r>
                <a:rPr lang="da-DK" sz="1100">
                  <a:latin typeface="Times New Roman" panose="02020603050405020304" pitchFamily="18" charset="0"/>
                  <a:cs typeface="Times New Roman" panose="02020603050405020304" pitchFamily="18" charset="0"/>
                </a:rPr>
                <a:t> - Fixed O&amp;M costs</a:t>
              </a:r>
            </a:p>
          </xdr:txBody>
        </xdr:sp>
      </mc:Choice>
      <mc:Fallback xmlns="">
        <xdr:sp macro="" textlink="">
          <xdr:nvSpPr>
            <xdr:cNvPr id="7" name="TextBox 6"/>
            <xdr:cNvSpPr txBox="1"/>
          </xdr:nvSpPr>
          <xdr:spPr>
            <a:xfrm>
              <a:off x="4486275" y="16430625"/>
              <a:ext cx="6743700" cy="3352800"/>
            </a:xfrm>
            <a:prstGeom prst="rect">
              <a:avLst/>
            </a:prstGeom>
            <a:ln>
              <a:solidFill>
                <a:srgbClr val="FF0000"/>
              </a:solidFill>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lang="da-DK" sz="1100">
                  <a:latin typeface="Times New Roman" panose="02020603050405020304" pitchFamily="18" charset="0"/>
                  <a:cs typeface="Times New Roman" panose="02020603050405020304" pitchFamily="18" charset="0"/>
                </a:rPr>
                <a:t>Th</a:t>
              </a:r>
              <a:r>
                <a:rPr lang="da-DK" sz="1100" baseline="0">
                  <a:latin typeface="Times New Roman" panose="02020603050405020304" pitchFamily="18" charset="0"/>
                  <a:cs typeface="Times New Roman" panose="02020603050405020304" pitchFamily="18" charset="0"/>
                </a:rPr>
                <a:t>e values in red (specific investments, Fix O&amp;M and variable O&amp;M) are calculated and linked to table J12:P15: </a:t>
              </a:r>
            </a:p>
            <a:p>
              <a:endParaRPr lang="da-DK" sz="1100" baseline="0">
                <a:latin typeface="Times New Roman" panose="02020603050405020304" pitchFamily="18" charset="0"/>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Cambria Math"/>
                  <a:ea typeface="+mn-ea"/>
                  <a:cs typeface="+mn-cs"/>
                </a:rPr>
                <a:t>𝐼</a:t>
              </a:r>
              <a:r>
                <a:rPr lang="da-DK" sz="1100" b="0" i="0">
                  <a:solidFill>
                    <a:schemeClr val="dk1"/>
                  </a:solidFill>
                  <a:effectLst/>
                  <a:latin typeface="Cambria Math"/>
                  <a:ea typeface="+mn-ea"/>
                  <a:cs typeface="+mn-cs"/>
                </a:rPr>
                <a:t>_</a:t>
              </a:r>
              <a:r>
                <a:rPr lang="en-GB" sz="1100" b="0" i="0">
                  <a:solidFill>
                    <a:schemeClr val="dk1"/>
                  </a:solidFill>
                  <a:effectLst/>
                  <a:latin typeface="Cambria Math"/>
                  <a:ea typeface="+mn-ea"/>
                  <a:cs typeface="+mn-cs"/>
                </a:rPr>
                <a:t>𝑐</a:t>
              </a:r>
              <a:r>
                <a:rPr lang="da-DK" sz="1100" b="0" i="0">
                  <a:solidFill>
                    <a:schemeClr val="dk1"/>
                  </a:solidFill>
                  <a:effectLst/>
                  <a:latin typeface="Cambria Math"/>
                  <a:ea typeface="+mn-ea"/>
                  <a:cs typeface="+mn-cs"/>
                </a:rPr>
                <a:t> </a:t>
              </a:r>
              <a:r>
                <a:rPr lang="da-DK" sz="1100" i="0">
                  <a:solidFill>
                    <a:schemeClr val="dk1"/>
                  </a:solidFill>
                  <a:effectLst/>
                  <a:latin typeface="Cambria Math"/>
                  <a:ea typeface="+mn-ea"/>
                  <a:cs typeface="+mn-cs"/>
                </a:rPr>
                <a:t>[</a:t>
              </a:r>
              <a:r>
                <a:rPr lang="en-GB" sz="1100" b="0" i="0">
                  <a:solidFill>
                    <a:schemeClr val="dk1"/>
                  </a:solidFill>
                  <a:effectLst/>
                  <a:latin typeface="Cambria Math"/>
                  <a:ea typeface="+mn-ea"/>
                  <a:cs typeface="+mn-cs"/>
                </a:rPr>
                <a:t>𝐷𝐾𝐾</a:t>
              </a:r>
              <a:r>
                <a:rPr lang="da-DK" sz="1100" b="0" i="0">
                  <a:solidFill>
                    <a:schemeClr val="dk1"/>
                  </a:solidFill>
                  <a:effectLst/>
                  <a:latin typeface="Cambria Math"/>
                  <a:ea typeface="+mn-ea"/>
                  <a:cs typeface="+mn-cs"/>
                </a:rPr>
                <a:t>/</a:t>
              </a:r>
              <a:r>
                <a:rPr lang="en-GB" sz="1100" b="0" i="0">
                  <a:solidFill>
                    <a:schemeClr val="dk1"/>
                  </a:solidFill>
                  <a:effectLst/>
                  <a:latin typeface="Cambria Math"/>
                  <a:ea typeface="+mn-ea"/>
                  <a:cs typeface="+mn-cs"/>
                </a:rPr>
                <a:t>𝑘𝑊]</a:t>
              </a:r>
              <a:r>
                <a:rPr lang="da-DK" sz="1100" i="0">
                  <a:solidFill>
                    <a:schemeClr val="dk1"/>
                  </a:solidFill>
                  <a:effectLst/>
                  <a:latin typeface="Cambria Math"/>
                  <a:ea typeface="+mn-ea"/>
                  <a:cs typeface="+mn-cs"/>
                </a:rPr>
                <a:t>=</a:t>
              </a:r>
              <a:r>
                <a:rPr lang="en-GB" sz="1100" b="0" i="0">
                  <a:solidFill>
                    <a:schemeClr val="dk1"/>
                  </a:solidFill>
                  <a:effectLst/>
                  <a:latin typeface="Cambria Math"/>
                  <a:ea typeface="+mn-ea"/>
                  <a:cs typeface="+mn-cs"/>
                </a:rPr>
                <a:t>𝐼</a:t>
              </a:r>
              <a:r>
                <a:rPr lang="da-DK" sz="1100" b="0" i="0">
                  <a:solidFill>
                    <a:schemeClr val="dk1"/>
                  </a:solidFill>
                  <a:effectLst/>
                  <a:latin typeface="Cambria Math"/>
                  <a:ea typeface="+mn-ea"/>
                  <a:cs typeface="+mn-cs"/>
                </a:rPr>
                <a:t>_</a:t>
              </a:r>
              <a:r>
                <a:rPr lang="en-GB" sz="1100" b="0" i="0">
                  <a:solidFill>
                    <a:schemeClr val="dk1"/>
                  </a:solidFill>
                  <a:effectLst/>
                  <a:latin typeface="Cambria Math"/>
                  <a:ea typeface="+mn-ea"/>
                  <a:cs typeface="+mn-cs"/>
                </a:rPr>
                <a:t>𝑐</a:t>
              </a:r>
              <a:r>
                <a:rPr lang="da-DK" sz="1100" b="0" i="0">
                  <a:solidFill>
                    <a:schemeClr val="dk1"/>
                  </a:solidFill>
                  <a:effectLst/>
                  <a:latin typeface="Cambria Math"/>
                  <a:ea typeface="+mn-ea"/>
                  <a:cs typeface="+mn-cs"/>
                </a:rPr>
                <a:t> </a:t>
              </a:r>
              <a:r>
                <a:rPr lang="da-DK" sz="1100" i="0">
                  <a:solidFill>
                    <a:schemeClr val="dk1"/>
                  </a:solidFill>
                  <a:effectLst/>
                  <a:latin typeface="Cambria Math"/>
                  <a:ea typeface="+mn-ea"/>
                  <a:cs typeface="+mn-cs"/>
                </a:rPr>
                <a:t>[(</a:t>
              </a:r>
              <a:r>
                <a:rPr lang="en-GB" sz="1100" b="0" i="0">
                  <a:solidFill>
                    <a:schemeClr val="dk1"/>
                  </a:solidFill>
                  <a:effectLst/>
                  <a:latin typeface="Cambria Math"/>
                  <a:ea typeface="+mn-ea"/>
                  <a:cs typeface="+mn-cs"/>
                </a:rPr>
                <a:t>1000 €</a:t>
              </a:r>
              <a:r>
                <a:rPr lang="da-DK" sz="1100" b="0" i="0">
                  <a:solidFill>
                    <a:schemeClr val="dk1"/>
                  </a:solidFill>
                  <a:effectLst/>
                  <a:latin typeface="Cambria Math"/>
                  <a:ea typeface="+mn-ea"/>
                  <a:cs typeface="+mn-cs"/>
                </a:rPr>
                <a:t>)/</a:t>
              </a:r>
              <a:r>
                <a:rPr lang="en-GB" sz="1100" b="0" i="0">
                  <a:solidFill>
                    <a:schemeClr val="dk1"/>
                  </a:solidFill>
                  <a:effectLst/>
                  <a:latin typeface="Cambria Math"/>
                  <a:ea typeface="+mn-ea"/>
                  <a:cs typeface="+mn-cs"/>
                </a:rPr>
                <a:t>𝑘𝑊]</a:t>
              </a:r>
              <a:r>
                <a:rPr lang="da-DK" sz="1100" i="0">
                  <a:solidFill>
                    <a:schemeClr val="dk1"/>
                  </a:solidFill>
                  <a:effectLst/>
                  <a:latin typeface="Cambria Math"/>
                  <a:ea typeface="+mn-ea"/>
                  <a:cs typeface="+mn-cs"/>
                </a:rPr>
                <a:t>∙</a:t>
              </a:r>
              <a:r>
                <a:rPr lang="en-GB" sz="1100" b="0" i="0">
                  <a:solidFill>
                    <a:schemeClr val="dk1"/>
                  </a:solidFill>
                  <a:effectLst/>
                  <a:latin typeface="Cambria Math"/>
                  <a:ea typeface="+mn-ea"/>
                  <a:cs typeface="+mn-cs"/>
                </a:rPr>
                <a:t>𝑘</a:t>
              </a:r>
              <a:r>
                <a:rPr lang="da-DK" sz="1100" b="0" i="0">
                  <a:solidFill>
                    <a:schemeClr val="dk1"/>
                  </a:solidFill>
                  <a:effectLst/>
                  <a:latin typeface="Cambria Math"/>
                  <a:ea typeface="+mn-ea"/>
                  <a:cs typeface="+mn-cs"/>
                </a:rPr>
                <a:t>_</a:t>
              </a:r>
              <a:r>
                <a:rPr lang="en-GB" sz="1100" b="0" i="0">
                  <a:solidFill>
                    <a:schemeClr val="dk1"/>
                  </a:solidFill>
                  <a:effectLst/>
                  <a:latin typeface="Cambria Math"/>
                  <a:ea typeface="+mn-ea"/>
                  <a:cs typeface="+mn-cs"/>
                </a:rPr>
                <a:t>𝑐𝑜𝑛𝑣</a:t>
              </a:r>
              <a:r>
                <a:rPr lang="da-DK" sz="1100" i="0">
                  <a:solidFill>
                    <a:schemeClr val="dk1"/>
                  </a:solidFill>
                  <a:effectLst/>
                  <a:latin typeface="Cambria Math"/>
                  <a:ea typeface="+mn-ea"/>
                  <a:cs typeface="+mn-cs"/>
                </a:rPr>
                <a:t>∙"1000</a:t>
              </a:r>
              <a:r>
                <a:rPr lang="en-US" sz="1100" i="0">
                  <a:solidFill>
                    <a:schemeClr val="dk1"/>
                  </a:solidFill>
                  <a:effectLst/>
                  <a:latin typeface="+mn-lt"/>
                  <a:ea typeface="+mn-ea"/>
                  <a:cs typeface="+mn-cs"/>
                </a:rPr>
                <a:t>"</a:t>
              </a:r>
              <a:endParaRPr lang="da-DK" sz="1100">
                <a:latin typeface="Times New Roman" panose="02020603050405020304" pitchFamily="18" charset="0"/>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endParaRPr lang="da-DK" sz="1100">
                <a:latin typeface="Times New Roman" panose="02020603050405020304" pitchFamily="18" charset="0"/>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Cambria Math"/>
                  <a:ea typeface="+mn-ea"/>
                  <a:cs typeface="+mn-cs"/>
                </a:rPr>
                <a:t>𝐹𝐼𝑋𝑂𝑀</a:t>
              </a:r>
              <a:r>
                <a:rPr lang="da-DK" sz="1100" i="0">
                  <a:solidFill>
                    <a:schemeClr val="dk1"/>
                  </a:solidFill>
                  <a:effectLst/>
                  <a:latin typeface="Cambria Math"/>
                  <a:ea typeface="+mn-ea"/>
                  <a:cs typeface="+mn-cs"/>
                </a:rPr>
                <a:t>[</a:t>
              </a:r>
              <a:r>
                <a:rPr lang="en-GB" sz="1100" b="0" i="0">
                  <a:solidFill>
                    <a:schemeClr val="dk1"/>
                  </a:solidFill>
                  <a:effectLst/>
                  <a:latin typeface="Cambria Math"/>
                  <a:ea typeface="+mn-ea"/>
                  <a:cs typeface="+mn-cs"/>
                </a:rPr>
                <a:t>𝐷𝐾𝐾</a:t>
              </a:r>
              <a:r>
                <a:rPr lang="da-DK" sz="1100" b="0" i="0">
                  <a:solidFill>
                    <a:schemeClr val="dk1"/>
                  </a:solidFill>
                  <a:effectLst/>
                  <a:latin typeface="Cambria Math"/>
                  <a:ea typeface="+mn-ea"/>
                  <a:cs typeface="+mn-cs"/>
                </a:rPr>
                <a:t>/(</a:t>
              </a:r>
              <a:r>
                <a:rPr lang="en-GB" sz="1100" b="0" i="0">
                  <a:solidFill>
                    <a:schemeClr val="dk1"/>
                  </a:solidFill>
                  <a:effectLst/>
                  <a:latin typeface="Cambria Math"/>
                  <a:ea typeface="+mn-ea"/>
                  <a:cs typeface="+mn-cs"/>
                </a:rPr>
                <a:t>𝑘𝑊</a:t>
              </a:r>
              <a:r>
                <a:rPr lang="en-GB" sz="1100" b="0" i="0">
                  <a:solidFill>
                    <a:schemeClr val="dk1"/>
                  </a:solidFill>
                  <a:effectLst/>
                  <a:latin typeface="Cambria Math"/>
                  <a:ea typeface="Cambria Math"/>
                  <a:cs typeface="+mn-cs"/>
                </a:rPr>
                <a:t>∙𝑦𝑒𝑎𝑟</a:t>
              </a:r>
              <a:r>
                <a:rPr lang="da-DK" sz="1100" b="0" i="0">
                  <a:solidFill>
                    <a:schemeClr val="dk1"/>
                  </a:solidFill>
                  <a:effectLst/>
                  <a:latin typeface="Cambria Math"/>
                  <a:ea typeface="+mn-ea"/>
                  <a:cs typeface="+mn-cs"/>
                </a:rPr>
                <a:t>)</a:t>
              </a:r>
              <a:r>
                <a:rPr lang="en-GB" sz="1100" b="0" i="0">
                  <a:solidFill>
                    <a:schemeClr val="dk1"/>
                  </a:solidFill>
                  <a:effectLst/>
                  <a:latin typeface="Cambria Math"/>
                  <a:ea typeface="Cambria Math"/>
                  <a:cs typeface="+mn-cs"/>
                </a:rPr>
                <a:t>]</a:t>
              </a:r>
              <a:r>
                <a:rPr lang="da-DK" sz="1100" i="0">
                  <a:solidFill>
                    <a:schemeClr val="dk1"/>
                  </a:solidFill>
                  <a:effectLst/>
                  <a:latin typeface="Cambria Math"/>
                  <a:ea typeface="+mn-ea"/>
                  <a:cs typeface="+mn-cs"/>
                </a:rPr>
                <a:t>=(</a:t>
              </a:r>
              <a:r>
                <a:rPr lang="en-GB" sz="1100" b="0" i="0">
                  <a:solidFill>
                    <a:schemeClr val="dk1"/>
                  </a:solidFill>
                  <a:effectLst/>
                  <a:latin typeface="Cambria Math"/>
                  <a:ea typeface="+mn-ea"/>
                  <a:cs typeface="+mn-cs"/>
                </a:rPr>
                <a:t>𝐹𝐼𝑋𝑂𝑀</a:t>
              </a:r>
              <a:r>
                <a:rPr lang="da-DK" sz="1100" b="0" i="0">
                  <a:solidFill>
                    <a:schemeClr val="dk1"/>
                  </a:solidFill>
                  <a:effectLst/>
                  <a:latin typeface="Cambria Math"/>
                  <a:ea typeface="+mn-ea"/>
                  <a:cs typeface="+mn-cs"/>
                </a:rPr>
                <a:t>[</a:t>
              </a:r>
              <a:r>
                <a:rPr lang="en-GB" sz="1100" b="0" i="0">
                  <a:solidFill>
                    <a:schemeClr val="dk1"/>
                  </a:solidFill>
                  <a:effectLst/>
                  <a:latin typeface="Cambria Math"/>
                  <a:ea typeface="+mn-ea"/>
                  <a:cs typeface="+mn-cs"/>
                </a:rPr>
                <a:t>€</a:t>
              </a:r>
              <a:r>
                <a:rPr lang="da-DK" sz="1100" b="0" i="0">
                  <a:solidFill>
                    <a:schemeClr val="dk1"/>
                  </a:solidFill>
                  <a:effectLst/>
                  <a:latin typeface="Cambria Math"/>
                  <a:ea typeface="+mn-ea"/>
                  <a:cs typeface="+mn-cs"/>
                </a:rPr>
                <a:t>/(</a:t>
              </a:r>
              <a:r>
                <a:rPr lang="en-GB" sz="1100" b="0" i="0">
                  <a:solidFill>
                    <a:schemeClr val="dk1"/>
                  </a:solidFill>
                  <a:effectLst/>
                  <a:latin typeface="Cambria Math"/>
                  <a:ea typeface="+mn-ea"/>
                  <a:cs typeface="+mn-cs"/>
                </a:rPr>
                <a:t>𝑢𝑛𝑖𝑡∙𝑦𝑒𝑎𝑟</a:t>
              </a:r>
              <a:r>
                <a:rPr lang="da-DK" sz="1100" b="0" i="0">
                  <a:solidFill>
                    <a:schemeClr val="dk1"/>
                  </a:solidFill>
                  <a:effectLst/>
                  <a:latin typeface="Cambria Math"/>
                  <a:ea typeface="+mn-ea"/>
                  <a:cs typeface="+mn-cs"/>
                </a:rPr>
                <a:t>)</a:t>
              </a:r>
              <a:r>
                <a:rPr lang="en-GB" sz="1100" b="0" i="0">
                  <a:solidFill>
                    <a:schemeClr val="dk1"/>
                  </a:solidFill>
                  <a:effectLst/>
                  <a:latin typeface="Cambria Math"/>
                  <a:ea typeface="+mn-ea"/>
                  <a:cs typeface="+mn-cs"/>
                </a:rPr>
                <a:t>]</a:t>
              </a:r>
              <a:r>
                <a:rPr lang="da-DK" sz="1100" i="0">
                  <a:solidFill>
                    <a:schemeClr val="dk1"/>
                  </a:solidFill>
                  <a:effectLst/>
                  <a:latin typeface="Cambria Math"/>
                  <a:ea typeface="+mn-ea"/>
                  <a:cs typeface="+mn-cs"/>
                </a:rPr>
                <a:t>∙</a:t>
              </a:r>
              <a:r>
                <a:rPr lang="en-GB" sz="1100" b="0" i="0">
                  <a:solidFill>
                    <a:schemeClr val="dk1"/>
                  </a:solidFill>
                  <a:effectLst/>
                  <a:latin typeface="Cambria Math"/>
                  <a:ea typeface="+mn-ea"/>
                  <a:cs typeface="+mn-cs"/>
                </a:rPr>
                <a:t>𝑘</a:t>
              </a:r>
              <a:r>
                <a:rPr lang="da-DK" sz="1100" b="0" i="0">
                  <a:solidFill>
                    <a:schemeClr val="dk1"/>
                  </a:solidFill>
                  <a:effectLst/>
                  <a:latin typeface="Cambria Math"/>
                  <a:ea typeface="+mn-ea"/>
                  <a:cs typeface="+mn-cs"/>
                </a:rPr>
                <a:t>_</a:t>
              </a:r>
              <a:r>
                <a:rPr lang="en-GB" sz="1100" b="0" i="0">
                  <a:solidFill>
                    <a:schemeClr val="dk1"/>
                  </a:solidFill>
                  <a:effectLst/>
                  <a:latin typeface="Cambria Math"/>
                  <a:ea typeface="+mn-ea"/>
                  <a:cs typeface="+mn-cs"/>
                </a:rPr>
                <a:t>𝑐𝑜𝑛𝑣</a:t>
              </a:r>
              <a:r>
                <a:rPr lang="da-DK" sz="1100" b="0" i="0">
                  <a:solidFill>
                    <a:schemeClr val="dk1"/>
                  </a:solidFill>
                  <a:effectLst/>
                  <a:latin typeface="Cambria Math"/>
                  <a:ea typeface="+mn-ea"/>
                  <a:cs typeface="+mn-cs"/>
                </a:rPr>
                <a:t>)/</a:t>
              </a:r>
              <a:r>
                <a:rPr lang="en-GB" sz="1100" b="0" i="0">
                  <a:solidFill>
                    <a:schemeClr val="dk1"/>
                  </a:solidFill>
                  <a:effectLst/>
                  <a:latin typeface="Cambria Math"/>
                  <a:ea typeface="+mn-ea"/>
                  <a:cs typeface="+mn-cs"/>
                </a:rPr>
                <a:t>𝐻</a:t>
              </a:r>
              <a:r>
                <a:rPr lang="da-DK" sz="1100" b="0" i="0">
                  <a:solidFill>
                    <a:schemeClr val="dk1"/>
                  </a:solidFill>
                  <a:effectLst/>
                  <a:latin typeface="Cambria Math"/>
                  <a:ea typeface="+mn-ea"/>
                  <a:cs typeface="+mn-cs"/>
                </a:rPr>
                <a:t>_</a:t>
              </a:r>
              <a:r>
                <a:rPr lang="en-GB" sz="1100" b="0" i="0">
                  <a:solidFill>
                    <a:schemeClr val="dk1"/>
                  </a:solidFill>
                  <a:effectLst/>
                  <a:latin typeface="Cambria Math"/>
                  <a:ea typeface="+mn-ea"/>
                  <a:cs typeface="+mn-cs"/>
                </a:rPr>
                <a:t>𝑐 </a:t>
              </a:r>
              <a:r>
                <a:rPr lang="da-DK" sz="1100">
                  <a:latin typeface="Times New Roman" panose="02020603050405020304" pitchFamily="18" charset="0"/>
                  <a:cs typeface="Times New Roman" panose="02020603050405020304" pitchFamily="18" charset="0"/>
                </a:rPr>
                <a:t>,</a:t>
              </a:r>
            </a:p>
            <a:p>
              <a:pPr marL="0" marR="0" indent="0" defTabSz="914400" eaLnBrk="1" fontAlgn="auto" latinLnBrk="0" hangingPunct="1">
                <a:lnSpc>
                  <a:spcPct val="100000"/>
                </a:lnSpc>
                <a:spcBef>
                  <a:spcPts val="0"/>
                </a:spcBef>
                <a:spcAft>
                  <a:spcPts val="0"/>
                </a:spcAft>
                <a:buClrTx/>
                <a:buSzTx/>
                <a:buFontTx/>
                <a:buNone/>
                <a:tabLst/>
                <a:defRPr/>
              </a:pPr>
              <a:endParaRPr lang="da-DK" sz="1100">
                <a:latin typeface="Times New Roman" panose="02020603050405020304" pitchFamily="18" charset="0"/>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r>
                <a:rPr lang="da-DK" sz="1100">
                  <a:latin typeface="Times New Roman" panose="02020603050405020304" pitchFamily="18" charset="0"/>
                  <a:cs typeface="Times New Roman" panose="02020603050405020304" pitchFamily="18" charset="0"/>
                </a:rPr>
                <a:t>where the used symbols have the following meaning:</a:t>
              </a:r>
            </a:p>
            <a:p>
              <a:pPr marL="0" marR="0" indent="0" defTabSz="914400" eaLnBrk="1" fontAlgn="auto" latinLnBrk="0" hangingPunct="1">
                <a:lnSpc>
                  <a:spcPct val="100000"/>
                </a:lnSpc>
                <a:spcBef>
                  <a:spcPts val="0"/>
                </a:spcBef>
                <a:spcAft>
                  <a:spcPts val="0"/>
                </a:spcAft>
                <a:buClrTx/>
                <a:buSzTx/>
                <a:buFontTx/>
                <a:buNone/>
                <a:tabLst/>
                <a:defRPr/>
              </a:pPr>
              <a:endParaRPr lang="da-DK" sz="1100">
                <a:latin typeface="Times New Roman" panose="02020603050405020304" pitchFamily="18" charset="0"/>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Cambria Math"/>
                  <a:ea typeface="+mn-ea"/>
                  <a:cs typeface="+mn-cs"/>
                </a:rPr>
                <a:t>𝐼</a:t>
              </a:r>
              <a:r>
                <a:rPr lang="da-DK" sz="1100" b="0" i="0">
                  <a:solidFill>
                    <a:schemeClr val="dk1"/>
                  </a:solidFill>
                  <a:effectLst/>
                  <a:latin typeface="Cambria Math"/>
                  <a:ea typeface="+mn-ea"/>
                  <a:cs typeface="+mn-cs"/>
                </a:rPr>
                <a:t>_</a:t>
              </a:r>
              <a:r>
                <a:rPr lang="en-GB" sz="1100" b="0" i="0">
                  <a:solidFill>
                    <a:schemeClr val="dk1"/>
                  </a:solidFill>
                  <a:effectLst/>
                  <a:latin typeface="Cambria Math"/>
                  <a:ea typeface="+mn-ea"/>
                  <a:cs typeface="+mn-cs"/>
                </a:rPr>
                <a:t>𝑐</a:t>
              </a:r>
              <a:r>
                <a:rPr lang="da-DK" sz="1100">
                  <a:latin typeface="Times New Roman" panose="02020603050405020304" pitchFamily="18" charset="0"/>
                  <a:cs typeface="Times New Roman" panose="02020603050405020304" pitchFamily="18" charset="0"/>
                </a:rPr>
                <a:t> - investment costs</a:t>
              </a:r>
            </a:p>
            <a:p>
              <a:pPr marL="0" marR="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Cambria Math"/>
                  <a:ea typeface="+mn-ea"/>
                  <a:cs typeface="+mn-cs"/>
                </a:rPr>
                <a:t>𝑘</a:t>
              </a:r>
              <a:r>
                <a:rPr lang="da-DK" sz="1100" b="0" i="0">
                  <a:solidFill>
                    <a:schemeClr val="dk1"/>
                  </a:solidFill>
                  <a:effectLst/>
                  <a:latin typeface="Cambria Math"/>
                  <a:ea typeface="+mn-ea"/>
                  <a:cs typeface="+mn-cs"/>
                </a:rPr>
                <a:t>_</a:t>
              </a:r>
              <a:r>
                <a:rPr lang="en-GB" sz="1100" b="0" i="0">
                  <a:solidFill>
                    <a:schemeClr val="dk1"/>
                  </a:solidFill>
                  <a:effectLst/>
                  <a:latin typeface="Cambria Math"/>
                  <a:ea typeface="+mn-ea"/>
                  <a:cs typeface="+mn-cs"/>
                </a:rPr>
                <a:t>𝑐𝑜𝑛𝑣</a:t>
              </a:r>
              <a:r>
                <a:rPr lang="da-DK" sz="1100">
                  <a:latin typeface="Times New Roman" panose="02020603050405020304" pitchFamily="18" charset="0"/>
                  <a:cs typeface="Times New Roman" panose="02020603050405020304" pitchFamily="18" charset="0"/>
                </a:rPr>
                <a:t> - conersion factor from </a:t>
              </a:r>
              <a:r>
                <a:rPr lang="en-GB" sz="1100" b="0" i="0">
                  <a:solidFill>
                    <a:schemeClr val="dk1"/>
                  </a:solidFill>
                  <a:effectLst/>
                  <a:latin typeface="Cambria Math"/>
                  <a:ea typeface="+mn-ea"/>
                  <a:cs typeface="+mn-cs"/>
                </a:rPr>
                <a:t>€</a:t>
              </a:r>
              <a:r>
                <a:rPr lang="da-DK" sz="1100">
                  <a:latin typeface="Times New Roman" panose="02020603050405020304" pitchFamily="18" charset="0"/>
                  <a:cs typeface="Times New Roman" panose="02020603050405020304" pitchFamily="18" charset="0"/>
                </a:rPr>
                <a:t> to DKK</a:t>
              </a:r>
            </a:p>
            <a:p>
              <a:pPr marL="0" marR="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Cambria Math"/>
                  <a:ea typeface="+mn-ea"/>
                  <a:cs typeface="+mn-cs"/>
                </a:rPr>
                <a:t>𝐻</a:t>
              </a:r>
              <a:r>
                <a:rPr lang="da-DK" sz="1100" b="0" i="0">
                  <a:solidFill>
                    <a:schemeClr val="dk1"/>
                  </a:solidFill>
                  <a:effectLst/>
                  <a:latin typeface="Cambria Math"/>
                  <a:ea typeface="+mn-ea"/>
                  <a:cs typeface="+mn-cs"/>
                </a:rPr>
                <a:t>_</a:t>
              </a:r>
              <a:r>
                <a:rPr lang="en-GB" sz="1100" b="0" i="0">
                  <a:solidFill>
                    <a:schemeClr val="dk1"/>
                  </a:solidFill>
                  <a:effectLst/>
                  <a:latin typeface="Cambria Math"/>
                  <a:ea typeface="+mn-ea"/>
                  <a:cs typeface="+mn-cs"/>
                </a:rPr>
                <a:t>𝑐</a:t>
              </a:r>
              <a:r>
                <a:rPr lang="da-DK" sz="1100">
                  <a:latin typeface="Times New Roman" panose="02020603050405020304" pitchFamily="18" charset="0"/>
                  <a:cs typeface="Times New Roman" panose="02020603050405020304" pitchFamily="18" charset="0"/>
                </a:rPr>
                <a:t> - assumed heat production capacity</a:t>
              </a:r>
            </a:p>
            <a:p>
              <a:pPr marL="0" marR="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Cambria Math"/>
                  <a:ea typeface="+mn-ea"/>
                  <a:cs typeface="+mn-cs"/>
                </a:rPr>
                <a:t>𝐹𝐼𝑋𝑂𝑀</a:t>
              </a:r>
              <a:r>
                <a:rPr lang="da-DK" sz="1100">
                  <a:latin typeface="Times New Roman" panose="02020603050405020304" pitchFamily="18" charset="0"/>
                  <a:cs typeface="Times New Roman" panose="02020603050405020304" pitchFamily="18" charset="0"/>
                </a:rPr>
                <a:t> - Fixed O&amp;M costs</a:t>
              </a:r>
            </a:p>
          </xdr:txBody>
        </xdr:sp>
      </mc:Fallback>
    </mc:AlternateContent>
    <xdr:clientData/>
  </xdr:twoCellAnchor>
</xdr:wsDr>
</file>

<file path=xl/drawings/drawing15.xml><?xml version="1.0" encoding="utf-8"?>
<xdr:wsDr xmlns:xdr="http://schemas.openxmlformats.org/drawingml/2006/spreadsheetDrawing" xmlns:a="http://schemas.openxmlformats.org/drawingml/2006/main">
  <xdr:twoCellAnchor>
    <xdr:from>
      <xdr:col>5</xdr:col>
      <xdr:colOff>571501</xdr:colOff>
      <xdr:row>0</xdr:row>
      <xdr:rowOff>1</xdr:rowOff>
    </xdr:from>
    <xdr:to>
      <xdr:col>24</xdr:col>
      <xdr:colOff>133351</xdr:colOff>
      <xdr:row>1</xdr:row>
      <xdr:rowOff>95251</xdr:rowOff>
    </xdr:to>
    <xdr:sp macro="" textlink="">
      <xdr:nvSpPr>
        <xdr:cNvPr id="2" name="TextBox 1">
          <a:extLst>
            <a:ext uri="{FF2B5EF4-FFF2-40B4-BE49-F238E27FC236}">
              <a16:creationId xmlns:a16="http://schemas.microsoft.com/office/drawing/2014/main" id="{00000000-0008-0000-1000-000002000000}"/>
            </a:ext>
          </a:extLst>
        </xdr:cNvPr>
        <xdr:cNvSpPr txBox="1"/>
      </xdr:nvSpPr>
      <xdr:spPr>
        <a:xfrm>
          <a:off x="5457826" y="1"/>
          <a:ext cx="13373100" cy="285750"/>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lang="da-DK" sz="1100"/>
            <a:t>The techno-economic</a:t>
          </a:r>
          <a:r>
            <a:rPr lang="da-DK" sz="1100" baseline="0"/>
            <a:t> data used in SubRES_NewHOU_Heating are obtained from "</a:t>
          </a:r>
          <a:r>
            <a:rPr lang="da-DK" sz="1100">
              <a:solidFill>
                <a:schemeClr val="dk1"/>
              </a:solidFill>
              <a:effectLst/>
              <a:latin typeface="+mn-lt"/>
              <a:ea typeface="+mn-ea"/>
              <a:cs typeface="+mn-cs"/>
            </a:rPr>
            <a:t>Technology Data for Energy Plants Individual Heating Plants and Energy Transport" maintained by the Danish Energy Agency </a:t>
          </a:r>
        </a:p>
        <a:p>
          <a:endParaRPr lang="da-DK" sz="1100">
            <a:solidFill>
              <a:schemeClr val="dk1"/>
            </a:solidFill>
            <a:effectLst/>
            <a:latin typeface="+mn-lt"/>
            <a:ea typeface="+mn-ea"/>
            <a:cs typeface="+mn-cs"/>
          </a:endParaRPr>
        </a:p>
        <a:p>
          <a:r>
            <a:rPr lang="da-DK" sz="1100" u="sng">
              <a:solidFill>
                <a:srgbClr val="0070C0"/>
              </a:solidFill>
              <a:effectLst/>
              <a:latin typeface="+mn-lt"/>
              <a:ea typeface="+mn-ea"/>
              <a:cs typeface="+mn-cs"/>
            </a:rPr>
            <a:t>http://www.ens.dk/node/2252</a:t>
          </a:r>
        </a:p>
      </xdr:txBody>
    </xdr:sp>
    <xdr:clientData/>
  </xdr:twoCellAnchor>
  <xdr:twoCellAnchor>
    <xdr:from>
      <xdr:col>4</xdr:col>
      <xdr:colOff>209550</xdr:colOff>
      <xdr:row>128</xdr:row>
      <xdr:rowOff>19050</xdr:rowOff>
    </xdr:from>
    <xdr:to>
      <xdr:col>11</xdr:col>
      <xdr:colOff>457200</xdr:colOff>
      <xdr:row>144</xdr:row>
      <xdr:rowOff>171450</xdr:rowOff>
    </xdr:to>
    <mc:AlternateContent xmlns:mc="http://schemas.openxmlformats.org/markup-compatibility/2006" xmlns:a14="http://schemas.microsoft.com/office/drawing/2010/main">
      <mc:Choice Requires="a14">
        <xdr:sp macro="" textlink="">
          <xdr:nvSpPr>
            <xdr:cNvPr id="6" name="TextBox 5">
              <a:extLst>
                <a:ext uri="{FF2B5EF4-FFF2-40B4-BE49-F238E27FC236}">
                  <a16:creationId xmlns:a16="http://schemas.microsoft.com/office/drawing/2014/main" id="{00000000-0008-0000-1000-000006000000}"/>
                </a:ext>
              </a:extLst>
            </xdr:cNvPr>
            <xdr:cNvSpPr txBox="1"/>
          </xdr:nvSpPr>
          <xdr:spPr>
            <a:xfrm>
              <a:off x="4819650" y="16411575"/>
              <a:ext cx="4914900" cy="3200400"/>
            </a:xfrm>
            <a:prstGeom prst="rect">
              <a:avLst/>
            </a:prstGeom>
            <a:ln>
              <a:solidFill>
                <a:srgbClr val="FF0000"/>
              </a:solidFill>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lang="da-DK" sz="1100">
                  <a:latin typeface="Times New Roman" panose="02020603050405020304" pitchFamily="18" charset="0"/>
                  <a:cs typeface="Times New Roman" panose="02020603050405020304" pitchFamily="18" charset="0"/>
                </a:rPr>
                <a:t>Th</a:t>
              </a:r>
              <a:r>
                <a:rPr lang="da-DK" sz="1100" baseline="0">
                  <a:latin typeface="Times New Roman" panose="02020603050405020304" pitchFamily="18" charset="0"/>
                  <a:cs typeface="Times New Roman" panose="02020603050405020304" pitchFamily="18" charset="0"/>
                </a:rPr>
                <a:t>e values in red (specific investments, Fix O&amp;M and variable O&amp;M) are calculated and linked to table J12:P15: </a:t>
              </a:r>
            </a:p>
            <a:p>
              <a:endParaRPr lang="da-DK" sz="1100" baseline="0">
                <a:latin typeface="Times New Roman" panose="02020603050405020304" pitchFamily="18" charset="0"/>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left"/>
                  </m:oMathParaPr>
                  <m:oMath xmlns:m="http://schemas.openxmlformats.org/officeDocument/2006/math">
                    <m:sSub>
                      <m:sSubPr>
                        <m:ctrlPr>
                          <a:rPr lang="da-DK" sz="1100" i="1">
                            <a:solidFill>
                              <a:schemeClr val="dk1"/>
                            </a:solidFill>
                            <a:effectLst/>
                            <a:latin typeface="Cambria Math" panose="02040503050406030204" pitchFamily="18" charset="0"/>
                            <a:ea typeface="+mn-ea"/>
                            <a:cs typeface="+mn-cs"/>
                          </a:rPr>
                        </m:ctrlPr>
                      </m:sSubPr>
                      <m:e>
                        <m:r>
                          <a:rPr lang="en-GB" sz="1100" b="0" i="1">
                            <a:solidFill>
                              <a:schemeClr val="dk1"/>
                            </a:solidFill>
                            <a:effectLst/>
                            <a:latin typeface="Cambria Math"/>
                            <a:ea typeface="+mn-ea"/>
                            <a:cs typeface="+mn-cs"/>
                          </a:rPr>
                          <m:t>𝐼</m:t>
                        </m:r>
                      </m:e>
                      <m:sub>
                        <m:r>
                          <a:rPr lang="en-GB" sz="1100" b="0" i="1">
                            <a:solidFill>
                              <a:schemeClr val="dk1"/>
                            </a:solidFill>
                            <a:effectLst/>
                            <a:latin typeface="Cambria Math"/>
                            <a:ea typeface="+mn-ea"/>
                            <a:cs typeface="+mn-cs"/>
                          </a:rPr>
                          <m:t>𝑐</m:t>
                        </m:r>
                      </m:sub>
                    </m:sSub>
                    <m:d>
                      <m:dPr>
                        <m:begChr m:val="["/>
                        <m:endChr m:val="]"/>
                        <m:ctrlPr>
                          <a:rPr lang="da-DK" sz="1100" i="1">
                            <a:solidFill>
                              <a:schemeClr val="dk1"/>
                            </a:solidFill>
                            <a:effectLst/>
                            <a:latin typeface="Cambria Math" panose="02040503050406030204" pitchFamily="18" charset="0"/>
                            <a:ea typeface="+mn-ea"/>
                            <a:cs typeface="+mn-cs"/>
                          </a:rPr>
                        </m:ctrlPr>
                      </m:dPr>
                      <m:e>
                        <m:f>
                          <m:fPr>
                            <m:ctrlPr>
                              <a:rPr lang="da-DK" sz="1100" i="1">
                                <a:solidFill>
                                  <a:schemeClr val="dk1"/>
                                </a:solidFill>
                                <a:effectLst/>
                                <a:latin typeface="Cambria Math" panose="02040503050406030204" pitchFamily="18" charset="0"/>
                                <a:ea typeface="+mn-ea"/>
                                <a:cs typeface="+mn-cs"/>
                              </a:rPr>
                            </m:ctrlPr>
                          </m:fPr>
                          <m:num>
                            <m:r>
                              <a:rPr lang="en-GB" sz="1100" b="0" i="1">
                                <a:solidFill>
                                  <a:schemeClr val="dk1"/>
                                </a:solidFill>
                                <a:effectLst/>
                                <a:latin typeface="Cambria Math"/>
                                <a:ea typeface="+mn-ea"/>
                                <a:cs typeface="+mn-cs"/>
                              </a:rPr>
                              <m:t>𝐷𝐾𝐾</m:t>
                            </m:r>
                          </m:num>
                          <m:den>
                            <m:r>
                              <a:rPr lang="en-GB" sz="1100" b="0" i="1">
                                <a:solidFill>
                                  <a:schemeClr val="dk1"/>
                                </a:solidFill>
                                <a:effectLst/>
                                <a:latin typeface="Cambria Math"/>
                                <a:ea typeface="+mn-ea"/>
                                <a:cs typeface="+mn-cs"/>
                              </a:rPr>
                              <m:t>𝑘𝑊</m:t>
                            </m:r>
                          </m:den>
                        </m:f>
                      </m:e>
                    </m:d>
                    <m:r>
                      <a:rPr lang="da-DK" sz="1100" i="1">
                        <a:solidFill>
                          <a:schemeClr val="dk1"/>
                        </a:solidFill>
                        <a:effectLst/>
                        <a:latin typeface="Cambria Math"/>
                        <a:ea typeface="+mn-ea"/>
                        <a:cs typeface="+mn-cs"/>
                      </a:rPr>
                      <m:t>=</m:t>
                    </m:r>
                    <m:sSub>
                      <m:sSubPr>
                        <m:ctrlPr>
                          <a:rPr lang="da-DK" sz="1100" i="1">
                            <a:solidFill>
                              <a:schemeClr val="dk1"/>
                            </a:solidFill>
                            <a:effectLst/>
                            <a:latin typeface="Cambria Math" panose="02040503050406030204" pitchFamily="18" charset="0"/>
                            <a:ea typeface="+mn-ea"/>
                            <a:cs typeface="+mn-cs"/>
                          </a:rPr>
                        </m:ctrlPr>
                      </m:sSubPr>
                      <m:e>
                        <m:r>
                          <a:rPr lang="en-GB" sz="1100" b="0" i="1">
                            <a:solidFill>
                              <a:schemeClr val="dk1"/>
                            </a:solidFill>
                            <a:effectLst/>
                            <a:latin typeface="Cambria Math"/>
                            <a:ea typeface="+mn-ea"/>
                            <a:cs typeface="+mn-cs"/>
                          </a:rPr>
                          <m:t>𝐼</m:t>
                        </m:r>
                      </m:e>
                      <m:sub>
                        <m:r>
                          <a:rPr lang="en-GB" sz="1100" b="0" i="1">
                            <a:solidFill>
                              <a:schemeClr val="dk1"/>
                            </a:solidFill>
                            <a:effectLst/>
                            <a:latin typeface="Cambria Math"/>
                            <a:ea typeface="+mn-ea"/>
                            <a:cs typeface="+mn-cs"/>
                          </a:rPr>
                          <m:t>𝑐</m:t>
                        </m:r>
                      </m:sub>
                    </m:sSub>
                    <m:d>
                      <m:dPr>
                        <m:begChr m:val="["/>
                        <m:endChr m:val="]"/>
                        <m:ctrlPr>
                          <a:rPr lang="da-DK" sz="1100" i="1">
                            <a:solidFill>
                              <a:schemeClr val="dk1"/>
                            </a:solidFill>
                            <a:effectLst/>
                            <a:latin typeface="Cambria Math" panose="02040503050406030204" pitchFamily="18" charset="0"/>
                            <a:ea typeface="+mn-ea"/>
                            <a:cs typeface="+mn-cs"/>
                          </a:rPr>
                        </m:ctrlPr>
                      </m:dPr>
                      <m:e>
                        <m:f>
                          <m:fPr>
                            <m:ctrlPr>
                              <a:rPr lang="da-DK" sz="1100" i="1">
                                <a:solidFill>
                                  <a:schemeClr val="dk1"/>
                                </a:solidFill>
                                <a:effectLst/>
                                <a:latin typeface="Cambria Math" panose="02040503050406030204" pitchFamily="18" charset="0"/>
                                <a:ea typeface="+mn-ea"/>
                                <a:cs typeface="+mn-cs"/>
                              </a:rPr>
                            </m:ctrlPr>
                          </m:fPr>
                          <m:num>
                            <m:r>
                              <a:rPr lang="en-GB" sz="1100" b="0" i="1">
                                <a:solidFill>
                                  <a:schemeClr val="dk1"/>
                                </a:solidFill>
                                <a:effectLst/>
                                <a:latin typeface="Cambria Math"/>
                                <a:ea typeface="+mn-ea"/>
                                <a:cs typeface="+mn-cs"/>
                              </a:rPr>
                              <m:t>1000 €</m:t>
                            </m:r>
                          </m:num>
                          <m:den>
                            <m:r>
                              <a:rPr lang="en-GB" sz="1100" b="0" i="1">
                                <a:solidFill>
                                  <a:schemeClr val="dk1"/>
                                </a:solidFill>
                                <a:effectLst/>
                                <a:latin typeface="Cambria Math"/>
                                <a:ea typeface="+mn-ea"/>
                                <a:cs typeface="+mn-cs"/>
                              </a:rPr>
                              <m:t>𝑘𝑊</m:t>
                            </m:r>
                          </m:den>
                        </m:f>
                      </m:e>
                    </m:d>
                    <m:r>
                      <a:rPr lang="da-DK" sz="1100" i="1">
                        <a:solidFill>
                          <a:schemeClr val="dk1"/>
                        </a:solidFill>
                        <a:effectLst/>
                        <a:latin typeface="Cambria Math"/>
                        <a:ea typeface="+mn-ea"/>
                        <a:cs typeface="+mn-cs"/>
                      </a:rPr>
                      <m:t>∙</m:t>
                    </m:r>
                    <m:sSub>
                      <m:sSubPr>
                        <m:ctrlPr>
                          <a:rPr lang="da-DK" sz="1100" i="1">
                            <a:solidFill>
                              <a:schemeClr val="dk1"/>
                            </a:solidFill>
                            <a:effectLst/>
                            <a:latin typeface="Cambria Math" panose="02040503050406030204" pitchFamily="18" charset="0"/>
                            <a:ea typeface="+mn-ea"/>
                            <a:cs typeface="+mn-cs"/>
                          </a:rPr>
                        </m:ctrlPr>
                      </m:sSubPr>
                      <m:e>
                        <m:r>
                          <a:rPr lang="en-GB" sz="1100" b="0" i="1">
                            <a:solidFill>
                              <a:schemeClr val="dk1"/>
                            </a:solidFill>
                            <a:effectLst/>
                            <a:latin typeface="Cambria Math"/>
                            <a:ea typeface="+mn-ea"/>
                            <a:cs typeface="+mn-cs"/>
                          </a:rPr>
                          <m:t>𝑘</m:t>
                        </m:r>
                      </m:e>
                      <m:sub>
                        <m:r>
                          <a:rPr lang="en-GB" sz="1100" b="0" i="1">
                            <a:solidFill>
                              <a:schemeClr val="dk1"/>
                            </a:solidFill>
                            <a:effectLst/>
                            <a:latin typeface="Cambria Math"/>
                            <a:ea typeface="+mn-ea"/>
                            <a:cs typeface="+mn-cs"/>
                          </a:rPr>
                          <m:t>𝑐𝑜𝑛𝑣</m:t>
                        </m:r>
                      </m:sub>
                    </m:sSub>
                    <m:r>
                      <a:rPr lang="da-DK" sz="1100" i="1">
                        <a:solidFill>
                          <a:schemeClr val="dk1"/>
                        </a:solidFill>
                        <a:effectLst/>
                        <a:latin typeface="Cambria Math"/>
                        <a:ea typeface="+mn-ea"/>
                        <a:cs typeface="+mn-cs"/>
                      </a:rPr>
                      <m:t>∙</m:t>
                    </m:r>
                    <m:r>
                      <m:rPr>
                        <m:nor/>
                      </m:rPr>
                      <a:rPr lang="da-DK" sz="1100">
                        <a:solidFill>
                          <a:schemeClr val="dk1"/>
                        </a:solidFill>
                        <a:effectLst/>
                        <a:latin typeface="+mn-lt"/>
                        <a:ea typeface="+mn-ea"/>
                        <a:cs typeface="+mn-cs"/>
                      </a:rPr>
                      <m:t>1000</m:t>
                    </m:r>
                  </m:oMath>
                </m:oMathPara>
              </a14:m>
              <a:endParaRPr lang="da-DK" sz="1100">
                <a:latin typeface="Times New Roman" panose="02020603050405020304" pitchFamily="18" charset="0"/>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endParaRPr lang="da-DK" sz="1100">
                <a:latin typeface="Times New Roman" panose="02020603050405020304" pitchFamily="18" charset="0"/>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14:m>
                <m:oMath xmlns:m="http://schemas.openxmlformats.org/officeDocument/2006/math">
                  <m:r>
                    <a:rPr lang="en-GB" sz="1100" b="0" i="1">
                      <a:solidFill>
                        <a:schemeClr val="dk1"/>
                      </a:solidFill>
                      <a:effectLst/>
                      <a:latin typeface="Cambria Math"/>
                      <a:ea typeface="+mn-ea"/>
                      <a:cs typeface="+mn-cs"/>
                    </a:rPr>
                    <m:t>𝐹𝐼𝑋𝑂𝑀</m:t>
                  </m:r>
                  <m:d>
                    <m:dPr>
                      <m:begChr m:val="["/>
                      <m:endChr m:val="]"/>
                      <m:ctrlPr>
                        <a:rPr lang="da-DK" sz="1100" i="1">
                          <a:solidFill>
                            <a:schemeClr val="dk1"/>
                          </a:solidFill>
                          <a:effectLst/>
                          <a:latin typeface="Cambria Math" panose="02040503050406030204" pitchFamily="18" charset="0"/>
                          <a:ea typeface="+mn-ea"/>
                          <a:cs typeface="+mn-cs"/>
                        </a:rPr>
                      </m:ctrlPr>
                    </m:dPr>
                    <m:e>
                      <m:f>
                        <m:fPr>
                          <m:ctrlPr>
                            <a:rPr lang="da-DK" sz="1100" i="1">
                              <a:solidFill>
                                <a:schemeClr val="dk1"/>
                              </a:solidFill>
                              <a:effectLst/>
                              <a:latin typeface="Cambria Math" panose="02040503050406030204" pitchFamily="18" charset="0"/>
                              <a:ea typeface="+mn-ea"/>
                              <a:cs typeface="+mn-cs"/>
                            </a:rPr>
                          </m:ctrlPr>
                        </m:fPr>
                        <m:num>
                          <m:r>
                            <a:rPr lang="en-GB" sz="1100" b="0" i="1">
                              <a:solidFill>
                                <a:schemeClr val="dk1"/>
                              </a:solidFill>
                              <a:effectLst/>
                              <a:latin typeface="Cambria Math"/>
                              <a:ea typeface="+mn-ea"/>
                              <a:cs typeface="+mn-cs"/>
                            </a:rPr>
                            <m:t>𝐷𝐾𝐾</m:t>
                          </m:r>
                        </m:num>
                        <m:den>
                          <m:r>
                            <a:rPr lang="en-GB" sz="1100" b="0" i="1">
                              <a:solidFill>
                                <a:schemeClr val="dk1"/>
                              </a:solidFill>
                              <a:effectLst/>
                              <a:latin typeface="Cambria Math"/>
                              <a:ea typeface="+mn-ea"/>
                              <a:cs typeface="+mn-cs"/>
                            </a:rPr>
                            <m:t>𝑘𝑊</m:t>
                          </m:r>
                          <m:r>
                            <a:rPr lang="en-GB" sz="1100" b="0" i="1">
                              <a:solidFill>
                                <a:schemeClr val="dk1"/>
                              </a:solidFill>
                              <a:effectLst/>
                              <a:latin typeface="Cambria Math"/>
                              <a:ea typeface="Cambria Math"/>
                              <a:cs typeface="+mn-cs"/>
                            </a:rPr>
                            <m:t>∙</m:t>
                          </m:r>
                          <m:r>
                            <a:rPr lang="en-GB" sz="1100" b="0" i="1">
                              <a:solidFill>
                                <a:schemeClr val="dk1"/>
                              </a:solidFill>
                              <a:effectLst/>
                              <a:latin typeface="Cambria Math"/>
                              <a:ea typeface="Cambria Math"/>
                              <a:cs typeface="+mn-cs"/>
                            </a:rPr>
                            <m:t>𝑦𝑒𝑎𝑟</m:t>
                          </m:r>
                        </m:den>
                      </m:f>
                    </m:e>
                  </m:d>
                  <m:r>
                    <a:rPr lang="da-DK" sz="1100" i="1">
                      <a:solidFill>
                        <a:schemeClr val="dk1"/>
                      </a:solidFill>
                      <a:effectLst/>
                      <a:latin typeface="Cambria Math"/>
                      <a:ea typeface="+mn-ea"/>
                      <a:cs typeface="+mn-cs"/>
                    </a:rPr>
                    <m:t>=</m:t>
                  </m:r>
                  <m:f>
                    <m:fPr>
                      <m:ctrlPr>
                        <a:rPr lang="da-DK" sz="1100" i="1">
                          <a:solidFill>
                            <a:schemeClr val="dk1"/>
                          </a:solidFill>
                          <a:effectLst/>
                          <a:latin typeface="Cambria Math" panose="02040503050406030204" pitchFamily="18" charset="0"/>
                          <a:ea typeface="+mn-ea"/>
                          <a:cs typeface="+mn-cs"/>
                        </a:rPr>
                      </m:ctrlPr>
                    </m:fPr>
                    <m:num>
                      <m:r>
                        <a:rPr lang="en-GB" sz="1100" b="0" i="1">
                          <a:solidFill>
                            <a:schemeClr val="dk1"/>
                          </a:solidFill>
                          <a:effectLst/>
                          <a:latin typeface="Cambria Math"/>
                          <a:ea typeface="+mn-ea"/>
                          <a:cs typeface="+mn-cs"/>
                        </a:rPr>
                        <m:t>𝐹𝐼𝑋𝑂𝑀</m:t>
                      </m:r>
                      <m:d>
                        <m:dPr>
                          <m:begChr m:val="["/>
                          <m:endChr m:val="]"/>
                          <m:ctrlPr>
                            <a:rPr lang="da-DK" sz="1100" i="1">
                              <a:solidFill>
                                <a:schemeClr val="dk1"/>
                              </a:solidFill>
                              <a:effectLst/>
                              <a:latin typeface="Cambria Math" panose="02040503050406030204" pitchFamily="18" charset="0"/>
                              <a:ea typeface="+mn-ea"/>
                              <a:cs typeface="+mn-cs"/>
                            </a:rPr>
                          </m:ctrlPr>
                        </m:dPr>
                        <m:e>
                          <m:f>
                            <m:fPr>
                              <m:ctrlPr>
                                <a:rPr lang="da-DK" sz="1100" i="1">
                                  <a:solidFill>
                                    <a:schemeClr val="dk1"/>
                                  </a:solidFill>
                                  <a:effectLst/>
                                  <a:latin typeface="Cambria Math" panose="02040503050406030204" pitchFamily="18" charset="0"/>
                                  <a:ea typeface="+mn-ea"/>
                                  <a:cs typeface="+mn-cs"/>
                                </a:rPr>
                              </m:ctrlPr>
                            </m:fPr>
                            <m:num>
                              <m:r>
                                <a:rPr lang="en-GB" sz="1100" b="0" i="1">
                                  <a:solidFill>
                                    <a:schemeClr val="dk1"/>
                                  </a:solidFill>
                                  <a:effectLst/>
                                  <a:latin typeface="Cambria Math"/>
                                  <a:ea typeface="+mn-ea"/>
                                  <a:cs typeface="+mn-cs"/>
                                </a:rPr>
                                <m:t>€</m:t>
                              </m:r>
                            </m:num>
                            <m:den>
                              <m:r>
                                <a:rPr lang="en-GB" sz="1100" b="0" i="1">
                                  <a:solidFill>
                                    <a:schemeClr val="dk1"/>
                                  </a:solidFill>
                                  <a:effectLst/>
                                  <a:latin typeface="Cambria Math"/>
                                  <a:ea typeface="+mn-ea"/>
                                  <a:cs typeface="+mn-cs"/>
                                </a:rPr>
                                <m:t>𝑢𝑛𝑖𝑡</m:t>
                              </m:r>
                              <m:r>
                                <a:rPr lang="en-GB" sz="1100" b="0" i="1">
                                  <a:solidFill>
                                    <a:schemeClr val="dk1"/>
                                  </a:solidFill>
                                  <a:effectLst/>
                                  <a:latin typeface="Cambria Math"/>
                                  <a:ea typeface="+mn-ea"/>
                                  <a:cs typeface="+mn-cs"/>
                                </a:rPr>
                                <m:t>∙</m:t>
                              </m:r>
                              <m:r>
                                <a:rPr lang="en-GB" sz="1100" b="0" i="1">
                                  <a:solidFill>
                                    <a:schemeClr val="dk1"/>
                                  </a:solidFill>
                                  <a:effectLst/>
                                  <a:latin typeface="Cambria Math"/>
                                  <a:ea typeface="+mn-ea"/>
                                  <a:cs typeface="+mn-cs"/>
                                </a:rPr>
                                <m:t>𝑦𝑒𝑎𝑟</m:t>
                              </m:r>
                            </m:den>
                          </m:f>
                        </m:e>
                      </m:d>
                      <m:r>
                        <a:rPr lang="da-DK" sz="1100" i="1">
                          <a:solidFill>
                            <a:schemeClr val="dk1"/>
                          </a:solidFill>
                          <a:effectLst/>
                          <a:latin typeface="Cambria Math"/>
                          <a:ea typeface="+mn-ea"/>
                          <a:cs typeface="+mn-cs"/>
                        </a:rPr>
                        <m:t>∙</m:t>
                      </m:r>
                      <m:sSub>
                        <m:sSubPr>
                          <m:ctrlPr>
                            <a:rPr lang="da-DK" sz="1100" i="1">
                              <a:solidFill>
                                <a:schemeClr val="dk1"/>
                              </a:solidFill>
                              <a:effectLst/>
                              <a:latin typeface="Cambria Math" panose="02040503050406030204" pitchFamily="18" charset="0"/>
                              <a:ea typeface="+mn-ea"/>
                              <a:cs typeface="+mn-cs"/>
                            </a:rPr>
                          </m:ctrlPr>
                        </m:sSubPr>
                        <m:e>
                          <m:r>
                            <a:rPr lang="en-GB" sz="1100" b="0" i="1">
                              <a:solidFill>
                                <a:schemeClr val="dk1"/>
                              </a:solidFill>
                              <a:effectLst/>
                              <a:latin typeface="Cambria Math"/>
                              <a:ea typeface="+mn-ea"/>
                              <a:cs typeface="+mn-cs"/>
                            </a:rPr>
                            <m:t>𝑘</m:t>
                          </m:r>
                        </m:e>
                        <m:sub>
                          <m:r>
                            <a:rPr lang="en-GB" sz="1100" b="0" i="1">
                              <a:solidFill>
                                <a:schemeClr val="dk1"/>
                              </a:solidFill>
                              <a:effectLst/>
                              <a:latin typeface="Cambria Math"/>
                              <a:ea typeface="+mn-ea"/>
                              <a:cs typeface="+mn-cs"/>
                            </a:rPr>
                            <m:t>𝑐𝑜𝑛𝑣</m:t>
                          </m:r>
                        </m:sub>
                      </m:sSub>
                    </m:num>
                    <m:den>
                      <m:sSub>
                        <m:sSubPr>
                          <m:ctrlPr>
                            <a:rPr lang="da-DK" sz="1100" i="1">
                              <a:solidFill>
                                <a:schemeClr val="dk1"/>
                              </a:solidFill>
                              <a:effectLst/>
                              <a:latin typeface="Cambria Math" panose="02040503050406030204" pitchFamily="18" charset="0"/>
                              <a:ea typeface="+mn-ea"/>
                              <a:cs typeface="+mn-cs"/>
                            </a:rPr>
                          </m:ctrlPr>
                        </m:sSubPr>
                        <m:e>
                          <m:r>
                            <a:rPr lang="en-GB" sz="1100" b="0" i="1">
                              <a:solidFill>
                                <a:schemeClr val="dk1"/>
                              </a:solidFill>
                              <a:effectLst/>
                              <a:latin typeface="Cambria Math"/>
                              <a:ea typeface="+mn-ea"/>
                              <a:cs typeface="+mn-cs"/>
                            </a:rPr>
                            <m:t>𝐻</m:t>
                          </m:r>
                        </m:e>
                        <m:sub>
                          <m:r>
                            <a:rPr lang="en-GB" sz="1100" b="0" i="1">
                              <a:solidFill>
                                <a:schemeClr val="dk1"/>
                              </a:solidFill>
                              <a:effectLst/>
                              <a:latin typeface="Cambria Math"/>
                              <a:ea typeface="+mn-ea"/>
                              <a:cs typeface="+mn-cs"/>
                            </a:rPr>
                            <m:t>𝑐</m:t>
                          </m:r>
                        </m:sub>
                      </m:sSub>
                    </m:den>
                  </m:f>
                </m:oMath>
              </a14:m>
              <a:r>
                <a:rPr lang="da-DK" sz="1100">
                  <a:latin typeface="Times New Roman" panose="02020603050405020304" pitchFamily="18" charset="0"/>
                  <a:cs typeface="Times New Roman" panose="02020603050405020304" pitchFamily="18" charset="0"/>
                </a:rPr>
                <a:t>,</a:t>
              </a:r>
            </a:p>
            <a:p>
              <a:pPr marL="0" marR="0" indent="0" defTabSz="914400" eaLnBrk="1" fontAlgn="auto" latinLnBrk="0" hangingPunct="1">
                <a:lnSpc>
                  <a:spcPct val="100000"/>
                </a:lnSpc>
                <a:spcBef>
                  <a:spcPts val="0"/>
                </a:spcBef>
                <a:spcAft>
                  <a:spcPts val="0"/>
                </a:spcAft>
                <a:buClrTx/>
                <a:buSzTx/>
                <a:buFontTx/>
                <a:buNone/>
                <a:tabLst/>
                <a:defRPr/>
              </a:pPr>
              <a:endParaRPr lang="da-DK" sz="1100">
                <a:latin typeface="Times New Roman" panose="02020603050405020304" pitchFamily="18" charset="0"/>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r>
                <a:rPr lang="da-DK" sz="1100">
                  <a:latin typeface="Times New Roman" panose="02020603050405020304" pitchFamily="18" charset="0"/>
                  <a:cs typeface="Times New Roman" panose="02020603050405020304" pitchFamily="18" charset="0"/>
                </a:rPr>
                <a:t>where the used symbols have the following meaning:</a:t>
              </a:r>
            </a:p>
            <a:p>
              <a:pPr marL="0" marR="0" indent="0" defTabSz="914400" eaLnBrk="1" fontAlgn="auto" latinLnBrk="0" hangingPunct="1">
                <a:lnSpc>
                  <a:spcPct val="100000"/>
                </a:lnSpc>
                <a:spcBef>
                  <a:spcPts val="0"/>
                </a:spcBef>
                <a:spcAft>
                  <a:spcPts val="0"/>
                </a:spcAft>
                <a:buClrTx/>
                <a:buSzTx/>
                <a:buFontTx/>
                <a:buNone/>
                <a:tabLst/>
                <a:defRPr/>
              </a:pPr>
              <a:endParaRPr lang="da-DK" sz="1100">
                <a:latin typeface="Times New Roman" panose="02020603050405020304" pitchFamily="18" charset="0"/>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14:m>
                <m:oMath xmlns:m="http://schemas.openxmlformats.org/officeDocument/2006/math">
                  <m:sSub>
                    <m:sSubPr>
                      <m:ctrlPr>
                        <a:rPr lang="da-DK" sz="1100" i="1">
                          <a:solidFill>
                            <a:schemeClr val="dk1"/>
                          </a:solidFill>
                          <a:effectLst/>
                          <a:latin typeface="Cambria Math" panose="02040503050406030204" pitchFamily="18" charset="0"/>
                          <a:ea typeface="+mn-ea"/>
                          <a:cs typeface="+mn-cs"/>
                        </a:rPr>
                      </m:ctrlPr>
                    </m:sSubPr>
                    <m:e>
                      <m:r>
                        <a:rPr lang="en-GB" sz="1100" b="0" i="1">
                          <a:solidFill>
                            <a:schemeClr val="dk1"/>
                          </a:solidFill>
                          <a:effectLst/>
                          <a:latin typeface="Cambria Math"/>
                          <a:ea typeface="+mn-ea"/>
                          <a:cs typeface="+mn-cs"/>
                        </a:rPr>
                        <m:t>𝐼</m:t>
                      </m:r>
                    </m:e>
                    <m:sub>
                      <m:r>
                        <a:rPr lang="en-GB" sz="1100" b="0" i="1">
                          <a:solidFill>
                            <a:schemeClr val="dk1"/>
                          </a:solidFill>
                          <a:effectLst/>
                          <a:latin typeface="Cambria Math"/>
                          <a:ea typeface="+mn-ea"/>
                          <a:cs typeface="+mn-cs"/>
                        </a:rPr>
                        <m:t>𝑐</m:t>
                      </m:r>
                    </m:sub>
                  </m:sSub>
                </m:oMath>
              </a14:m>
              <a:r>
                <a:rPr lang="da-DK" sz="1100">
                  <a:latin typeface="Times New Roman" panose="02020603050405020304" pitchFamily="18" charset="0"/>
                  <a:cs typeface="Times New Roman" panose="02020603050405020304" pitchFamily="18" charset="0"/>
                </a:rPr>
                <a:t> - investment costs</a:t>
              </a:r>
            </a:p>
            <a:p>
              <a:pPr marL="0" marR="0" indent="0" defTabSz="914400" eaLnBrk="1" fontAlgn="auto" latinLnBrk="0" hangingPunct="1">
                <a:lnSpc>
                  <a:spcPct val="100000"/>
                </a:lnSpc>
                <a:spcBef>
                  <a:spcPts val="0"/>
                </a:spcBef>
                <a:spcAft>
                  <a:spcPts val="0"/>
                </a:spcAft>
                <a:buClrTx/>
                <a:buSzTx/>
                <a:buFontTx/>
                <a:buNone/>
                <a:tabLst/>
                <a:defRPr/>
              </a:pPr>
              <a14:m>
                <m:oMath xmlns:m="http://schemas.openxmlformats.org/officeDocument/2006/math">
                  <m:sSub>
                    <m:sSubPr>
                      <m:ctrlPr>
                        <a:rPr lang="da-DK" sz="1100" i="1">
                          <a:solidFill>
                            <a:schemeClr val="dk1"/>
                          </a:solidFill>
                          <a:effectLst/>
                          <a:latin typeface="Cambria Math" panose="02040503050406030204" pitchFamily="18" charset="0"/>
                          <a:ea typeface="+mn-ea"/>
                          <a:cs typeface="+mn-cs"/>
                        </a:rPr>
                      </m:ctrlPr>
                    </m:sSubPr>
                    <m:e>
                      <m:r>
                        <a:rPr lang="en-GB" sz="1100" b="0" i="1">
                          <a:solidFill>
                            <a:schemeClr val="dk1"/>
                          </a:solidFill>
                          <a:effectLst/>
                          <a:latin typeface="Cambria Math"/>
                          <a:ea typeface="+mn-ea"/>
                          <a:cs typeface="+mn-cs"/>
                        </a:rPr>
                        <m:t>𝑘</m:t>
                      </m:r>
                    </m:e>
                    <m:sub>
                      <m:r>
                        <a:rPr lang="en-GB" sz="1100" b="0" i="1">
                          <a:solidFill>
                            <a:schemeClr val="dk1"/>
                          </a:solidFill>
                          <a:effectLst/>
                          <a:latin typeface="Cambria Math"/>
                          <a:ea typeface="+mn-ea"/>
                          <a:cs typeface="+mn-cs"/>
                        </a:rPr>
                        <m:t>𝑐𝑜𝑛𝑣</m:t>
                      </m:r>
                    </m:sub>
                  </m:sSub>
                </m:oMath>
              </a14:m>
              <a:r>
                <a:rPr lang="da-DK" sz="1100">
                  <a:latin typeface="Times New Roman" panose="02020603050405020304" pitchFamily="18" charset="0"/>
                  <a:cs typeface="Times New Roman" panose="02020603050405020304" pitchFamily="18" charset="0"/>
                </a:rPr>
                <a:t> - conersion factor from </a:t>
              </a:r>
              <a14:m>
                <m:oMath xmlns:m="http://schemas.openxmlformats.org/officeDocument/2006/math">
                  <m:r>
                    <a:rPr lang="en-GB" sz="1100" b="0" i="1">
                      <a:solidFill>
                        <a:schemeClr val="dk1"/>
                      </a:solidFill>
                      <a:effectLst/>
                      <a:latin typeface="Cambria Math"/>
                      <a:ea typeface="+mn-ea"/>
                      <a:cs typeface="+mn-cs"/>
                    </a:rPr>
                    <m:t>€</m:t>
                  </m:r>
                </m:oMath>
              </a14:m>
              <a:r>
                <a:rPr lang="da-DK" sz="1100">
                  <a:latin typeface="Times New Roman" panose="02020603050405020304" pitchFamily="18" charset="0"/>
                  <a:cs typeface="Times New Roman" panose="02020603050405020304" pitchFamily="18" charset="0"/>
                </a:rPr>
                <a:t> to DKK</a:t>
              </a:r>
            </a:p>
            <a:p>
              <a:pPr marL="0" marR="0" indent="0" defTabSz="914400" eaLnBrk="1" fontAlgn="auto" latinLnBrk="0" hangingPunct="1">
                <a:lnSpc>
                  <a:spcPct val="100000"/>
                </a:lnSpc>
                <a:spcBef>
                  <a:spcPts val="0"/>
                </a:spcBef>
                <a:spcAft>
                  <a:spcPts val="0"/>
                </a:spcAft>
                <a:buClrTx/>
                <a:buSzTx/>
                <a:buFontTx/>
                <a:buNone/>
                <a:tabLst/>
                <a:defRPr/>
              </a:pPr>
              <a14:m>
                <m:oMath xmlns:m="http://schemas.openxmlformats.org/officeDocument/2006/math">
                  <m:sSub>
                    <m:sSubPr>
                      <m:ctrlPr>
                        <a:rPr lang="da-DK" sz="1100" i="1">
                          <a:solidFill>
                            <a:schemeClr val="dk1"/>
                          </a:solidFill>
                          <a:effectLst/>
                          <a:latin typeface="Cambria Math" panose="02040503050406030204" pitchFamily="18" charset="0"/>
                          <a:ea typeface="+mn-ea"/>
                          <a:cs typeface="+mn-cs"/>
                        </a:rPr>
                      </m:ctrlPr>
                    </m:sSubPr>
                    <m:e>
                      <m:r>
                        <a:rPr lang="en-GB" sz="1100" b="0" i="1">
                          <a:solidFill>
                            <a:schemeClr val="dk1"/>
                          </a:solidFill>
                          <a:effectLst/>
                          <a:latin typeface="Cambria Math"/>
                          <a:ea typeface="+mn-ea"/>
                          <a:cs typeface="+mn-cs"/>
                        </a:rPr>
                        <m:t>𝐻</m:t>
                      </m:r>
                    </m:e>
                    <m:sub>
                      <m:r>
                        <a:rPr lang="en-GB" sz="1100" b="0" i="1">
                          <a:solidFill>
                            <a:schemeClr val="dk1"/>
                          </a:solidFill>
                          <a:effectLst/>
                          <a:latin typeface="Cambria Math"/>
                          <a:ea typeface="+mn-ea"/>
                          <a:cs typeface="+mn-cs"/>
                        </a:rPr>
                        <m:t>𝑐</m:t>
                      </m:r>
                    </m:sub>
                  </m:sSub>
                </m:oMath>
              </a14:m>
              <a:r>
                <a:rPr lang="da-DK" sz="1100">
                  <a:latin typeface="Times New Roman" panose="02020603050405020304" pitchFamily="18" charset="0"/>
                  <a:cs typeface="Times New Roman" panose="02020603050405020304" pitchFamily="18" charset="0"/>
                </a:rPr>
                <a:t> - assumed heat production capacity</a:t>
              </a:r>
            </a:p>
            <a:p>
              <a:pPr marL="0" marR="0" indent="0" defTabSz="914400" eaLnBrk="1" fontAlgn="auto" latinLnBrk="0" hangingPunct="1">
                <a:lnSpc>
                  <a:spcPct val="100000"/>
                </a:lnSpc>
                <a:spcBef>
                  <a:spcPts val="0"/>
                </a:spcBef>
                <a:spcAft>
                  <a:spcPts val="0"/>
                </a:spcAft>
                <a:buClrTx/>
                <a:buSzTx/>
                <a:buFontTx/>
                <a:buNone/>
                <a:tabLst/>
                <a:defRPr/>
              </a:pPr>
              <a14:m>
                <m:oMath xmlns:m="http://schemas.openxmlformats.org/officeDocument/2006/math">
                  <m:r>
                    <a:rPr lang="en-GB" sz="1100" b="0" i="1">
                      <a:solidFill>
                        <a:schemeClr val="dk1"/>
                      </a:solidFill>
                      <a:effectLst/>
                      <a:latin typeface="Cambria Math"/>
                      <a:ea typeface="+mn-ea"/>
                      <a:cs typeface="+mn-cs"/>
                    </a:rPr>
                    <m:t>𝐹𝐼𝑋𝑂𝑀</m:t>
                  </m:r>
                </m:oMath>
              </a14:m>
              <a:r>
                <a:rPr lang="da-DK" sz="1100">
                  <a:latin typeface="Times New Roman" panose="02020603050405020304" pitchFamily="18" charset="0"/>
                  <a:cs typeface="Times New Roman" panose="02020603050405020304" pitchFamily="18" charset="0"/>
                </a:rPr>
                <a:t> - Fixed O&amp;M costs</a:t>
              </a:r>
            </a:p>
          </xdr:txBody>
        </xdr:sp>
      </mc:Choice>
      <mc:Fallback xmlns="">
        <xdr:sp macro="" textlink="">
          <xdr:nvSpPr>
            <xdr:cNvPr id="6" name="TextBox 5"/>
            <xdr:cNvSpPr txBox="1"/>
          </xdr:nvSpPr>
          <xdr:spPr>
            <a:xfrm>
              <a:off x="4819650" y="16411575"/>
              <a:ext cx="4914900" cy="3200400"/>
            </a:xfrm>
            <a:prstGeom prst="rect">
              <a:avLst/>
            </a:prstGeom>
            <a:ln>
              <a:solidFill>
                <a:srgbClr val="FF0000"/>
              </a:solidFill>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lang="da-DK" sz="1100">
                  <a:latin typeface="Times New Roman" panose="02020603050405020304" pitchFamily="18" charset="0"/>
                  <a:cs typeface="Times New Roman" panose="02020603050405020304" pitchFamily="18" charset="0"/>
                </a:rPr>
                <a:t>Th</a:t>
              </a:r>
              <a:r>
                <a:rPr lang="da-DK" sz="1100" baseline="0">
                  <a:latin typeface="Times New Roman" panose="02020603050405020304" pitchFamily="18" charset="0"/>
                  <a:cs typeface="Times New Roman" panose="02020603050405020304" pitchFamily="18" charset="0"/>
                </a:rPr>
                <a:t>e values in red (specific investments, Fix O&amp;M and variable O&amp;M) are calculated and linked to table J12:P15: </a:t>
              </a:r>
            </a:p>
            <a:p>
              <a:endParaRPr lang="da-DK" sz="1100" baseline="0">
                <a:latin typeface="Times New Roman" panose="02020603050405020304" pitchFamily="18" charset="0"/>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Cambria Math"/>
                  <a:ea typeface="+mn-ea"/>
                  <a:cs typeface="+mn-cs"/>
                </a:rPr>
                <a:t>𝐼</a:t>
              </a:r>
              <a:r>
                <a:rPr lang="da-DK" sz="1100" b="0" i="0">
                  <a:solidFill>
                    <a:schemeClr val="dk1"/>
                  </a:solidFill>
                  <a:effectLst/>
                  <a:latin typeface="Cambria Math"/>
                  <a:ea typeface="+mn-ea"/>
                  <a:cs typeface="+mn-cs"/>
                </a:rPr>
                <a:t>_</a:t>
              </a:r>
              <a:r>
                <a:rPr lang="en-GB" sz="1100" b="0" i="0">
                  <a:solidFill>
                    <a:schemeClr val="dk1"/>
                  </a:solidFill>
                  <a:effectLst/>
                  <a:latin typeface="Cambria Math"/>
                  <a:ea typeface="+mn-ea"/>
                  <a:cs typeface="+mn-cs"/>
                </a:rPr>
                <a:t>𝑐</a:t>
              </a:r>
              <a:r>
                <a:rPr lang="da-DK" sz="1100" b="0" i="0">
                  <a:solidFill>
                    <a:schemeClr val="dk1"/>
                  </a:solidFill>
                  <a:effectLst/>
                  <a:latin typeface="Cambria Math"/>
                  <a:ea typeface="+mn-ea"/>
                  <a:cs typeface="+mn-cs"/>
                </a:rPr>
                <a:t> </a:t>
              </a:r>
              <a:r>
                <a:rPr lang="da-DK" sz="1100" i="0">
                  <a:solidFill>
                    <a:schemeClr val="dk1"/>
                  </a:solidFill>
                  <a:effectLst/>
                  <a:latin typeface="Cambria Math"/>
                  <a:ea typeface="+mn-ea"/>
                  <a:cs typeface="+mn-cs"/>
                </a:rPr>
                <a:t>[</a:t>
              </a:r>
              <a:r>
                <a:rPr lang="en-GB" sz="1100" b="0" i="0">
                  <a:solidFill>
                    <a:schemeClr val="dk1"/>
                  </a:solidFill>
                  <a:effectLst/>
                  <a:latin typeface="Cambria Math"/>
                  <a:ea typeface="+mn-ea"/>
                  <a:cs typeface="+mn-cs"/>
                </a:rPr>
                <a:t>𝐷𝐾𝐾</a:t>
              </a:r>
              <a:r>
                <a:rPr lang="da-DK" sz="1100" b="0" i="0">
                  <a:solidFill>
                    <a:schemeClr val="dk1"/>
                  </a:solidFill>
                  <a:effectLst/>
                  <a:latin typeface="Cambria Math"/>
                  <a:ea typeface="+mn-ea"/>
                  <a:cs typeface="+mn-cs"/>
                </a:rPr>
                <a:t>/</a:t>
              </a:r>
              <a:r>
                <a:rPr lang="en-GB" sz="1100" b="0" i="0">
                  <a:solidFill>
                    <a:schemeClr val="dk1"/>
                  </a:solidFill>
                  <a:effectLst/>
                  <a:latin typeface="Cambria Math"/>
                  <a:ea typeface="+mn-ea"/>
                  <a:cs typeface="+mn-cs"/>
                </a:rPr>
                <a:t>𝑘𝑊]</a:t>
              </a:r>
              <a:r>
                <a:rPr lang="da-DK" sz="1100" i="0">
                  <a:solidFill>
                    <a:schemeClr val="dk1"/>
                  </a:solidFill>
                  <a:effectLst/>
                  <a:latin typeface="Cambria Math"/>
                  <a:ea typeface="+mn-ea"/>
                  <a:cs typeface="+mn-cs"/>
                </a:rPr>
                <a:t>=</a:t>
              </a:r>
              <a:r>
                <a:rPr lang="en-GB" sz="1100" b="0" i="0">
                  <a:solidFill>
                    <a:schemeClr val="dk1"/>
                  </a:solidFill>
                  <a:effectLst/>
                  <a:latin typeface="Cambria Math"/>
                  <a:ea typeface="+mn-ea"/>
                  <a:cs typeface="+mn-cs"/>
                </a:rPr>
                <a:t>𝐼</a:t>
              </a:r>
              <a:r>
                <a:rPr lang="da-DK" sz="1100" b="0" i="0">
                  <a:solidFill>
                    <a:schemeClr val="dk1"/>
                  </a:solidFill>
                  <a:effectLst/>
                  <a:latin typeface="Cambria Math"/>
                  <a:ea typeface="+mn-ea"/>
                  <a:cs typeface="+mn-cs"/>
                </a:rPr>
                <a:t>_</a:t>
              </a:r>
              <a:r>
                <a:rPr lang="en-GB" sz="1100" b="0" i="0">
                  <a:solidFill>
                    <a:schemeClr val="dk1"/>
                  </a:solidFill>
                  <a:effectLst/>
                  <a:latin typeface="Cambria Math"/>
                  <a:ea typeface="+mn-ea"/>
                  <a:cs typeface="+mn-cs"/>
                </a:rPr>
                <a:t>𝑐</a:t>
              </a:r>
              <a:r>
                <a:rPr lang="da-DK" sz="1100" b="0" i="0">
                  <a:solidFill>
                    <a:schemeClr val="dk1"/>
                  </a:solidFill>
                  <a:effectLst/>
                  <a:latin typeface="Cambria Math"/>
                  <a:ea typeface="+mn-ea"/>
                  <a:cs typeface="+mn-cs"/>
                </a:rPr>
                <a:t> </a:t>
              </a:r>
              <a:r>
                <a:rPr lang="da-DK" sz="1100" i="0">
                  <a:solidFill>
                    <a:schemeClr val="dk1"/>
                  </a:solidFill>
                  <a:effectLst/>
                  <a:latin typeface="Cambria Math"/>
                  <a:ea typeface="+mn-ea"/>
                  <a:cs typeface="+mn-cs"/>
                </a:rPr>
                <a:t>[(</a:t>
              </a:r>
              <a:r>
                <a:rPr lang="en-GB" sz="1100" b="0" i="0">
                  <a:solidFill>
                    <a:schemeClr val="dk1"/>
                  </a:solidFill>
                  <a:effectLst/>
                  <a:latin typeface="Cambria Math"/>
                  <a:ea typeface="+mn-ea"/>
                  <a:cs typeface="+mn-cs"/>
                </a:rPr>
                <a:t>1000 €</a:t>
              </a:r>
              <a:r>
                <a:rPr lang="da-DK" sz="1100" b="0" i="0">
                  <a:solidFill>
                    <a:schemeClr val="dk1"/>
                  </a:solidFill>
                  <a:effectLst/>
                  <a:latin typeface="Cambria Math"/>
                  <a:ea typeface="+mn-ea"/>
                  <a:cs typeface="+mn-cs"/>
                </a:rPr>
                <a:t>)/</a:t>
              </a:r>
              <a:r>
                <a:rPr lang="en-GB" sz="1100" b="0" i="0">
                  <a:solidFill>
                    <a:schemeClr val="dk1"/>
                  </a:solidFill>
                  <a:effectLst/>
                  <a:latin typeface="Cambria Math"/>
                  <a:ea typeface="+mn-ea"/>
                  <a:cs typeface="+mn-cs"/>
                </a:rPr>
                <a:t>𝑘𝑊]</a:t>
              </a:r>
              <a:r>
                <a:rPr lang="da-DK" sz="1100" i="0">
                  <a:solidFill>
                    <a:schemeClr val="dk1"/>
                  </a:solidFill>
                  <a:effectLst/>
                  <a:latin typeface="Cambria Math"/>
                  <a:ea typeface="+mn-ea"/>
                  <a:cs typeface="+mn-cs"/>
                </a:rPr>
                <a:t>∙</a:t>
              </a:r>
              <a:r>
                <a:rPr lang="en-GB" sz="1100" b="0" i="0">
                  <a:solidFill>
                    <a:schemeClr val="dk1"/>
                  </a:solidFill>
                  <a:effectLst/>
                  <a:latin typeface="Cambria Math"/>
                  <a:ea typeface="+mn-ea"/>
                  <a:cs typeface="+mn-cs"/>
                </a:rPr>
                <a:t>𝑘</a:t>
              </a:r>
              <a:r>
                <a:rPr lang="da-DK" sz="1100" b="0" i="0">
                  <a:solidFill>
                    <a:schemeClr val="dk1"/>
                  </a:solidFill>
                  <a:effectLst/>
                  <a:latin typeface="Cambria Math"/>
                  <a:ea typeface="+mn-ea"/>
                  <a:cs typeface="+mn-cs"/>
                </a:rPr>
                <a:t>_</a:t>
              </a:r>
              <a:r>
                <a:rPr lang="en-GB" sz="1100" b="0" i="0">
                  <a:solidFill>
                    <a:schemeClr val="dk1"/>
                  </a:solidFill>
                  <a:effectLst/>
                  <a:latin typeface="Cambria Math"/>
                  <a:ea typeface="+mn-ea"/>
                  <a:cs typeface="+mn-cs"/>
                </a:rPr>
                <a:t>𝑐𝑜𝑛𝑣</a:t>
              </a:r>
              <a:r>
                <a:rPr lang="da-DK" sz="1100" i="0">
                  <a:solidFill>
                    <a:schemeClr val="dk1"/>
                  </a:solidFill>
                  <a:effectLst/>
                  <a:latin typeface="Cambria Math"/>
                  <a:ea typeface="+mn-ea"/>
                  <a:cs typeface="+mn-cs"/>
                </a:rPr>
                <a:t>∙"1000</a:t>
              </a:r>
              <a:r>
                <a:rPr lang="en-US" sz="1100" i="0">
                  <a:solidFill>
                    <a:schemeClr val="dk1"/>
                  </a:solidFill>
                  <a:effectLst/>
                  <a:latin typeface="+mn-lt"/>
                  <a:ea typeface="+mn-ea"/>
                  <a:cs typeface="+mn-cs"/>
                </a:rPr>
                <a:t>"</a:t>
              </a:r>
              <a:endParaRPr lang="da-DK" sz="1100">
                <a:latin typeface="Times New Roman" panose="02020603050405020304" pitchFamily="18" charset="0"/>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endParaRPr lang="da-DK" sz="1100">
                <a:latin typeface="Times New Roman" panose="02020603050405020304" pitchFamily="18" charset="0"/>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Cambria Math"/>
                  <a:ea typeface="+mn-ea"/>
                  <a:cs typeface="+mn-cs"/>
                </a:rPr>
                <a:t>𝐹𝐼𝑋𝑂𝑀</a:t>
              </a:r>
              <a:r>
                <a:rPr lang="da-DK" sz="1100" i="0">
                  <a:solidFill>
                    <a:schemeClr val="dk1"/>
                  </a:solidFill>
                  <a:effectLst/>
                  <a:latin typeface="Cambria Math"/>
                  <a:ea typeface="+mn-ea"/>
                  <a:cs typeface="+mn-cs"/>
                </a:rPr>
                <a:t>[</a:t>
              </a:r>
              <a:r>
                <a:rPr lang="en-GB" sz="1100" b="0" i="0">
                  <a:solidFill>
                    <a:schemeClr val="dk1"/>
                  </a:solidFill>
                  <a:effectLst/>
                  <a:latin typeface="Cambria Math"/>
                  <a:ea typeface="+mn-ea"/>
                  <a:cs typeface="+mn-cs"/>
                </a:rPr>
                <a:t>𝐷𝐾𝐾</a:t>
              </a:r>
              <a:r>
                <a:rPr lang="da-DK" sz="1100" b="0" i="0">
                  <a:solidFill>
                    <a:schemeClr val="dk1"/>
                  </a:solidFill>
                  <a:effectLst/>
                  <a:latin typeface="Cambria Math"/>
                  <a:ea typeface="+mn-ea"/>
                  <a:cs typeface="+mn-cs"/>
                </a:rPr>
                <a:t>/(</a:t>
              </a:r>
              <a:r>
                <a:rPr lang="en-GB" sz="1100" b="0" i="0">
                  <a:solidFill>
                    <a:schemeClr val="dk1"/>
                  </a:solidFill>
                  <a:effectLst/>
                  <a:latin typeface="Cambria Math"/>
                  <a:ea typeface="+mn-ea"/>
                  <a:cs typeface="+mn-cs"/>
                </a:rPr>
                <a:t>𝑘𝑊</a:t>
              </a:r>
              <a:r>
                <a:rPr lang="en-GB" sz="1100" b="0" i="0">
                  <a:solidFill>
                    <a:schemeClr val="dk1"/>
                  </a:solidFill>
                  <a:effectLst/>
                  <a:latin typeface="Cambria Math"/>
                  <a:ea typeface="Cambria Math"/>
                  <a:cs typeface="+mn-cs"/>
                </a:rPr>
                <a:t>∙𝑦𝑒𝑎𝑟</a:t>
              </a:r>
              <a:r>
                <a:rPr lang="da-DK" sz="1100" b="0" i="0">
                  <a:solidFill>
                    <a:schemeClr val="dk1"/>
                  </a:solidFill>
                  <a:effectLst/>
                  <a:latin typeface="Cambria Math"/>
                  <a:ea typeface="+mn-ea"/>
                  <a:cs typeface="+mn-cs"/>
                </a:rPr>
                <a:t>)</a:t>
              </a:r>
              <a:r>
                <a:rPr lang="en-GB" sz="1100" b="0" i="0">
                  <a:solidFill>
                    <a:schemeClr val="dk1"/>
                  </a:solidFill>
                  <a:effectLst/>
                  <a:latin typeface="Cambria Math"/>
                  <a:ea typeface="Cambria Math"/>
                  <a:cs typeface="+mn-cs"/>
                </a:rPr>
                <a:t>]</a:t>
              </a:r>
              <a:r>
                <a:rPr lang="da-DK" sz="1100" i="0">
                  <a:solidFill>
                    <a:schemeClr val="dk1"/>
                  </a:solidFill>
                  <a:effectLst/>
                  <a:latin typeface="Cambria Math"/>
                  <a:ea typeface="+mn-ea"/>
                  <a:cs typeface="+mn-cs"/>
                </a:rPr>
                <a:t>=(</a:t>
              </a:r>
              <a:r>
                <a:rPr lang="en-GB" sz="1100" b="0" i="0">
                  <a:solidFill>
                    <a:schemeClr val="dk1"/>
                  </a:solidFill>
                  <a:effectLst/>
                  <a:latin typeface="Cambria Math"/>
                  <a:ea typeface="+mn-ea"/>
                  <a:cs typeface="+mn-cs"/>
                </a:rPr>
                <a:t>𝐹𝐼𝑋𝑂𝑀</a:t>
              </a:r>
              <a:r>
                <a:rPr lang="da-DK" sz="1100" b="0" i="0">
                  <a:solidFill>
                    <a:schemeClr val="dk1"/>
                  </a:solidFill>
                  <a:effectLst/>
                  <a:latin typeface="Cambria Math"/>
                  <a:ea typeface="+mn-ea"/>
                  <a:cs typeface="+mn-cs"/>
                </a:rPr>
                <a:t>[</a:t>
              </a:r>
              <a:r>
                <a:rPr lang="en-GB" sz="1100" b="0" i="0">
                  <a:solidFill>
                    <a:schemeClr val="dk1"/>
                  </a:solidFill>
                  <a:effectLst/>
                  <a:latin typeface="Cambria Math"/>
                  <a:ea typeface="+mn-ea"/>
                  <a:cs typeface="+mn-cs"/>
                </a:rPr>
                <a:t>€</a:t>
              </a:r>
              <a:r>
                <a:rPr lang="da-DK" sz="1100" b="0" i="0">
                  <a:solidFill>
                    <a:schemeClr val="dk1"/>
                  </a:solidFill>
                  <a:effectLst/>
                  <a:latin typeface="Cambria Math"/>
                  <a:ea typeface="+mn-ea"/>
                  <a:cs typeface="+mn-cs"/>
                </a:rPr>
                <a:t>/(</a:t>
              </a:r>
              <a:r>
                <a:rPr lang="en-GB" sz="1100" b="0" i="0">
                  <a:solidFill>
                    <a:schemeClr val="dk1"/>
                  </a:solidFill>
                  <a:effectLst/>
                  <a:latin typeface="Cambria Math"/>
                  <a:ea typeface="+mn-ea"/>
                  <a:cs typeface="+mn-cs"/>
                </a:rPr>
                <a:t>𝑢𝑛𝑖𝑡∙𝑦𝑒𝑎𝑟</a:t>
              </a:r>
              <a:r>
                <a:rPr lang="da-DK" sz="1100" b="0" i="0">
                  <a:solidFill>
                    <a:schemeClr val="dk1"/>
                  </a:solidFill>
                  <a:effectLst/>
                  <a:latin typeface="Cambria Math"/>
                  <a:ea typeface="+mn-ea"/>
                  <a:cs typeface="+mn-cs"/>
                </a:rPr>
                <a:t>)</a:t>
              </a:r>
              <a:r>
                <a:rPr lang="en-GB" sz="1100" b="0" i="0">
                  <a:solidFill>
                    <a:schemeClr val="dk1"/>
                  </a:solidFill>
                  <a:effectLst/>
                  <a:latin typeface="Cambria Math"/>
                  <a:ea typeface="+mn-ea"/>
                  <a:cs typeface="+mn-cs"/>
                </a:rPr>
                <a:t>]</a:t>
              </a:r>
              <a:r>
                <a:rPr lang="da-DK" sz="1100" i="0">
                  <a:solidFill>
                    <a:schemeClr val="dk1"/>
                  </a:solidFill>
                  <a:effectLst/>
                  <a:latin typeface="Cambria Math"/>
                  <a:ea typeface="+mn-ea"/>
                  <a:cs typeface="+mn-cs"/>
                </a:rPr>
                <a:t>∙</a:t>
              </a:r>
              <a:r>
                <a:rPr lang="en-GB" sz="1100" b="0" i="0">
                  <a:solidFill>
                    <a:schemeClr val="dk1"/>
                  </a:solidFill>
                  <a:effectLst/>
                  <a:latin typeface="Cambria Math"/>
                  <a:ea typeface="+mn-ea"/>
                  <a:cs typeface="+mn-cs"/>
                </a:rPr>
                <a:t>𝑘</a:t>
              </a:r>
              <a:r>
                <a:rPr lang="da-DK" sz="1100" b="0" i="0">
                  <a:solidFill>
                    <a:schemeClr val="dk1"/>
                  </a:solidFill>
                  <a:effectLst/>
                  <a:latin typeface="Cambria Math"/>
                  <a:ea typeface="+mn-ea"/>
                  <a:cs typeface="+mn-cs"/>
                </a:rPr>
                <a:t>_</a:t>
              </a:r>
              <a:r>
                <a:rPr lang="en-GB" sz="1100" b="0" i="0">
                  <a:solidFill>
                    <a:schemeClr val="dk1"/>
                  </a:solidFill>
                  <a:effectLst/>
                  <a:latin typeface="Cambria Math"/>
                  <a:ea typeface="+mn-ea"/>
                  <a:cs typeface="+mn-cs"/>
                </a:rPr>
                <a:t>𝑐𝑜𝑛𝑣</a:t>
              </a:r>
              <a:r>
                <a:rPr lang="da-DK" sz="1100" b="0" i="0">
                  <a:solidFill>
                    <a:schemeClr val="dk1"/>
                  </a:solidFill>
                  <a:effectLst/>
                  <a:latin typeface="Cambria Math"/>
                  <a:ea typeface="+mn-ea"/>
                  <a:cs typeface="+mn-cs"/>
                </a:rPr>
                <a:t>)/</a:t>
              </a:r>
              <a:r>
                <a:rPr lang="en-GB" sz="1100" b="0" i="0">
                  <a:solidFill>
                    <a:schemeClr val="dk1"/>
                  </a:solidFill>
                  <a:effectLst/>
                  <a:latin typeface="Cambria Math"/>
                  <a:ea typeface="+mn-ea"/>
                  <a:cs typeface="+mn-cs"/>
                </a:rPr>
                <a:t>𝐻</a:t>
              </a:r>
              <a:r>
                <a:rPr lang="da-DK" sz="1100" b="0" i="0">
                  <a:solidFill>
                    <a:schemeClr val="dk1"/>
                  </a:solidFill>
                  <a:effectLst/>
                  <a:latin typeface="Cambria Math"/>
                  <a:ea typeface="+mn-ea"/>
                  <a:cs typeface="+mn-cs"/>
                </a:rPr>
                <a:t>_</a:t>
              </a:r>
              <a:r>
                <a:rPr lang="en-GB" sz="1100" b="0" i="0">
                  <a:solidFill>
                    <a:schemeClr val="dk1"/>
                  </a:solidFill>
                  <a:effectLst/>
                  <a:latin typeface="Cambria Math"/>
                  <a:ea typeface="+mn-ea"/>
                  <a:cs typeface="+mn-cs"/>
                </a:rPr>
                <a:t>𝑐 </a:t>
              </a:r>
              <a:r>
                <a:rPr lang="da-DK" sz="1100">
                  <a:latin typeface="Times New Roman" panose="02020603050405020304" pitchFamily="18" charset="0"/>
                  <a:cs typeface="Times New Roman" panose="02020603050405020304" pitchFamily="18" charset="0"/>
                </a:rPr>
                <a:t>,</a:t>
              </a:r>
            </a:p>
            <a:p>
              <a:pPr marL="0" marR="0" indent="0" defTabSz="914400" eaLnBrk="1" fontAlgn="auto" latinLnBrk="0" hangingPunct="1">
                <a:lnSpc>
                  <a:spcPct val="100000"/>
                </a:lnSpc>
                <a:spcBef>
                  <a:spcPts val="0"/>
                </a:spcBef>
                <a:spcAft>
                  <a:spcPts val="0"/>
                </a:spcAft>
                <a:buClrTx/>
                <a:buSzTx/>
                <a:buFontTx/>
                <a:buNone/>
                <a:tabLst/>
                <a:defRPr/>
              </a:pPr>
              <a:endParaRPr lang="da-DK" sz="1100">
                <a:latin typeface="Times New Roman" panose="02020603050405020304" pitchFamily="18" charset="0"/>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r>
                <a:rPr lang="da-DK" sz="1100">
                  <a:latin typeface="Times New Roman" panose="02020603050405020304" pitchFamily="18" charset="0"/>
                  <a:cs typeface="Times New Roman" panose="02020603050405020304" pitchFamily="18" charset="0"/>
                </a:rPr>
                <a:t>where the used symbols have the following meaning:</a:t>
              </a:r>
            </a:p>
            <a:p>
              <a:pPr marL="0" marR="0" indent="0" defTabSz="914400" eaLnBrk="1" fontAlgn="auto" latinLnBrk="0" hangingPunct="1">
                <a:lnSpc>
                  <a:spcPct val="100000"/>
                </a:lnSpc>
                <a:spcBef>
                  <a:spcPts val="0"/>
                </a:spcBef>
                <a:spcAft>
                  <a:spcPts val="0"/>
                </a:spcAft>
                <a:buClrTx/>
                <a:buSzTx/>
                <a:buFontTx/>
                <a:buNone/>
                <a:tabLst/>
                <a:defRPr/>
              </a:pPr>
              <a:endParaRPr lang="da-DK" sz="1100">
                <a:latin typeface="Times New Roman" panose="02020603050405020304" pitchFamily="18" charset="0"/>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Cambria Math"/>
                  <a:ea typeface="+mn-ea"/>
                  <a:cs typeface="+mn-cs"/>
                </a:rPr>
                <a:t>𝐼</a:t>
              </a:r>
              <a:r>
                <a:rPr lang="da-DK" sz="1100" b="0" i="0">
                  <a:solidFill>
                    <a:schemeClr val="dk1"/>
                  </a:solidFill>
                  <a:effectLst/>
                  <a:latin typeface="Cambria Math"/>
                  <a:ea typeface="+mn-ea"/>
                  <a:cs typeface="+mn-cs"/>
                </a:rPr>
                <a:t>_</a:t>
              </a:r>
              <a:r>
                <a:rPr lang="en-GB" sz="1100" b="0" i="0">
                  <a:solidFill>
                    <a:schemeClr val="dk1"/>
                  </a:solidFill>
                  <a:effectLst/>
                  <a:latin typeface="Cambria Math"/>
                  <a:ea typeface="+mn-ea"/>
                  <a:cs typeface="+mn-cs"/>
                </a:rPr>
                <a:t>𝑐</a:t>
              </a:r>
              <a:r>
                <a:rPr lang="da-DK" sz="1100">
                  <a:latin typeface="Times New Roman" panose="02020603050405020304" pitchFamily="18" charset="0"/>
                  <a:cs typeface="Times New Roman" panose="02020603050405020304" pitchFamily="18" charset="0"/>
                </a:rPr>
                <a:t> - investment costs</a:t>
              </a:r>
            </a:p>
            <a:p>
              <a:pPr marL="0" marR="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Cambria Math"/>
                  <a:ea typeface="+mn-ea"/>
                  <a:cs typeface="+mn-cs"/>
                </a:rPr>
                <a:t>𝑘</a:t>
              </a:r>
              <a:r>
                <a:rPr lang="da-DK" sz="1100" b="0" i="0">
                  <a:solidFill>
                    <a:schemeClr val="dk1"/>
                  </a:solidFill>
                  <a:effectLst/>
                  <a:latin typeface="Cambria Math"/>
                  <a:ea typeface="+mn-ea"/>
                  <a:cs typeface="+mn-cs"/>
                </a:rPr>
                <a:t>_</a:t>
              </a:r>
              <a:r>
                <a:rPr lang="en-GB" sz="1100" b="0" i="0">
                  <a:solidFill>
                    <a:schemeClr val="dk1"/>
                  </a:solidFill>
                  <a:effectLst/>
                  <a:latin typeface="Cambria Math"/>
                  <a:ea typeface="+mn-ea"/>
                  <a:cs typeface="+mn-cs"/>
                </a:rPr>
                <a:t>𝑐𝑜𝑛𝑣</a:t>
              </a:r>
              <a:r>
                <a:rPr lang="da-DK" sz="1100">
                  <a:latin typeface="Times New Roman" panose="02020603050405020304" pitchFamily="18" charset="0"/>
                  <a:cs typeface="Times New Roman" panose="02020603050405020304" pitchFamily="18" charset="0"/>
                </a:rPr>
                <a:t> - conersion factor from </a:t>
              </a:r>
              <a:r>
                <a:rPr lang="en-GB" sz="1100" b="0" i="0">
                  <a:solidFill>
                    <a:schemeClr val="dk1"/>
                  </a:solidFill>
                  <a:effectLst/>
                  <a:latin typeface="Cambria Math"/>
                  <a:ea typeface="+mn-ea"/>
                  <a:cs typeface="+mn-cs"/>
                </a:rPr>
                <a:t>€</a:t>
              </a:r>
              <a:r>
                <a:rPr lang="da-DK" sz="1100">
                  <a:latin typeface="Times New Roman" panose="02020603050405020304" pitchFamily="18" charset="0"/>
                  <a:cs typeface="Times New Roman" panose="02020603050405020304" pitchFamily="18" charset="0"/>
                </a:rPr>
                <a:t> to DKK</a:t>
              </a:r>
            </a:p>
            <a:p>
              <a:pPr marL="0" marR="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Cambria Math"/>
                  <a:ea typeface="+mn-ea"/>
                  <a:cs typeface="+mn-cs"/>
                </a:rPr>
                <a:t>𝐻</a:t>
              </a:r>
              <a:r>
                <a:rPr lang="da-DK" sz="1100" b="0" i="0">
                  <a:solidFill>
                    <a:schemeClr val="dk1"/>
                  </a:solidFill>
                  <a:effectLst/>
                  <a:latin typeface="Cambria Math"/>
                  <a:ea typeface="+mn-ea"/>
                  <a:cs typeface="+mn-cs"/>
                </a:rPr>
                <a:t>_</a:t>
              </a:r>
              <a:r>
                <a:rPr lang="en-GB" sz="1100" b="0" i="0">
                  <a:solidFill>
                    <a:schemeClr val="dk1"/>
                  </a:solidFill>
                  <a:effectLst/>
                  <a:latin typeface="Cambria Math"/>
                  <a:ea typeface="+mn-ea"/>
                  <a:cs typeface="+mn-cs"/>
                </a:rPr>
                <a:t>𝑐</a:t>
              </a:r>
              <a:r>
                <a:rPr lang="da-DK" sz="1100">
                  <a:latin typeface="Times New Roman" panose="02020603050405020304" pitchFamily="18" charset="0"/>
                  <a:cs typeface="Times New Roman" panose="02020603050405020304" pitchFamily="18" charset="0"/>
                </a:rPr>
                <a:t> - assumed heat production capacity</a:t>
              </a:r>
            </a:p>
            <a:p>
              <a:pPr marL="0" marR="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Cambria Math"/>
                  <a:ea typeface="+mn-ea"/>
                  <a:cs typeface="+mn-cs"/>
                </a:rPr>
                <a:t>𝐹𝐼𝑋𝑂𝑀</a:t>
              </a:r>
              <a:r>
                <a:rPr lang="da-DK" sz="1100">
                  <a:latin typeface="Times New Roman" panose="02020603050405020304" pitchFamily="18" charset="0"/>
                  <a:cs typeface="Times New Roman" panose="02020603050405020304" pitchFamily="18" charset="0"/>
                </a:rPr>
                <a:t> - Fixed O&amp;M costs</a:t>
              </a:r>
            </a:p>
          </xdr:txBody>
        </xdr:sp>
      </mc:Fallback>
    </mc:AlternateContent>
    <xdr:clientData/>
  </xdr:twoCellAnchor>
  <xdr:twoCellAnchor>
    <xdr:from>
      <xdr:col>4</xdr:col>
      <xdr:colOff>209550</xdr:colOff>
      <xdr:row>128</xdr:row>
      <xdr:rowOff>19050</xdr:rowOff>
    </xdr:from>
    <xdr:to>
      <xdr:col>11</xdr:col>
      <xdr:colOff>457200</xdr:colOff>
      <xdr:row>144</xdr:row>
      <xdr:rowOff>171450</xdr:rowOff>
    </xdr:to>
    <mc:AlternateContent xmlns:mc="http://schemas.openxmlformats.org/markup-compatibility/2006" xmlns:a14="http://schemas.microsoft.com/office/drawing/2010/main">
      <mc:Choice Requires="a14">
        <xdr:sp macro="" textlink="">
          <xdr:nvSpPr>
            <xdr:cNvPr id="9" name="TextBox 8">
              <a:extLst>
                <a:ext uri="{FF2B5EF4-FFF2-40B4-BE49-F238E27FC236}">
                  <a16:creationId xmlns:a16="http://schemas.microsoft.com/office/drawing/2014/main" id="{00000000-0008-0000-1000-000009000000}"/>
                </a:ext>
              </a:extLst>
            </xdr:cNvPr>
            <xdr:cNvSpPr txBox="1"/>
          </xdr:nvSpPr>
          <xdr:spPr>
            <a:xfrm>
              <a:off x="2647950" y="26269950"/>
              <a:ext cx="4514850" cy="3200400"/>
            </a:xfrm>
            <a:prstGeom prst="rect">
              <a:avLst/>
            </a:prstGeom>
            <a:ln>
              <a:solidFill>
                <a:srgbClr val="FF0000"/>
              </a:solidFill>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lang="da-DK" sz="1100">
                  <a:latin typeface="Times New Roman" panose="02020603050405020304" pitchFamily="18" charset="0"/>
                  <a:cs typeface="Times New Roman" panose="02020603050405020304" pitchFamily="18" charset="0"/>
                </a:rPr>
                <a:t>Th</a:t>
              </a:r>
              <a:r>
                <a:rPr lang="da-DK" sz="1100" baseline="0">
                  <a:latin typeface="Times New Roman" panose="02020603050405020304" pitchFamily="18" charset="0"/>
                  <a:cs typeface="Times New Roman" panose="02020603050405020304" pitchFamily="18" charset="0"/>
                </a:rPr>
                <a:t>e values in red (specific investments, Fix O&amp;M and variable O&amp;M) are calculated and linked to table J12:P15: </a:t>
              </a:r>
            </a:p>
            <a:p>
              <a:endParaRPr lang="da-DK" sz="1100" baseline="0">
                <a:latin typeface="Times New Roman" panose="02020603050405020304" pitchFamily="18" charset="0"/>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left"/>
                  </m:oMathParaPr>
                  <m:oMath xmlns:m="http://schemas.openxmlformats.org/officeDocument/2006/math">
                    <m:sSub>
                      <m:sSubPr>
                        <m:ctrlPr>
                          <a:rPr lang="da-DK" sz="1100" i="1">
                            <a:solidFill>
                              <a:schemeClr val="dk1"/>
                            </a:solidFill>
                            <a:effectLst/>
                            <a:latin typeface="Cambria Math" panose="02040503050406030204" pitchFamily="18" charset="0"/>
                            <a:ea typeface="+mn-ea"/>
                            <a:cs typeface="+mn-cs"/>
                          </a:rPr>
                        </m:ctrlPr>
                      </m:sSubPr>
                      <m:e>
                        <m:r>
                          <a:rPr lang="en-GB" sz="1100" b="0" i="1">
                            <a:solidFill>
                              <a:schemeClr val="dk1"/>
                            </a:solidFill>
                            <a:effectLst/>
                            <a:latin typeface="Cambria Math"/>
                            <a:ea typeface="+mn-ea"/>
                            <a:cs typeface="+mn-cs"/>
                          </a:rPr>
                          <m:t>𝐼</m:t>
                        </m:r>
                      </m:e>
                      <m:sub>
                        <m:r>
                          <a:rPr lang="en-GB" sz="1100" b="0" i="1">
                            <a:solidFill>
                              <a:schemeClr val="dk1"/>
                            </a:solidFill>
                            <a:effectLst/>
                            <a:latin typeface="Cambria Math"/>
                            <a:ea typeface="+mn-ea"/>
                            <a:cs typeface="+mn-cs"/>
                          </a:rPr>
                          <m:t>𝑐</m:t>
                        </m:r>
                      </m:sub>
                    </m:sSub>
                    <m:d>
                      <m:dPr>
                        <m:begChr m:val="["/>
                        <m:endChr m:val="]"/>
                        <m:ctrlPr>
                          <a:rPr lang="da-DK" sz="1100" i="1">
                            <a:solidFill>
                              <a:schemeClr val="dk1"/>
                            </a:solidFill>
                            <a:effectLst/>
                            <a:latin typeface="Cambria Math" panose="02040503050406030204" pitchFamily="18" charset="0"/>
                            <a:ea typeface="+mn-ea"/>
                            <a:cs typeface="+mn-cs"/>
                          </a:rPr>
                        </m:ctrlPr>
                      </m:dPr>
                      <m:e>
                        <m:f>
                          <m:fPr>
                            <m:ctrlPr>
                              <a:rPr lang="da-DK" sz="1100" i="1">
                                <a:solidFill>
                                  <a:schemeClr val="dk1"/>
                                </a:solidFill>
                                <a:effectLst/>
                                <a:latin typeface="Cambria Math" panose="02040503050406030204" pitchFamily="18" charset="0"/>
                                <a:ea typeface="+mn-ea"/>
                                <a:cs typeface="+mn-cs"/>
                              </a:rPr>
                            </m:ctrlPr>
                          </m:fPr>
                          <m:num>
                            <m:r>
                              <a:rPr lang="en-GB" sz="1100" b="0" i="1">
                                <a:solidFill>
                                  <a:schemeClr val="dk1"/>
                                </a:solidFill>
                                <a:effectLst/>
                                <a:latin typeface="Cambria Math"/>
                                <a:ea typeface="+mn-ea"/>
                                <a:cs typeface="+mn-cs"/>
                              </a:rPr>
                              <m:t>𝐷𝐾𝐾</m:t>
                            </m:r>
                          </m:num>
                          <m:den>
                            <m:r>
                              <a:rPr lang="en-GB" sz="1100" b="0" i="1">
                                <a:solidFill>
                                  <a:schemeClr val="dk1"/>
                                </a:solidFill>
                                <a:effectLst/>
                                <a:latin typeface="Cambria Math"/>
                                <a:ea typeface="+mn-ea"/>
                                <a:cs typeface="+mn-cs"/>
                              </a:rPr>
                              <m:t>𝑘𝑊</m:t>
                            </m:r>
                          </m:den>
                        </m:f>
                      </m:e>
                    </m:d>
                    <m:r>
                      <a:rPr lang="da-DK" sz="1100" i="1">
                        <a:solidFill>
                          <a:schemeClr val="dk1"/>
                        </a:solidFill>
                        <a:effectLst/>
                        <a:latin typeface="Cambria Math"/>
                        <a:ea typeface="+mn-ea"/>
                        <a:cs typeface="+mn-cs"/>
                      </a:rPr>
                      <m:t>=</m:t>
                    </m:r>
                    <m:sSub>
                      <m:sSubPr>
                        <m:ctrlPr>
                          <a:rPr lang="da-DK" sz="1100" i="1">
                            <a:solidFill>
                              <a:schemeClr val="dk1"/>
                            </a:solidFill>
                            <a:effectLst/>
                            <a:latin typeface="Cambria Math" panose="02040503050406030204" pitchFamily="18" charset="0"/>
                            <a:ea typeface="+mn-ea"/>
                            <a:cs typeface="+mn-cs"/>
                          </a:rPr>
                        </m:ctrlPr>
                      </m:sSubPr>
                      <m:e>
                        <m:r>
                          <a:rPr lang="en-GB" sz="1100" b="0" i="1">
                            <a:solidFill>
                              <a:schemeClr val="dk1"/>
                            </a:solidFill>
                            <a:effectLst/>
                            <a:latin typeface="Cambria Math"/>
                            <a:ea typeface="+mn-ea"/>
                            <a:cs typeface="+mn-cs"/>
                          </a:rPr>
                          <m:t>𝐼</m:t>
                        </m:r>
                      </m:e>
                      <m:sub>
                        <m:r>
                          <a:rPr lang="en-GB" sz="1100" b="0" i="1">
                            <a:solidFill>
                              <a:schemeClr val="dk1"/>
                            </a:solidFill>
                            <a:effectLst/>
                            <a:latin typeface="Cambria Math"/>
                            <a:ea typeface="+mn-ea"/>
                            <a:cs typeface="+mn-cs"/>
                          </a:rPr>
                          <m:t>𝑐</m:t>
                        </m:r>
                      </m:sub>
                    </m:sSub>
                    <m:d>
                      <m:dPr>
                        <m:begChr m:val="["/>
                        <m:endChr m:val="]"/>
                        <m:ctrlPr>
                          <a:rPr lang="da-DK" sz="1100" i="1">
                            <a:solidFill>
                              <a:schemeClr val="dk1"/>
                            </a:solidFill>
                            <a:effectLst/>
                            <a:latin typeface="Cambria Math" panose="02040503050406030204" pitchFamily="18" charset="0"/>
                            <a:ea typeface="+mn-ea"/>
                            <a:cs typeface="+mn-cs"/>
                          </a:rPr>
                        </m:ctrlPr>
                      </m:dPr>
                      <m:e>
                        <m:f>
                          <m:fPr>
                            <m:ctrlPr>
                              <a:rPr lang="da-DK" sz="1100" i="1">
                                <a:solidFill>
                                  <a:schemeClr val="dk1"/>
                                </a:solidFill>
                                <a:effectLst/>
                                <a:latin typeface="Cambria Math" panose="02040503050406030204" pitchFamily="18" charset="0"/>
                                <a:ea typeface="+mn-ea"/>
                                <a:cs typeface="+mn-cs"/>
                              </a:rPr>
                            </m:ctrlPr>
                          </m:fPr>
                          <m:num>
                            <m:r>
                              <a:rPr lang="en-GB" sz="1100" b="0" i="1">
                                <a:solidFill>
                                  <a:schemeClr val="dk1"/>
                                </a:solidFill>
                                <a:effectLst/>
                                <a:latin typeface="Cambria Math"/>
                                <a:ea typeface="+mn-ea"/>
                                <a:cs typeface="+mn-cs"/>
                              </a:rPr>
                              <m:t>1000 €</m:t>
                            </m:r>
                          </m:num>
                          <m:den>
                            <m:r>
                              <a:rPr lang="en-GB" sz="1100" b="0" i="1">
                                <a:solidFill>
                                  <a:schemeClr val="dk1"/>
                                </a:solidFill>
                                <a:effectLst/>
                                <a:latin typeface="Cambria Math"/>
                                <a:ea typeface="+mn-ea"/>
                                <a:cs typeface="+mn-cs"/>
                              </a:rPr>
                              <m:t>𝑘𝑊</m:t>
                            </m:r>
                          </m:den>
                        </m:f>
                      </m:e>
                    </m:d>
                    <m:r>
                      <a:rPr lang="da-DK" sz="1100" i="1">
                        <a:solidFill>
                          <a:schemeClr val="dk1"/>
                        </a:solidFill>
                        <a:effectLst/>
                        <a:latin typeface="Cambria Math"/>
                        <a:ea typeface="+mn-ea"/>
                        <a:cs typeface="+mn-cs"/>
                      </a:rPr>
                      <m:t>∙</m:t>
                    </m:r>
                    <m:sSub>
                      <m:sSubPr>
                        <m:ctrlPr>
                          <a:rPr lang="da-DK" sz="1100" i="1">
                            <a:solidFill>
                              <a:schemeClr val="dk1"/>
                            </a:solidFill>
                            <a:effectLst/>
                            <a:latin typeface="Cambria Math" panose="02040503050406030204" pitchFamily="18" charset="0"/>
                            <a:ea typeface="+mn-ea"/>
                            <a:cs typeface="+mn-cs"/>
                          </a:rPr>
                        </m:ctrlPr>
                      </m:sSubPr>
                      <m:e>
                        <m:r>
                          <a:rPr lang="en-GB" sz="1100" b="0" i="1">
                            <a:solidFill>
                              <a:schemeClr val="dk1"/>
                            </a:solidFill>
                            <a:effectLst/>
                            <a:latin typeface="Cambria Math"/>
                            <a:ea typeface="+mn-ea"/>
                            <a:cs typeface="+mn-cs"/>
                          </a:rPr>
                          <m:t>𝑘</m:t>
                        </m:r>
                      </m:e>
                      <m:sub>
                        <m:r>
                          <a:rPr lang="en-GB" sz="1100" b="0" i="1">
                            <a:solidFill>
                              <a:schemeClr val="dk1"/>
                            </a:solidFill>
                            <a:effectLst/>
                            <a:latin typeface="Cambria Math"/>
                            <a:ea typeface="+mn-ea"/>
                            <a:cs typeface="+mn-cs"/>
                          </a:rPr>
                          <m:t>𝑐𝑜𝑛𝑣</m:t>
                        </m:r>
                      </m:sub>
                    </m:sSub>
                    <m:r>
                      <a:rPr lang="da-DK" sz="1100" i="1">
                        <a:solidFill>
                          <a:schemeClr val="dk1"/>
                        </a:solidFill>
                        <a:effectLst/>
                        <a:latin typeface="Cambria Math"/>
                        <a:ea typeface="+mn-ea"/>
                        <a:cs typeface="+mn-cs"/>
                      </a:rPr>
                      <m:t>∙</m:t>
                    </m:r>
                    <m:r>
                      <m:rPr>
                        <m:nor/>
                      </m:rPr>
                      <a:rPr lang="da-DK" sz="1100">
                        <a:solidFill>
                          <a:schemeClr val="dk1"/>
                        </a:solidFill>
                        <a:effectLst/>
                        <a:latin typeface="+mn-lt"/>
                        <a:ea typeface="+mn-ea"/>
                        <a:cs typeface="+mn-cs"/>
                      </a:rPr>
                      <m:t>1000</m:t>
                    </m:r>
                  </m:oMath>
                </m:oMathPara>
              </a14:m>
              <a:endParaRPr lang="da-DK" sz="1100">
                <a:latin typeface="Times New Roman" panose="02020603050405020304" pitchFamily="18" charset="0"/>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endParaRPr lang="da-DK" sz="1100">
                <a:latin typeface="Times New Roman" panose="02020603050405020304" pitchFamily="18" charset="0"/>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14:m>
                <m:oMath xmlns:m="http://schemas.openxmlformats.org/officeDocument/2006/math">
                  <m:r>
                    <a:rPr lang="en-GB" sz="1100" b="0" i="1">
                      <a:solidFill>
                        <a:schemeClr val="dk1"/>
                      </a:solidFill>
                      <a:effectLst/>
                      <a:latin typeface="Cambria Math"/>
                      <a:ea typeface="+mn-ea"/>
                      <a:cs typeface="+mn-cs"/>
                    </a:rPr>
                    <m:t>𝐹𝐼𝑋𝑂𝑀</m:t>
                  </m:r>
                  <m:d>
                    <m:dPr>
                      <m:begChr m:val="["/>
                      <m:endChr m:val="]"/>
                      <m:ctrlPr>
                        <a:rPr lang="da-DK" sz="1100" i="1">
                          <a:solidFill>
                            <a:schemeClr val="dk1"/>
                          </a:solidFill>
                          <a:effectLst/>
                          <a:latin typeface="Cambria Math" panose="02040503050406030204" pitchFamily="18" charset="0"/>
                          <a:ea typeface="+mn-ea"/>
                          <a:cs typeface="+mn-cs"/>
                        </a:rPr>
                      </m:ctrlPr>
                    </m:dPr>
                    <m:e>
                      <m:f>
                        <m:fPr>
                          <m:ctrlPr>
                            <a:rPr lang="da-DK" sz="1100" i="1">
                              <a:solidFill>
                                <a:schemeClr val="dk1"/>
                              </a:solidFill>
                              <a:effectLst/>
                              <a:latin typeface="Cambria Math" panose="02040503050406030204" pitchFamily="18" charset="0"/>
                              <a:ea typeface="+mn-ea"/>
                              <a:cs typeface="+mn-cs"/>
                            </a:rPr>
                          </m:ctrlPr>
                        </m:fPr>
                        <m:num>
                          <m:r>
                            <a:rPr lang="en-GB" sz="1100" b="0" i="1">
                              <a:solidFill>
                                <a:schemeClr val="dk1"/>
                              </a:solidFill>
                              <a:effectLst/>
                              <a:latin typeface="Cambria Math"/>
                              <a:ea typeface="+mn-ea"/>
                              <a:cs typeface="+mn-cs"/>
                            </a:rPr>
                            <m:t>𝐷𝐾𝐾</m:t>
                          </m:r>
                        </m:num>
                        <m:den>
                          <m:r>
                            <a:rPr lang="en-GB" sz="1100" b="0" i="1">
                              <a:solidFill>
                                <a:schemeClr val="dk1"/>
                              </a:solidFill>
                              <a:effectLst/>
                              <a:latin typeface="Cambria Math"/>
                              <a:ea typeface="+mn-ea"/>
                              <a:cs typeface="+mn-cs"/>
                            </a:rPr>
                            <m:t>𝑘𝑊</m:t>
                          </m:r>
                          <m:r>
                            <a:rPr lang="en-GB" sz="1100" b="0" i="1">
                              <a:solidFill>
                                <a:schemeClr val="dk1"/>
                              </a:solidFill>
                              <a:effectLst/>
                              <a:latin typeface="Cambria Math"/>
                              <a:ea typeface="Cambria Math"/>
                              <a:cs typeface="+mn-cs"/>
                            </a:rPr>
                            <m:t>∙</m:t>
                          </m:r>
                          <m:r>
                            <a:rPr lang="en-GB" sz="1100" b="0" i="1">
                              <a:solidFill>
                                <a:schemeClr val="dk1"/>
                              </a:solidFill>
                              <a:effectLst/>
                              <a:latin typeface="Cambria Math"/>
                              <a:ea typeface="Cambria Math"/>
                              <a:cs typeface="+mn-cs"/>
                            </a:rPr>
                            <m:t>𝑦𝑒𝑎𝑟</m:t>
                          </m:r>
                        </m:den>
                      </m:f>
                    </m:e>
                  </m:d>
                  <m:r>
                    <a:rPr lang="da-DK" sz="1100" i="1">
                      <a:solidFill>
                        <a:schemeClr val="dk1"/>
                      </a:solidFill>
                      <a:effectLst/>
                      <a:latin typeface="Cambria Math"/>
                      <a:ea typeface="+mn-ea"/>
                      <a:cs typeface="+mn-cs"/>
                    </a:rPr>
                    <m:t>=</m:t>
                  </m:r>
                  <m:f>
                    <m:fPr>
                      <m:ctrlPr>
                        <a:rPr lang="da-DK" sz="1100" i="1">
                          <a:solidFill>
                            <a:schemeClr val="dk1"/>
                          </a:solidFill>
                          <a:effectLst/>
                          <a:latin typeface="Cambria Math" panose="02040503050406030204" pitchFamily="18" charset="0"/>
                          <a:ea typeface="+mn-ea"/>
                          <a:cs typeface="+mn-cs"/>
                        </a:rPr>
                      </m:ctrlPr>
                    </m:fPr>
                    <m:num>
                      <m:r>
                        <a:rPr lang="en-GB" sz="1100" b="0" i="1">
                          <a:solidFill>
                            <a:schemeClr val="dk1"/>
                          </a:solidFill>
                          <a:effectLst/>
                          <a:latin typeface="Cambria Math"/>
                          <a:ea typeface="+mn-ea"/>
                          <a:cs typeface="+mn-cs"/>
                        </a:rPr>
                        <m:t>𝐹𝐼𝑋𝑂𝑀</m:t>
                      </m:r>
                      <m:d>
                        <m:dPr>
                          <m:begChr m:val="["/>
                          <m:endChr m:val="]"/>
                          <m:ctrlPr>
                            <a:rPr lang="da-DK" sz="1100" i="1">
                              <a:solidFill>
                                <a:schemeClr val="dk1"/>
                              </a:solidFill>
                              <a:effectLst/>
                              <a:latin typeface="Cambria Math" panose="02040503050406030204" pitchFamily="18" charset="0"/>
                              <a:ea typeface="+mn-ea"/>
                              <a:cs typeface="+mn-cs"/>
                            </a:rPr>
                          </m:ctrlPr>
                        </m:dPr>
                        <m:e>
                          <m:f>
                            <m:fPr>
                              <m:ctrlPr>
                                <a:rPr lang="da-DK" sz="1100" i="1">
                                  <a:solidFill>
                                    <a:schemeClr val="dk1"/>
                                  </a:solidFill>
                                  <a:effectLst/>
                                  <a:latin typeface="Cambria Math" panose="02040503050406030204" pitchFamily="18" charset="0"/>
                                  <a:ea typeface="+mn-ea"/>
                                  <a:cs typeface="+mn-cs"/>
                                </a:rPr>
                              </m:ctrlPr>
                            </m:fPr>
                            <m:num>
                              <m:r>
                                <a:rPr lang="en-GB" sz="1100" b="0" i="1">
                                  <a:solidFill>
                                    <a:schemeClr val="dk1"/>
                                  </a:solidFill>
                                  <a:effectLst/>
                                  <a:latin typeface="Cambria Math"/>
                                  <a:ea typeface="+mn-ea"/>
                                  <a:cs typeface="+mn-cs"/>
                                </a:rPr>
                                <m:t>€</m:t>
                              </m:r>
                            </m:num>
                            <m:den>
                              <m:r>
                                <a:rPr lang="en-GB" sz="1100" b="0" i="1">
                                  <a:solidFill>
                                    <a:schemeClr val="dk1"/>
                                  </a:solidFill>
                                  <a:effectLst/>
                                  <a:latin typeface="Cambria Math"/>
                                  <a:ea typeface="+mn-ea"/>
                                  <a:cs typeface="+mn-cs"/>
                                </a:rPr>
                                <m:t>𝑢𝑛𝑖𝑡</m:t>
                              </m:r>
                              <m:r>
                                <a:rPr lang="en-GB" sz="1100" b="0" i="1">
                                  <a:solidFill>
                                    <a:schemeClr val="dk1"/>
                                  </a:solidFill>
                                  <a:effectLst/>
                                  <a:latin typeface="Cambria Math"/>
                                  <a:ea typeface="+mn-ea"/>
                                  <a:cs typeface="+mn-cs"/>
                                </a:rPr>
                                <m:t>∙</m:t>
                              </m:r>
                              <m:r>
                                <a:rPr lang="en-GB" sz="1100" b="0" i="1">
                                  <a:solidFill>
                                    <a:schemeClr val="dk1"/>
                                  </a:solidFill>
                                  <a:effectLst/>
                                  <a:latin typeface="Cambria Math"/>
                                  <a:ea typeface="+mn-ea"/>
                                  <a:cs typeface="+mn-cs"/>
                                </a:rPr>
                                <m:t>𝑦𝑒𝑎𝑟</m:t>
                              </m:r>
                            </m:den>
                          </m:f>
                        </m:e>
                      </m:d>
                      <m:r>
                        <a:rPr lang="da-DK" sz="1100" i="1">
                          <a:solidFill>
                            <a:schemeClr val="dk1"/>
                          </a:solidFill>
                          <a:effectLst/>
                          <a:latin typeface="Cambria Math"/>
                          <a:ea typeface="+mn-ea"/>
                          <a:cs typeface="+mn-cs"/>
                        </a:rPr>
                        <m:t>∙</m:t>
                      </m:r>
                      <m:sSub>
                        <m:sSubPr>
                          <m:ctrlPr>
                            <a:rPr lang="da-DK" sz="1100" i="1">
                              <a:solidFill>
                                <a:schemeClr val="dk1"/>
                              </a:solidFill>
                              <a:effectLst/>
                              <a:latin typeface="Cambria Math" panose="02040503050406030204" pitchFamily="18" charset="0"/>
                              <a:ea typeface="+mn-ea"/>
                              <a:cs typeface="+mn-cs"/>
                            </a:rPr>
                          </m:ctrlPr>
                        </m:sSubPr>
                        <m:e>
                          <m:r>
                            <a:rPr lang="en-GB" sz="1100" b="0" i="1">
                              <a:solidFill>
                                <a:schemeClr val="dk1"/>
                              </a:solidFill>
                              <a:effectLst/>
                              <a:latin typeface="Cambria Math"/>
                              <a:ea typeface="+mn-ea"/>
                              <a:cs typeface="+mn-cs"/>
                            </a:rPr>
                            <m:t>𝑘</m:t>
                          </m:r>
                        </m:e>
                        <m:sub>
                          <m:r>
                            <a:rPr lang="en-GB" sz="1100" b="0" i="1">
                              <a:solidFill>
                                <a:schemeClr val="dk1"/>
                              </a:solidFill>
                              <a:effectLst/>
                              <a:latin typeface="Cambria Math"/>
                              <a:ea typeface="+mn-ea"/>
                              <a:cs typeface="+mn-cs"/>
                            </a:rPr>
                            <m:t>𝑐𝑜𝑛𝑣</m:t>
                          </m:r>
                        </m:sub>
                      </m:sSub>
                    </m:num>
                    <m:den>
                      <m:sSub>
                        <m:sSubPr>
                          <m:ctrlPr>
                            <a:rPr lang="da-DK" sz="1100" i="1">
                              <a:solidFill>
                                <a:schemeClr val="dk1"/>
                              </a:solidFill>
                              <a:effectLst/>
                              <a:latin typeface="Cambria Math" panose="02040503050406030204" pitchFamily="18" charset="0"/>
                              <a:ea typeface="+mn-ea"/>
                              <a:cs typeface="+mn-cs"/>
                            </a:rPr>
                          </m:ctrlPr>
                        </m:sSubPr>
                        <m:e>
                          <m:r>
                            <a:rPr lang="en-GB" sz="1100" b="0" i="1">
                              <a:solidFill>
                                <a:schemeClr val="dk1"/>
                              </a:solidFill>
                              <a:effectLst/>
                              <a:latin typeface="Cambria Math"/>
                              <a:ea typeface="+mn-ea"/>
                              <a:cs typeface="+mn-cs"/>
                            </a:rPr>
                            <m:t>𝐻</m:t>
                          </m:r>
                        </m:e>
                        <m:sub>
                          <m:r>
                            <a:rPr lang="en-GB" sz="1100" b="0" i="1">
                              <a:solidFill>
                                <a:schemeClr val="dk1"/>
                              </a:solidFill>
                              <a:effectLst/>
                              <a:latin typeface="Cambria Math"/>
                              <a:ea typeface="+mn-ea"/>
                              <a:cs typeface="+mn-cs"/>
                            </a:rPr>
                            <m:t>𝑐</m:t>
                          </m:r>
                        </m:sub>
                      </m:sSub>
                    </m:den>
                  </m:f>
                </m:oMath>
              </a14:m>
              <a:r>
                <a:rPr lang="da-DK" sz="1100">
                  <a:latin typeface="Times New Roman" panose="02020603050405020304" pitchFamily="18" charset="0"/>
                  <a:cs typeface="Times New Roman" panose="02020603050405020304" pitchFamily="18" charset="0"/>
                </a:rPr>
                <a:t>,</a:t>
              </a:r>
            </a:p>
            <a:p>
              <a:pPr marL="0" marR="0" indent="0" defTabSz="914400" eaLnBrk="1" fontAlgn="auto" latinLnBrk="0" hangingPunct="1">
                <a:lnSpc>
                  <a:spcPct val="100000"/>
                </a:lnSpc>
                <a:spcBef>
                  <a:spcPts val="0"/>
                </a:spcBef>
                <a:spcAft>
                  <a:spcPts val="0"/>
                </a:spcAft>
                <a:buClrTx/>
                <a:buSzTx/>
                <a:buFontTx/>
                <a:buNone/>
                <a:tabLst/>
                <a:defRPr/>
              </a:pPr>
              <a:endParaRPr lang="da-DK" sz="1100">
                <a:latin typeface="Times New Roman" panose="02020603050405020304" pitchFamily="18" charset="0"/>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r>
                <a:rPr lang="da-DK" sz="1100">
                  <a:latin typeface="Times New Roman" panose="02020603050405020304" pitchFamily="18" charset="0"/>
                  <a:cs typeface="Times New Roman" panose="02020603050405020304" pitchFamily="18" charset="0"/>
                </a:rPr>
                <a:t>where the used symbols have the following meaning:</a:t>
              </a:r>
            </a:p>
            <a:p>
              <a:pPr marL="0" marR="0" indent="0" defTabSz="914400" eaLnBrk="1" fontAlgn="auto" latinLnBrk="0" hangingPunct="1">
                <a:lnSpc>
                  <a:spcPct val="100000"/>
                </a:lnSpc>
                <a:spcBef>
                  <a:spcPts val="0"/>
                </a:spcBef>
                <a:spcAft>
                  <a:spcPts val="0"/>
                </a:spcAft>
                <a:buClrTx/>
                <a:buSzTx/>
                <a:buFontTx/>
                <a:buNone/>
                <a:tabLst/>
                <a:defRPr/>
              </a:pPr>
              <a:endParaRPr lang="da-DK" sz="1100">
                <a:latin typeface="Times New Roman" panose="02020603050405020304" pitchFamily="18" charset="0"/>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14:m>
                <m:oMath xmlns:m="http://schemas.openxmlformats.org/officeDocument/2006/math">
                  <m:sSub>
                    <m:sSubPr>
                      <m:ctrlPr>
                        <a:rPr lang="da-DK" sz="1100" i="1">
                          <a:solidFill>
                            <a:schemeClr val="dk1"/>
                          </a:solidFill>
                          <a:effectLst/>
                          <a:latin typeface="Cambria Math" panose="02040503050406030204" pitchFamily="18" charset="0"/>
                          <a:ea typeface="+mn-ea"/>
                          <a:cs typeface="+mn-cs"/>
                        </a:rPr>
                      </m:ctrlPr>
                    </m:sSubPr>
                    <m:e>
                      <m:r>
                        <a:rPr lang="en-GB" sz="1100" b="0" i="1">
                          <a:solidFill>
                            <a:schemeClr val="dk1"/>
                          </a:solidFill>
                          <a:effectLst/>
                          <a:latin typeface="Cambria Math"/>
                          <a:ea typeface="+mn-ea"/>
                          <a:cs typeface="+mn-cs"/>
                        </a:rPr>
                        <m:t>𝐼</m:t>
                      </m:r>
                    </m:e>
                    <m:sub>
                      <m:r>
                        <a:rPr lang="en-GB" sz="1100" b="0" i="1">
                          <a:solidFill>
                            <a:schemeClr val="dk1"/>
                          </a:solidFill>
                          <a:effectLst/>
                          <a:latin typeface="Cambria Math"/>
                          <a:ea typeface="+mn-ea"/>
                          <a:cs typeface="+mn-cs"/>
                        </a:rPr>
                        <m:t>𝑐</m:t>
                      </m:r>
                    </m:sub>
                  </m:sSub>
                </m:oMath>
              </a14:m>
              <a:r>
                <a:rPr lang="da-DK" sz="1100">
                  <a:latin typeface="Times New Roman" panose="02020603050405020304" pitchFamily="18" charset="0"/>
                  <a:cs typeface="Times New Roman" panose="02020603050405020304" pitchFamily="18" charset="0"/>
                </a:rPr>
                <a:t> - investment costs</a:t>
              </a:r>
            </a:p>
            <a:p>
              <a:pPr marL="0" marR="0" indent="0" defTabSz="914400" eaLnBrk="1" fontAlgn="auto" latinLnBrk="0" hangingPunct="1">
                <a:lnSpc>
                  <a:spcPct val="100000"/>
                </a:lnSpc>
                <a:spcBef>
                  <a:spcPts val="0"/>
                </a:spcBef>
                <a:spcAft>
                  <a:spcPts val="0"/>
                </a:spcAft>
                <a:buClrTx/>
                <a:buSzTx/>
                <a:buFontTx/>
                <a:buNone/>
                <a:tabLst/>
                <a:defRPr/>
              </a:pPr>
              <a14:m>
                <m:oMath xmlns:m="http://schemas.openxmlformats.org/officeDocument/2006/math">
                  <m:sSub>
                    <m:sSubPr>
                      <m:ctrlPr>
                        <a:rPr lang="da-DK" sz="1100" i="1">
                          <a:solidFill>
                            <a:schemeClr val="dk1"/>
                          </a:solidFill>
                          <a:effectLst/>
                          <a:latin typeface="Cambria Math" panose="02040503050406030204" pitchFamily="18" charset="0"/>
                          <a:ea typeface="+mn-ea"/>
                          <a:cs typeface="+mn-cs"/>
                        </a:rPr>
                      </m:ctrlPr>
                    </m:sSubPr>
                    <m:e>
                      <m:r>
                        <a:rPr lang="en-GB" sz="1100" b="0" i="1">
                          <a:solidFill>
                            <a:schemeClr val="dk1"/>
                          </a:solidFill>
                          <a:effectLst/>
                          <a:latin typeface="Cambria Math"/>
                          <a:ea typeface="+mn-ea"/>
                          <a:cs typeface="+mn-cs"/>
                        </a:rPr>
                        <m:t>𝑘</m:t>
                      </m:r>
                    </m:e>
                    <m:sub>
                      <m:r>
                        <a:rPr lang="en-GB" sz="1100" b="0" i="1">
                          <a:solidFill>
                            <a:schemeClr val="dk1"/>
                          </a:solidFill>
                          <a:effectLst/>
                          <a:latin typeface="Cambria Math"/>
                          <a:ea typeface="+mn-ea"/>
                          <a:cs typeface="+mn-cs"/>
                        </a:rPr>
                        <m:t>𝑐𝑜𝑛𝑣</m:t>
                      </m:r>
                    </m:sub>
                  </m:sSub>
                </m:oMath>
              </a14:m>
              <a:r>
                <a:rPr lang="da-DK" sz="1100">
                  <a:latin typeface="Times New Roman" panose="02020603050405020304" pitchFamily="18" charset="0"/>
                  <a:cs typeface="Times New Roman" panose="02020603050405020304" pitchFamily="18" charset="0"/>
                </a:rPr>
                <a:t> - conersion factor from </a:t>
              </a:r>
              <a14:m>
                <m:oMath xmlns:m="http://schemas.openxmlformats.org/officeDocument/2006/math">
                  <m:r>
                    <a:rPr lang="en-GB" sz="1100" b="0" i="1">
                      <a:solidFill>
                        <a:schemeClr val="dk1"/>
                      </a:solidFill>
                      <a:effectLst/>
                      <a:latin typeface="Cambria Math"/>
                      <a:ea typeface="+mn-ea"/>
                      <a:cs typeface="+mn-cs"/>
                    </a:rPr>
                    <m:t>€</m:t>
                  </m:r>
                </m:oMath>
              </a14:m>
              <a:r>
                <a:rPr lang="da-DK" sz="1100">
                  <a:latin typeface="Times New Roman" panose="02020603050405020304" pitchFamily="18" charset="0"/>
                  <a:cs typeface="Times New Roman" panose="02020603050405020304" pitchFamily="18" charset="0"/>
                </a:rPr>
                <a:t> to DKK</a:t>
              </a:r>
            </a:p>
            <a:p>
              <a:pPr marL="0" marR="0" indent="0" defTabSz="914400" eaLnBrk="1" fontAlgn="auto" latinLnBrk="0" hangingPunct="1">
                <a:lnSpc>
                  <a:spcPct val="100000"/>
                </a:lnSpc>
                <a:spcBef>
                  <a:spcPts val="0"/>
                </a:spcBef>
                <a:spcAft>
                  <a:spcPts val="0"/>
                </a:spcAft>
                <a:buClrTx/>
                <a:buSzTx/>
                <a:buFontTx/>
                <a:buNone/>
                <a:tabLst/>
                <a:defRPr/>
              </a:pPr>
              <a14:m>
                <m:oMath xmlns:m="http://schemas.openxmlformats.org/officeDocument/2006/math">
                  <m:sSub>
                    <m:sSubPr>
                      <m:ctrlPr>
                        <a:rPr lang="da-DK" sz="1100" i="1">
                          <a:solidFill>
                            <a:schemeClr val="dk1"/>
                          </a:solidFill>
                          <a:effectLst/>
                          <a:latin typeface="Cambria Math" panose="02040503050406030204" pitchFamily="18" charset="0"/>
                          <a:ea typeface="+mn-ea"/>
                          <a:cs typeface="+mn-cs"/>
                        </a:rPr>
                      </m:ctrlPr>
                    </m:sSubPr>
                    <m:e>
                      <m:r>
                        <a:rPr lang="en-GB" sz="1100" b="0" i="1">
                          <a:solidFill>
                            <a:schemeClr val="dk1"/>
                          </a:solidFill>
                          <a:effectLst/>
                          <a:latin typeface="Cambria Math"/>
                          <a:ea typeface="+mn-ea"/>
                          <a:cs typeface="+mn-cs"/>
                        </a:rPr>
                        <m:t>𝐻</m:t>
                      </m:r>
                    </m:e>
                    <m:sub>
                      <m:r>
                        <a:rPr lang="en-GB" sz="1100" b="0" i="1">
                          <a:solidFill>
                            <a:schemeClr val="dk1"/>
                          </a:solidFill>
                          <a:effectLst/>
                          <a:latin typeface="Cambria Math"/>
                          <a:ea typeface="+mn-ea"/>
                          <a:cs typeface="+mn-cs"/>
                        </a:rPr>
                        <m:t>𝑐</m:t>
                      </m:r>
                    </m:sub>
                  </m:sSub>
                </m:oMath>
              </a14:m>
              <a:r>
                <a:rPr lang="da-DK" sz="1100">
                  <a:latin typeface="Times New Roman" panose="02020603050405020304" pitchFamily="18" charset="0"/>
                  <a:cs typeface="Times New Roman" panose="02020603050405020304" pitchFamily="18" charset="0"/>
                </a:rPr>
                <a:t> - assumed heat production capacity</a:t>
              </a:r>
            </a:p>
            <a:p>
              <a:pPr marL="0" marR="0" indent="0" defTabSz="914400" eaLnBrk="1" fontAlgn="auto" latinLnBrk="0" hangingPunct="1">
                <a:lnSpc>
                  <a:spcPct val="100000"/>
                </a:lnSpc>
                <a:spcBef>
                  <a:spcPts val="0"/>
                </a:spcBef>
                <a:spcAft>
                  <a:spcPts val="0"/>
                </a:spcAft>
                <a:buClrTx/>
                <a:buSzTx/>
                <a:buFontTx/>
                <a:buNone/>
                <a:tabLst/>
                <a:defRPr/>
              </a:pPr>
              <a14:m>
                <m:oMath xmlns:m="http://schemas.openxmlformats.org/officeDocument/2006/math">
                  <m:r>
                    <a:rPr lang="en-GB" sz="1100" b="0" i="1">
                      <a:solidFill>
                        <a:schemeClr val="dk1"/>
                      </a:solidFill>
                      <a:effectLst/>
                      <a:latin typeface="Cambria Math"/>
                      <a:ea typeface="+mn-ea"/>
                      <a:cs typeface="+mn-cs"/>
                    </a:rPr>
                    <m:t>𝐹𝐼𝑋𝑂𝑀</m:t>
                  </m:r>
                </m:oMath>
              </a14:m>
              <a:r>
                <a:rPr lang="da-DK" sz="1100">
                  <a:latin typeface="Times New Roman" panose="02020603050405020304" pitchFamily="18" charset="0"/>
                  <a:cs typeface="Times New Roman" panose="02020603050405020304" pitchFamily="18" charset="0"/>
                </a:rPr>
                <a:t> - Fixed O&amp;M costs</a:t>
              </a:r>
            </a:p>
          </xdr:txBody>
        </xdr:sp>
      </mc:Choice>
      <mc:Fallback xmlns="">
        <xdr:sp macro="" textlink="">
          <xdr:nvSpPr>
            <xdr:cNvPr id="9" name="TextBox 8"/>
            <xdr:cNvSpPr txBox="1"/>
          </xdr:nvSpPr>
          <xdr:spPr>
            <a:xfrm>
              <a:off x="2647950" y="26269950"/>
              <a:ext cx="4514850" cy="3200400"/>
            </a:xfrm>
            <a:prstGeom prst="rect">
              <a:avLst/>
            </a:prstGeom>
            <a:ln>
              <a:solidFill>
                <a:srgbClr val="FF0000"/>
              </a:solidFill>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lang="da-DK" sz="1100">
                  <a:latin typeface="Times New Roman" panose="02020603050405020304" pitchFamily="18" charset="0"/>
                  <a:cs typeface="Times New Roman" panose="02020603050405020304" pitchFamily="18" charset="0"/>
                </a:rPr>
                <a:t>Th</a:t>
              </a:r>
              <a:r>
                <a:rPr lang="da-DK" sz="1100" baseline="0">
                  <a:latin typeface="Times New Roman" panose="02020603050405020304" pitchFamily="18" charset="0"/>
                  <a:cs typeface="Times New Roman" panose="02020603050405020304" pitchFamily="18" charset="0"/>
                </a:rPr>
                <a:t>e values in red (specific investments, Fix O&amp;M and variable O&amp;M) are calculated and linked to table J12:P15: </a:t>
              </a:r>
            </a:p>
            <a:p>
              <a:endParaRPr lang="da-DK" sz="1100" baseline="0">
                <a:latin typeface="Times New Roman" panose="02020603050405020304" pitchFamily="18" charset="0"/>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Cambria Math"/>
                  <a:ea typeface="+mn-ea"/>
                  <a:cs typeface="+mn-cs"/>
                </a:rPr>
                <a:t>𝐼</a:t>
              </a:r>
              <a:r>
                <a:rPr lang="da-DK" sz="1100" b="0" i="0">
                  <a:solidFill>
                    <a:schemeClr val="dk1"/>
                  </a:solidFill>
                  <a:effectLst/>
                  <a:latin typeface="Cambria Math"/>
                  <a:ea typeface="+mn-ea"/>
                  <a:cs typeface="+mn-cs"/>
                </a:rPr>
                <a:t>_</a:t>
              </a:r>
              <a:r>
                <a:rPr lang="en-GB" sz="1100" b="0" i="0">
                  <a:solidFill>
                    <a:schemeClr val="dk1"/>
                  </a:solidFill>
                  <a:effectLst/>
                  <a:latin typeface="Cambria Math"/>
                  <a:ea typeface="+mn-ea"/>
                  <a:cs typeface="+mn-cs"/>
                </a:rPr>
                <a:t>𝑐</a:t>
              </a:r>
              <a:r>
                <a:rPr lang="da-DK" sz="1100" b="0" i="0">
                  <a:solidFill>
                    <a:schemeClr val="dk1"/>
                  </a:solidFill>
                  <a:effectLst/>
                  <a:latin typeface="Cambria Math"/>
                  <a:ea typeface="+mn-ea"/>
                  <a:cs typeface="+mn-cs"/>
                </a:rPr>
                <a:t> </a:t>
              </a:r>
              <a:r>
                <a:rPr lang="da-DK" sz="1100" i="0">
                  <a:solidFill>
                    <a:schemeClr val="dk1"/>
                  </a:solidFill>
                  <a:effectLst/>
                  <a:latin typeface="Cambria Math"/>
                  <a:ea typeface="+mn-ea"/>
                  <a:cs typeface="+mn-cs"/>
                </a:rPr>
                <a:t>[</a:t>
              </a:r>
              <a:r>
                <a:rPr lang="en-GB" sz="1100" b="0" i="0">
                  <a:solidFill>
                    <a:schemeClr val="dk1"/>
                  </a:solidFill>
                  <a:effectLst/>
                  <a:latin typeface="Cambria Math"/>
                  <a:ea typeface="+mn-ea"/>
                  <a:cs typeface="+mn-cs"/>
                </a:rPr>
                <a:t>𝐷𝐾𝐾</a:t>
              </a:r>
              <a:r>
                <a:rPr lang="da-DK" sz="1100" b="0" i="0">
                  <a:solidFill>
                    <a:schemeClr val="dk1"/>
                  </a:solidFill>
                  <a:effectLst/>
                  <a:latin typeface="Cambria Math"/>
                  <a:ea typeface="+mn-ea"/>
                  <a:cs typeface="+mn-cs"/>
                </a:rPr>
                <a:t>/</a:t>
              </a:r>
              <a:r>
                <a:rPr lang="en-GB" sz="1100" b="0" i="0">
                  <a:solidFill>
                    <a:schemeClr val="dk1"/>
                  </a:solidFill>
                  <a:effectLst/>
                  <a:latin typeface="Cambria Math"/>
                  <a:ea typeface="+mn-ea"/>
                  <a:cs typeface="+mn-cs"/>
                </a:rPr>
                <a:t>𝑘𝑊]</a:t>
              </a:r>
              <a:r>
                <a:rPr lang="da-DK" sz="1100" i="0">
                  <a:solidFill>
                    <a:schemeClr val="dk1"/>
                  </a:solidFill>
                  <a:effectLst/>
                  <a:latin typeface="Cambria Math"/>
                  <a:ea typeface="+mn-ea"/>
                  <a:cs typeface="+mn-cs"/>
                </a:rPr>
                <a:t>=</a:t>
              </a:r>
              <a:r>
                <a:rPr lang="en-GB" sz="1100" b="0" i="0">
                  <a:solidFill>
                    <a:schemeClr val="dk1"/>
                  </a:solidFill>
                  <a:effectLst/>
                  <a:latin typeface="Cambria Math"/>
                  <a:ea typeface="+mn-ea"/>
                  <a:cs typeface="+mn-cs"/>
                </a:rPr>
                <a:t>𝐼</a:t>
              </a:r>
              <a:r>
                <a:rPr lang="da-DK" sz="1100" b="0" i="0">
                  <a:solidFill>
                    <a:schemeClr val="dk1"/>
                  </a:solidFill>
                  <a:effectLst/>
                  <a:latin typeface="Cambria Math"/>
                  <a:ea typeface="+mn-ea"/>
                  <a:cs typeface="+mn-cs"/>
                </a:rPr>
                <a:t>_</a:t>
              </a:r>
              <a:r>
                <a:rPr lang="en-GB" sz="1100" b="0" i="0">
                  <a:solidFill>
                    <a:schemeClr val="dk1"/>
                  </a:solidFill>
                  <a:effectLst/>
                  <a:latin typeface="Cambria Math"/>
                  <a:ea typeface="+mn-ea"/>
                  <a:cs typeface="+mn-cs"/>
                </a:rPr>
                <a:t>𝑐</a:t>
              </a:r>
              <a:r>
                <a:rPr lang="da-DK" sz="1100" b="0" i="0">
                  <a:solidFill>
                    <a:schemeClr val="dk1"/>
                  </a:solidFill>
                  <a:effectLst/>
                  <a:latin typeface="Cambria Math"/>
                  <a:ea typeface="+mn-ea"/>
                  <a:cs typeface="+mn-cs"/>
                </a:rPr>
                <a:t> </a:t>
              </a:r>
              <a:r>
                <a:rPr lang="da-DK" sz="1100" i="0">
                  <a:solidFill>
                    <a:schemeClr val="dk1"/>
                  </a:solidFill>
                  <a:effectLst/>
                  <a:latin typeface="Cambria Math"/>
                  <a:ea typeface="+mn-ea"/>
                  <a:cs typeface="+mn-cs"/>
                </a:rPr>
                <a:t>[(</a:t>
              </a:r>
              <a:r>
                <a:rPr lang="en-GB" sz="1100" b="0" i="0">
                  <a:solidFill>
                    <a:schemeClr val="dk1"/>
                  </a:solidFill>
                  <a:effectLst/>
                  <a:latin typeface="Cambria Math"/>
                  <a:ea typeface="+mn-ea"/>
                  <a:cs typeface="+mn-cs"/>
                </a:rPr>
                <a:t>1000 €</a:t>
              </a:r>
              <a:r>
                <a:rPr lang="da-DK" sz="1100" b="0" i="0">
                  <a:solidFill>
                    <a:schemeClr val="dk1"/>
                  </a:solidFill>
                  <a:effectLst/>
                  <a:latin typeface="Cambria Math"/>
                  <a:ea typeface="+mn-ea"/>
                  <a:cs typeface="+mn-cs"/>
                </a:rPr>
                <a:t>)/</a:t>
              </a:r>
              <a:r>
                <a:rPr lang="en-GB" sz="1100" b="0" i="0">
                  <a:solidFill>
                    <a:schemeClr val="dk1"/>
                  </a:solidFill>
                  <a:effectLst/>
                  <a:latin typeface="Cambria Math"/>
                  <a:ea typeface="+mn-ea"/>
                  <a:cs typeface="+mn-cs"/>
                </a:rPr>
                <a:t>𝑘𝑊]</a:t>
              </a:r>
              <a:r>
                <a:rPr lang="da-DK" sz="1100" i="0">
                  <a:solidFill>
                    <a:schemeClr val="dk1"/>
                  </a:solidFill>
                  <a:effectLst/>
                  <a:latin typeface="Cambria Math"/>
                  <a:ea typeface="+mn-ea"/>
                  <a:cs typeface="+mn-cs"/>
                </a:rPr>
                <a:t>∙</a:t>
              </a:r>
              <a:r>
                <a:rPr lang="en-GB" sz="1100" b="0" i="0">
                  <a:solidFill>
                    <a:schemeClr val="dk1"/>
                  </a:solidFill>
                  <a:effectLst/>
                  <a:latin typeface="Cambria Math"/>
                  <a:ea typeface="+mn-ea"/>
                  <a:cs typeface="+mn-cs"/>
                </a:rPr>
                <a:t>𝑘</a:t>
              </a:r>
              <a:r>
                <a:rPr lang="da-DK" sz="1100" b="0" i="0">
                  <a:solidFill>
                    <a:schemeClr val="dk1"/>
                  </a:solidFill>
                  <a:effectLst/>
                  <a:latin typeface="Cambria Math"/>
                  <a:ea typeface="+mn-ea"/>
                  <a:cs typeface="+mn-cs"/>
                </a:rPr>
                <a:t>_</a:t>
              </a:r>
              <a:r>
                <a:rPr lang="en-GB" sz="1100" b="0" i="0">
                  <a:solidFill>
                    <a:schemeClr val="dk1"/>
                  </a:solidFill>
                  <a:effectLst/>
                  <a:latin typeface="Cambria Math"/>
                  <a:ea typeface="+mn-ea"/>
                  <a:cs typeface="+mn-cs"/>
                </a:rPr>
                <a:t>𝑐𝑜𝑛𝑣</a:t>
              </a:r>
              <a:r>
                <a:rPr lang="da-DK" sz="1100" i="0">
                  <a:solidFill>
                    <a:schemeClr val="dk1"/>
                  </a:solidFill>
                  <a:effectLst/>
                  <a:latin typeface="Cambria Math"/>
                  <a:ea typeface="+mn-ea"/>
                  <a:cs typeface="+mn-cs"/>
                </a:rPr>
                <a:t>∙"1000</a:t>
              </a:r>
              <a:r>
                <a:rPr lang="en-US" sz="1100" i="0">
                  <a:solidFill>
                    <a:schemeClr val="dk1"/>
                  </a:solidFill>
                  <a:effectLst/>
                  <a:latin typeface="+mn-lt"/>
                  <a:ea typeface="+mn-ea"/>
                  <a:cs typeface="+mn-cs"/>
                </a:rPr>
                <a:t>"</a:t>
              </a:r>
              <a:endParaRPr lang="da-DK" sz="1100">
                <a:latin typeface="Times New Roman" panose="02020603050405020304" pitchFamily="18" charset="0"/>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endParaRPr lang="da-DK" sz="1100">
                <a:latin typeface="Times New Roman" panose="02020603050405020304" pitchFamily="18" charset="0"/>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Cambria Math"/>
                  <a:ea typeface="+mn-ea"/>
                  <a:cs typeface="+mn-cs"/>
                </a:rPr>
                <a:t>𝐹𝐼𝑋𝑂𝑀</a:t>
              </a:r>
              <a:r>
                <a:rPr lang="da-DK" sz="1100" i="0">
                  <a:solidFill>
                    <a:schemeClr val="dk1"/>
                  </a:solidFill>
                  <a:effectLst/>
                  <a:latin typeface="Cambria Math"/>
                  <a:ea typeface="+mn-ea"/>
                  <a:cs typeface="+mn-cs"/>
                </a:rPr>
                <a:t>[</a:t>
              </a:r>
              <a:r>
                <a:rPr lang="en-GB" sz="1100" b="0" i="0">
                  <a:solidFill>
                    <a:schemeClr val="dk1"/>
                  </a:solidFill>
                  <a:effectLst/>
                  <a:latin typeface="Cambria Math"/>
                  <a:ea typeface="+mn-ea"/>
                  <a:cs typeface="+mn-cs"/>
                </a:rPr>
                <a:t>𝐷𝐾𝐾</a:t>
              </a:r>
              <a:r>
                <a:rPr lang="da-DK" sz="1100" b="0" i="0">
                  <a:solidFill>
                    <a:schemeClr val="dk1"/>
                  </a:solidFill>
                  <a:effectLst/>
                  <a:latin typeface="Cambria Math"/>
                  <a:ea typeface="+mn-ea"/>
                  <a:cs typeface="+mn-cs"/>
                </a:rPr>
                <a:t>/(</a:t>
              </a:r>
              <a:r>
                <a:rPr lang="en-GB" sz="1100" b="0" i="0">
                  <a:solidFill>
                    <a:schemeClr val="dk1"/>
                  </a:solidFill>
                  <a:effectLst/>
                  <a:latin typeface="Cambria Math"/>
                  <a:ea typeface="+mn-ea"/>
                  <a:cs typeface="+mn-cs"/>
                </a:rPr>
                <a:t>𝑘𝑊</a:t>
              </a:r>
              <a:r>
                <a:rPr lang="en-GB" sz="1100" b="0" i="0">
                  <a:solidFill>
                    <a:schemeClr val="dk1"/>
                  </a:solidFill>
                  <a:effectLst/>
                  <a:latin typeface="Cambria Math"/>
                  <a:ea typeface="Cambria Math"/>
                  <a:cs typeface="+mn-cs"/>
                </a:rPr>
                <a:t>∙𝑦𝑒𝑎𝑟</a:t>
              </a:r>
              <a:r>
                <a:rPr lang="da-DK" sz="1100" b="0" i="0">
                  <a:solidFill>
                    <a:schemeClr val="dk1"/>
                  </a:solidFill>
                  <a:effectLst/>
                  <a:latin typeface="Cambria Math"/>
                  <a:ea typeface="+mn-ea"/>
                  <a:cs typeface="+mn-cs"/>
                </a:rPr>
                <a:t>)</a:t>
              </a:r>
              <a:r>
                <a:rPr lang="en-GB" sz="1100" b="0" i="0">
                  <a:solidFill>
                    <a:schemeClr val="dk1"/>
                  </a:solidFill>
                  <a:effectLst/>
                  <a:latin typeface="Cambria Math"/>
                  <a:ea typeface="Cambria Math"/>
                  <a:cs typeface="+mn-cs"/>
                </a:rPr>
                <a:t>]</a:t>
              </a:r>
              <a:r>
                <a:rPr lang="da-DK" sz="1100" i="0">
                  <a:solidFill>
                    <a:schemeClr val="dk1"/>
                  </a:solidFill>
                  <a:effectLst/>
                  <a:latin typeface="Cambria Math"/>
                  <a:ea typeface="+mn-ea"/>
                  <a:cs typeface="+mn-cs"/>
                </a:rPr>
                <a:t>=(</a:t>
              </a:r>
              <a:r>
                <a:rPr lang="en-GB" sz="1100" b="0" i="0">
                  <a:solidFill>
                    <a:schemeClr val="dk1"/>
                  </a:solidFill>
                  <a:effectLst/>
                  <a:latin typeface="Cambria Math"/>
                  <a:ea typeface="+mn-ea"/>
                  <a:cs typeface="+mn-cs"/>
                </a:rPr>
                <a:t>𝐹𝐼𝑋𝑂𝑀</a:t>
              </a:r>
              <a:r>
                <a:rPr lang="da-DK" sz="1100" b="0" i="0">
                  <a:solidFill>
                    <a:schemeClr val="dk1"/>
                  </a:solidFill>
                  <a:effectLst/>
                  <a:latin typeface="Cambria Math"/>
                  <a:ea typeface="+mn-ea"/>
                  <a:cs typeface="+mn-cs"/>
                </a:rPr>
                <a:t>[</a:t>
              </a:r>
              <a:r>
                <a:rPr lang="en-GB" sz="1100" b="0" i="0">
                  <a:solidFill>
                    <a:schemeClr val="dk1"/>
                  </a:solidFill>
                  <a:effectLst/>
                  <a:latin typeface="Cambria Math"/>
                  <a:ea typeface="+mn-ea"/>
                  <a:cs typeface="+mn-cs"/>
                </a:rPr>
                <a:t>€</a:t>
              </a:r>
              <a:r>
                <a:rPr lang="da-DK" sz="1100" b="0" i="0">
                  <a:solidFill>
                    <a:schemeClr val="dk1"/>
                  </a:solidFill>
                  <a:effectLst/>
                  <a:latin typeface="Cambria Math"/>
                  <a:ea typeface="+mn-ea"/>
                  <a:cs typeface="+mn-cs"/>
                </a:rPr>
                <a:t>/(</a:t>
              </a:r>
              <a:r>
                <a:rPr lang="en-GB" sz="1100" b="0" i="0">
                  <a:solidFill>
                    <a:schemeClr val="dk1"/>
                  </a:solidFill>
                  <a:effectLst/>
                  <a:latin typeface="Cambria Math"/>
                  <a:ea typeface="+mn-ea"/>
                  <a:cs typeface="+mn-cs"/>
                </a:rPr>
                <a:t>𝑢𝑛𝑖𝑡∙𝑦𝑒𝑎𝑟</a:t>
              </a:r>
              <a:r>
                <a:rPr lang="da-DK" sz="1100" b="0" i="0">
                  <a:solidFill>
                    <a:schemeClr val="dk1"/>
                  </a:solidFill>
                  <a:effectLst/>
                  <a:latin typeface="Cambria Math"/>
                  <a:ea typeface="+mn-ea"/>
                  <a:cs typeface="+mn-cs"/>
                </a:rPr>
                <a:t>)</a:t>
              </a:r>
              <a:r>
                <a:rPr lang="en-GB" sz="1100" b="0" i="0">
                  <a:solidFill>
                    <a:schemeClr val="dk1"/>
                  </a:solidFill>
                  <a:effectLst/>
                  <a:latin typeface="Cambria Math"/>
                  <a:ea typeface="+mn-ea"/>
                  <a:cs typeface="+mn-cs"/>
                </a:rPr>
                <a:t>]</a:t>
              </a:r>
              <a:r>
                <a:rPr lang="da-DK" sz="1100" i="0">
                  <a:solidFill>
                    <a:schemeClr val="dk1"/>
                  </a:solidFill>
                  <a:effectLst/>
                  <a:latin typeface="Cambria Math"/>
                  <a:ea typeface="+mn-ea"/>
                  <a:cs typeface="+mn-cs"/>
                </a:rPr>
                <a:t>∙</a:t>
              </a:r>
              <a:r>
                <a:rPr lang="en-GB" sz="1100" b="0" i="0">
                  <a:solidFill>
                    <a:schemeClr val="dk1"/>
                  </a:solidFill>
                  <a:effectLst/>
                  <a:latin typeface="Cambria Math"/>
                  <a:ea typeface="+mn-ea"/>
                  <a:cs typeface="+mn-cs"/>
                </a:rPr>
                <a:t>𝑘</a:t>
              </a:r>
              <a:r>
                <a:rPr lang="da-DK" sz="1100" b="0" i="0">
                  <a:solidFill>
                    <a:schemeClr val="dk1"/>
                  </a:solidFill>
                  <a:effectLst/>
                  <a:latin typeface="Cambria Math"/>
                  <a:ea typeface="+mn-ea"/>
                  <a:cs typeface="+mn-cs"/>
                </a:rPr>
                <a:t>_</a:t>
              </a:r>
              <a:r>
                <a:rPr lang="en-GB" sz="1100" b="0" i="0">
                  <a:solidFill>
                    <a:schemeClr val="dk1"/>
                  </a:solidFill>
                  <a:effectLst/>
                  <a:latin typeface="Cambria Math"/>
                  <a:ea typeface="+mn-ea"/>
                  <a:cs typeface="+mn-cs"/>
                </a:rPr>
                <a:t>𝑐𝑜𝑛𝑣</a:t>
              </a:r>
              <a:r>
                <a:rPr lang="da-DK" sz="1100" b="0" i="0">
                  <a:solidFill>
                    <a:schemeClr val="dk1"/>
                  </a:solidFill>
                  <a:effectLst/>
                  <a:latin typeface="Cambria Math"/>
                  <a:ea typeface="+mn-ea"/>
                  <a:cs typeface="+mn-cs"/>
                </a:rPr>
                <a:t>)/</a:t>
              </a:r>
              <a:r>
                <a:rPr lang="en-GB" sz="1100" b="0" i="0">
                  <a:solidFill>
                    <a:schemeClr val="dk1"/>
                  </a:solidFill>
                  <a:effectLst/>
                  <a:latin typeface="Cambria Math"/>
                  <a:ea typeface="+mn-ea"/>
                  <a:cs typeface="+mn-cs"/>
                </a:rPr>
                <a:t>𝐻</a:t>
              </a:r>
              <a:r>
                <a:rPr lang="da-DK" sz="1100" b="0" i="0">
                  <a:solidFill>
                    <a:schemeClr val="dk1"/>
                  </a:solidFill>
                  <a:effectLst/>
                  <a:latin typeface="Cambria Math"/>
                  <a:ea typeface="+mn-ea"/>
                  <a:cs typeface="+mn-cs"/>
                </a:rPr>
                <a:t>_</a:t>
              </a:r>
              <a:r>
                <a:rPr lang="en-GB" sz="1100" b="0" i="0">
                  <a:solidFill>
                    <a:schemeClr val="dk1"/>
                  </a:solidFill>
                  <a:effectLst/>
                  <a:latin typeface="Cambria Math"/>
                  <a:ea typeface="+mn-ea"/>
                  <a:cs typeface="+mn-cs"/>
                </a:rPr>
                <a:t>𝑐 </a:t>
              </a:r>
              <a:r>
                <a:rPr lang="da-DK" sz="1100">
                  <a:latin typeface="Times New Roman" panose="02020603050405020304" pitchFamily="18" charset="0"/>
                  <a:cs typeface="Times New Roman" panose="02020603050405020304" pitchFamily="18" charset="0"/>
                </a:rPr>
                <a:t>,</a:t>
              </a:r>
            </a:p>
            <a:p>
              <a:pPr marL="0" marR="0" indent="0" defTabSz="914400" eaLnBrk="1" fontAlgn="auto" latinLnBrk="0" hangingPunct="1">
                <a:lnSpc>
                  <a:spcPct val="100000"/>
                </a:lnSpc>
                <a:spcBef>
                  <a:spcPts val="0"/>
                </a:spcBef>
                <a:spcAft>
                  <a:spcPts val="0"/>
                </a:spcAft>
                <a:buClrTx/>
                <a:buSzTx/>
                <a:buFontTx/>
                <a:buNone/>
                <a:tabLst/>
                <a:defRPr/>
              </a:pPr>
              <a:endParaRPr lang="da-DK" sz="1100">
                <a:latin typeface="Times New Roman" panose="02020603050405020304" pitchFamily="18" charset="0"/>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r>
                <a:rPr lang="da-DK" sz="1100">
                  <a:latin typeface="Times New Roman" panose="02020603050405020304" pitchFamily="18" charset="0"/>
                  <a:cs typeface="Times New Roman" panose="02020603050405020304" pitchFamily="18" charset="0"/>
                </a:rPr>
                <a:t>where the used symbols have the following meaning:</a:t>
              </a:r>
            </a:p>
            <a:p>
              <a:pPr marL="0" marR="0" indent="0" defTabSz="914400" eaLnBrk="1" fontAlgn="auto" latinLnBrk="0" hangingPunct="1">
                <a:lnSpc>
                  <a:spcPct val="100000"/>
                </a:lnSpc>
                <a:spcBef>
                  <a:spcPts val="0"/>
                </a:spcBef>
                <a:spcAft>
                  <a:spcPts val="0"/>
                </a:spcAft>
                <a:buClrTx/>
                <a:buSzTx/>
                <a:buFontTx/>
                <a:buNone/>
                <a:tabLst/>
                <a:defRPr/>
              </a:pPr>
              <a:endParaRPr lang="da-DK" sz="1100">
                <a:latin typeface="Times New Roman" panose="02020603050405020304" pitchFamily="18" charset="0"/>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Cambria Math"/>
                  <a:ea typeface="+mn-ea"/>
                  <a:cs typeface="+mn-cs"/>
                </a:rPr>
                <a:t>𝐼</a:t>
              </a:r>
              <a:r>
                <a:rPr lang="da-DK" sz="1100" b="0" i="0">
                  <a:solidFill>
                    <a:schemeClr val="dk1"/>
                  </a:solidFill>
                  <a:effectLst/>
                  <a:latin typeface="Cambria Math"/>
                  <a:ea typeface="+mn-ea"/>
                  <a:cs typeface="+mn-cs"/>
                </a:rPr>
                <a:t>_</a:t>
              </a:r>
              <a:r>
                <a:rPr lang="en-GB" sz="1100" b="0" i="0">
                  <a:solidFill>
                    <a:schemeClr val="dk1"/>
                  </a:solidFill>
                  <a:effectLst/>
                  <a:latin typeface="Cambria Math"/>
                  <a:ea typeface="+mn-ea"/>
                  <a:cs typeface="+mn-cs"/>
                </a:rPr>
                <a:t>𝑐</a:t>
              </a:r>
              <a:r>
                <a:rPr lang="da-DK" sz="1100">
                  <a:latin typeface="Times New Roman" panose="02020603050405020304" pitchFamily="18" charset="0"/>
                  <a:cs typeface="Times New Roman" panose="02020603050405020304" pitchFamily="18" charset="0"/>
                </a:rPr>
                <a:t> - investment costs</a:t>
              </a:r>
            </a:p>
            <a:p>
              <a:pPr marL="0" marR="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Cambria Math"/>
                  <a:ea typeface="+mn-ea"/>
                  <a:cs typeface="+mn-cs"/>
                </a:rPr>
                <a:t>𝑘</a:t>
              </a:r>
              <a:r>
                <a:rPr lang="da-DK" sz="1100" b="0" i="0">
                  <a:solidFill>
                    <a:schemeClr val="dk1"/>
                  </a:solidFill>
                  <a:effectLst/>
                  <a:latin typeface="Cambria Math"/>
                  <a:ea typeface="+mn-ea"/>
                  <a:cs typeface="+mn-cs"/>
                </a:rPr>
                <a:t>_</a:t>
              </a:r>
              <a:r>
                <a:rPr lang="en-GB" sz="1100" b="0" i="0">
                  <a:solidFill>
                    <a:schemeClr val="dk1"/>
                  </a:solidFill>
                  <a:effectLst/>
                  <a:latin typeface="Cambria Math"/>
                  <a:ea typeface="+mn-ea"/>
                  <a:cs typeface="+mn-cs"/>
                </a:rPr>
                <a:t>𝑐𝑜𝑛𝑣</a:t>
              </a:r>
              <a:r>
                <a:rPr lang="da-DK" sz="1100">
                  <a:latin typeface="Times New Roman" panose="02020603050405020304" pitchFamily="18" charset="0"/>
                  <a:cs typeface="Times New Roman" panose="02020603050405020304" pitchFamily="18" charset="0"/>
                </a:rPr>
                <a:t> - conersion factor from </a:t>
              </a:r>
              <a:r>
                <a:rPr lang="en-GB" sz="1100" b="0" i="0">
                  <a:solidFill>
                    <a:schemeClr val="dk1"/>
                  </a:solidFill>
                  <a:effectLst/>
                  <a:latin typeface="Cambria Math"/>
                  <a:ea typeface="+mn-ea"/>
                  <a:cs typeface="+mn-cs"/>
                </a:rPr>
                <a:t>€</a:t>
              </a:r>
              <a:r>
                <a:rPr lang="da-DK" sz="1100">
                  <a:latin typeface="Times New Roman" panose="02020603050405020304" pitchFamily="18" charset="0"/>
                  <a:cs typeface="Times New Roman" panose="02020603050405020304" pitchFamily="18" charset="0"/>
                </a:rPr>
                <a:t> to DKK</a:t>
              </a:r>
            </a:p>
            <a:p>
              <a:pPr marL="0" marR="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Cambria Math"/>
                  <a:ea typeface="+mn-ea"/>
                  <a:cs typeface="+mn-cs"/>
                </a:rPr>
                <a:t>𝐻</a:t>
              </a:r>
              <a:r>
                <a:rPr lang="da-DK" sz="1100" b="0" i="0">
                  <a:solidFill>
                    <a:schemeClr val="dk1"/>
                  </a:solidFill>
                  <a:effectLst/>
                  <a:latin typeface="Cambria Math"/>
                  <a:ea typeface="+mn-ea"/>
                  <a:cs typeface="+mn-cs"/>
                </a:rPr>
                <a:t>_</a:t>
              </a:r>
              <a:r>
                <a:rPr lang="en-GB" sz="1100" b="0" i="0">
                  <a:solidFill>
                    <a:schemeClr val="dk1"/>
                  </a:solidFill>
                  <a:effectLst/>
                  <a:latin typeface="Cambria Math"/>
                  <a:ea typeface="+mn-ea"/>
                  <a:cs typeface="+mn-cs"/>
                </a:rPr>
                <a:t>𝑐</a:t>
              </a:r>
              <a:r>
                <a:rPr lang="da-DK" sz="1100">
                  <a:latin typeface="Times New Roman" panose="02020603050405020304" pitchFamily="18" charset="0"/>
                  <a:cs typeface="Times New Roman" panose="02020603050405020304" pitchFamily="18" charset="0"/>
                </a:rPr>
                <a:t> - assumed heat production capacity</a:t>
              </a:r>
            </a:p>
            <a:p>
              <a:pPr marL="0" marR="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Cambria Math"/>
                  <a:ea typeface="+mn-ea"/>
                  <a:cs typeface="+mn-cs"/>
                </a:rPr>
                <a:t>𝐹𝐼𝑋𝑂𝑀</a:t>
              </a:r>
              <a:r>
                <a:rPr lang="da-DK" sz="1100">
                  <a:latin typeface="Times New Roman" panose="02020603050405020304" pitchFamily="18" charset="0"/>
                  <a:cs typeface="Times New Roman" panose="02020603050405020304" pitchFamily="18" charset="0"/>
                </a:rPr>
                <a:t> - Fixed O&amp;M costs</a:t>
              </a:r>
            </a:p>
          </xdr:txBody>
        </xdr:sp>
      </mc:Fallback>
    </mc:AlternateContent>
    <xdr:clientData/>
  </xdr:twoCellAnchor>
  <xdr:twoCellAnchor>
    <xdr:from>
      <xdr:col>12</xdr:col>
      <xdr:colOff>219075</xdr:colOff>
      <xdr:row>26</xdr:row>
      <xdr:rowOff>228600</xdr:rowOff>
    </xdr:from>
    <xdr:to>
      <xdr:col>19</xdr:col>
      <xdr:colOff>581025</xdr:colOff>
      <xdr:row>29</xdr:row>
      <xdr:rowOff>5196</xdr:rowOff>
    </xdr:to>
    <xdr:sp macro="" textlink="">
      <xdr:nvSpPr>
        <xdr:cNvPr id="10" name="TextBox 9">
          <a:extLst>
            <a:ext uri="{FF2B5EF4-FFF2-40B4-BE49-F238E27FC236}">
              <a16:creationId xmlns:a16="http://schemas.microsoft.com/office/drawing/2014/main" id="{00000000-0008-0000-1000-00000A000000}"/>
            </a:ext>
          </a:extLst>
        </xdr:cNvPr>
        <xdr:cNvSpPr txBox="1"/>
      </xdr:nvSpPr>
      <xdr:spPr>
        <a:xfrm>
          <a:off x="11601450" y="4876800"/>
          <a:ext cx="4629150" cy="662421"/>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lang="da-DK" sz="1100"/>
            <a:t>The </a:t>
          </a:r>
          <a:r>
            <a:rPr lang="da-DK" sz="1100" b="1">
              <a:solidFill>
                <a:srgbClr val="00B050"/>
              </a:solidFill>
            </a:rPr>
            <a:t>green</a:t>
          </a:r>
          <a:r>
            <a:rPr lang="da-DK" sz="1100"/>
            <a:t> values are copied to </a:t>
          </a:r>
          <a:r>
            <a:rPr lang="da-DK" sz="1100">
              <a:solidFill>
                <a:schemeClr val="dk1"/>
              </a:solidFill>
              <a:effectLst/>
              <a:latin typeface="+mn-lt"/>
              <a:ea typeface="+mn-ea"/>
              <a:cs typeface="+mn-cs"/>
            </a:rPr>
            <a:t>HOU_Deta Boil sheet </a:t>
          </a:r>
          <a:r>
            <a:rPr lang="da-DK" sz="1100"/>
            <a:t>and later</a:t>
          </a:r>
          <a:r>
            <a:rPr lang="da-DK" sz="1100" baseline="0"/>
            <a:t> used in TIMES</a:t>
          </a:r>
          <a:r>
            <a:rPr lang="da-DK" sz="1100"/>
            <a:t>-DK</a:t>
          </a:r>
        </a:p>
      </xdr:txBody>
    </xdr:sp>
    <xdr:clientData/>
  </xdr:twoCellAnchor>
  <xdr:twoCellAnchor>
    <xdr:from>
      <xdr:col>9</xdr:col>
      <xdr:colOff>0</xdr:colOff>
      <xdr:row>110</xdr:row>
      <xdr:rowOff>0</xdr:rowOff>
    </xdr:from>
    <xdr:to>
      <xdr:col>12</xdr:col>
      <xdr:colOff>571500</xdr:colOff>
      <xdr:row>112</xdr:row>
      <xdr:rowOff>71871</xdr:rowOff>
    </xdr:to>
    <xdr:sp macro="" textlink="">
      <xdr:nvSpPr>
        <xdr:cNvPr id="11" name="TextBox 10">
          <a:extLst>
            <a:ext uri="{FF2B5EF4-FFF2-40B4-BE49-F238E27FC236}">
              <a16:creationId xmlns:a16="http://schemas.microsoft.com/office/drawing/2014/main" id="{00000000-0008-0000-1000-00000B000000}"/>
            </a:ext>
          </a:extLst>
        </xdr:cNvPr>
        <xdr:cNvSpPr txBox="1"/>
      </xdr:nvSpPr>
      <xdr:spPr>
        <a:xfrm>
          <a:off x="5486400" y="22707600"/>
          <a:ext cx="2400300" cy="471921"/>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lang="da-DK" sz="1100"/>
            <a:t>The </a:t>
          </a:r>
          <a:r>
            <a:rPr lang="da-DK" sz="1100" b="1">
              <a:solidFill>
                <a:srgbClr val="00B050"/>
              </a:solidFill>
            </a:rPr>
            <a:t>green</a:t>
          </a:r>
          <a:r>
            <a:rPr lang="da-DK" sz="1100"/>
            <a:t> values are copied to </a:t>
          </a:r>
          <a:r>
            <a:rPr lang="da-DK" sz="1100">
              <a:solidFill>
                <a:schemeClr val="dk1"/>
              </a:solidFill>
              <a:effectLst/>
              <a:latin typeface="+mn-lt"/>
              <a:ea typeface="+mn-ea"/>
              <a:cs typeface="+mn-cs"/>
            </a:rPr>
            <a:t>HOU_Multi Boil sheet </a:t>
          </a:r>
          <a:r>
            <a:rPr lang="da-DK" sz="1100"/>
            <a:t>and later</a:t>
          </a:r>
          <a:r>
            <a:rPr lang="da-DK" sz="1100" baseline="0"/>
            <a:t> used in TIMES</a:t>
          </a:r>
          <a:r>
            <a:rPr lang="da-DK" sz="1100"/>
            <a:t>-DK</a:t>
          </a: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8</xdr:col>
      <xdr:colOff>0</xdr:colOff>
      <xdr:row>0</xdr:row>
      <xdr:rowOff>9525</xdr:rowOff>
    </xdr:from>
    <xdr:to>
      <xdr:col>17</xdr:col>
      <xdr:colOff>123825</xdr:colOff>
      <xdr:row>6</xdr:row>
      <xdr:rowOff>161925</xdr:rowOff>
    </xdr:to>
    <xdr:sp macro="" textlink="">
      <xdr:nvSpPr>
        <xdr:cNvPr id="3" name="TextBox 2">
          <a:extLst>
            <a:ext uri="{FF2B5EF4-FFF2-40B4-BE49-F238E27FC236}">
              <a16:creationId xmlns:a16="http://schemas.microsoft.com/office/drawing/2014/main" id="{00000000-0008-0000-1100-000003000000}"/>
            </a:ext>
          </a:extLst>
        </xdr:cNvPr>
        <xdr:cNvSpPr txBox="1"/>
      </xdr:nvSpPr>
      <xdr:spPr>
        <a:xfrm>
          <a:off x="6715125" y="9525"/>
          <a:ext cx="5610225" cy="1285875"/>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lang="da-DK" sz="1100"/>
            <a:t>The techno-economic</a:t>
          </a:r>
          <a:r>
            <a:rPr lang="da-DK" sz="1100" baseline="0"/>
            <a:t> data used in SubRES_NewHOU_Heating are obtained from "</a:t>
          </a:r>
          <a:r>
            <a:rPr lang="da-DK" sz="1100">
              <a:solidFill>
                <a:schemeClr val="dk1"/>
              </a:solidFill>
              <a:effectLst/>
              <a:latin typeface="+mn-lt"/>
              <a:ea typeface="+mn-ea"/>
              <a:cs typeface="+mn-cs"/>
            </a:rPr>
            <a:t>Technology Data for Energy Plants Individual Heating Plants and Energy Transport" maintained by the Danish Energy Agency </a:t>
          </a:r>
        </a:p>
        <a:p>
          <a:endParaRPr lang="da-DK" sz="1100">
            <a:solidFill>
              <a:schemeClr val="dk1"/>
            </a:solidFill>
            <a:effectLst/>
            <a:latin typeface="+mn-lt"/>
            <a:ea typeface="+mn-ea"/>
            <a:cs typeface="+mn-cs"/>
          </a:endParaRPr>
        </a:p>
        <a:p>
          <a:r>
            <a:rPr lang="da-DK" sz="1100" u="sng">
              <a:solidFill>
                <a:srgbClr val="0070C0"/>
              </a:solidFill>
              <a:effectLst/>
              <a:latin typeface="+mn-lt"/>
              <a:ea typeface="+mn-ea"/>
              <a:cs typeface="+mn-cs"/>
            </a:rPr>
            <a:t>http://www.ens.dk/node/2252</a:t>
          </a:r>
        </a:p>
        <a:p>
          <a:endParaRPr lang="da-DK" sz="1100" u="sng">
            <a:solidFill>
              <a:srgbClr val="0070C0"/>
            </a:solidFill>
            <a:effectLst/>
            <a:latin typeface="+mn-lt"/>
            <a:ea typeface="+mn-ea"/>
            <a:cs typeface="+mn-cs"/>
          </a:endParaRPr>
        </a:p>
        <a:p>
          <a:r>
            <a:rPr lang="da-DK" sz="1100" u="none">
              <a:solidFill>
                <a:sysClr val="windowText" lastClr="000000"/>
              </a:solidFill>
              <a:effectLst/>
              <a:latin typeface="+mn-lt"/>
              <a:ea typeface="+mn-ea"/>
              <a:cs typeface="+mn-cs"/>
            </a:rPr>
            <a:t>The data in this sheet </a:t>
          </a:r>
          <a:r>
            <a:rPr lang="da-DK" sz="1100" b="1" u="none">
              <a:solidFill>
                <a:sysClr val="windowText" lastClr="000000"/>
              </a:solidFill>
              <a:effectLst/>
              <a:latin typeface="+mn-lt"/>
              <a:ea typeface="+mn-ea"/>
              <a:cs typeface="+mn-cs"/>
            </a:rPr>
            <a:t>are not</a:t>
          </a:r>
          <a:r>
            <a:rPr lang="da-DK" sz="1100" b="1" u="none" baseline="0">
              <a:solidFill>
                <a:sysClr val="windowText" lastClr="000000"/>
              </a:solidFill>
              <a:effectLst/>
              <a:latin typeface="+mn-lt"/>
              <a:ea typeface="+mn-ea"/>
              <a:cs typeface="+mn-cs"/>
            </a:rPr>
            <a:t> used </a:t>
          </a:r>
          <a:r>
            <a:rPr lang="da-DK" sz="1100" u="none" baseline="0">
              <a:solidFill>
                <a:sysClr val="windowText" lastClr="000000"/>
              </a:solidFill>
              <a:effectLst/>
              <a:latin typeface="+mn-lt"/>
              <a:ea typeface="+mn-ea"/>
              <a:cs typeface="+mn-cs"/>
            </a:rPr>
            <a:t>in SubRES_NewHOU_Heating </a:t>
          </a:r>
          <a:endParaRPr lang="da-DK" sz="1100" u="none">
            <a:solidFill>
              <a:sysClr val="windowText" lastClr="000000"/>
            </a:solidFill>
            <a:effectLst/>
            <a:latin typeface="+mn-lt"/>
            <a:ea typeface="+mn-ea"/>
            <a:cs typeface="+mn-cs"/>
          </a:endParaRP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1</xdr:col>
      <xdr:colOff>2428875</xdr:colOff>
      <xdr:row>0</xdr:row>
      <xdr:rowOff>1</xdr:rowOff>
    </xdr:from>
    <xdr:to>
      <xdr:col>23</xdr:col>
      <xdr:colOff>314325</xdr:colOff>
      <xdr:row>2</xdr:row>
      <xdr:rowOff>57151</xdr:rowOff>
    </xdr:to>
    <xdr:sp macro="" textlink="">
      <xdr:nvSpPr>
        <xdr:cNvPr id="2" name="TextBox 1">
          <a:extLst>
            <a:ext uri="{FF2B5EF4-FFF2-40B4-BE49-F238E27FC236}">
              <a16:creationId xmlns:a16="http://schemas.microsoft.com/office/drawing/2014/main" id="{00000000-0008-0000-1200-000002000000}"/>
            </a:ext>
          </a:extLst>
        </xdr:cNvPr>
        <xdr:cNvSpPr txBox="1"/>
      </xdr:nvSpPr>
      <xdr:spPr>
        <a:xfrm>
          <a:off x="3038475" y="1"/>
          <a:ext cx="13134975" cy="438150"/>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lang="da-DK" sz="1100"/>
            <a:t>The techno-economic</a:t>
          </a:r>
          <a:r>
            <a:rPr lang="da-DK" sz="1100" baseline="0"/>
            <a:t> data used in SubRES_NewHOU_Heating are obtained from "</a:t>
          </a:r>
          <a:r>
            <a:rPr lang="da-DK" sz="1100">
              <a:solidFill>
                <a:schemeClr val="dk1"/>
              </a:solidFill>
              <a:effectLst/>
              <a:latin typeface="+mn-lt"/>
              <a:ea typeface="+mn-ea"/>
              <a:cs typeface="+mn-cs"/>
            </a:rPr>
            <a:t>Technology Data for Energy Plants Individual Heating Plants and Energy Transport" maintained by the Danish Energy Agency </a:t>
          </a:r>
        </a:p>
        <a:p>
          <a:endParaRPr lang="da-DK" sz="1100">
            <a:solidFill>
              <a:schemeClr val="dk1"/>
            </a:solidFill>
            <a:effectLst/>
            <a:latin typeface="+mn-lt"/>
            <a:ea typeface="+mn-ea"/>
            <a:cs typeface="+mn-cs"/>
          </a:endParaRPr>
        </a:p>
        <a:p>
          <a:r>
            <a:rPr lang="da-DK" sz="1100" u="sng">
              <a:solidFill>
                <a:srgbClr val="0070C0"/>
              </a:solidFill>
              <a:effectLst/>
              <a:latin typeface="+mn-lt"/>
              <a:ea typeface="+mn-ea"/>
              <a:cs typeface="+mn-cs"/>
            </a:rPr>
            <a:t>http://www.ens.dk/node/2252</a:t>
          </a: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11</xdr:col>
      <xdr:colOff>381000</xdr:colOff>
      <xdr:row>0</xdr:row>
      <xdr:rowOff>19050</xdr:rowOff>
    </xdr:from>
    <xdr:to>
      <xdr:col>20</xdr:col>
      <xdr:colOff>504825</xdr:colOff>
      <xdr:row>1</xdr:row>
      <xdr:rowOff>219075</xdr:rowOff>
    </xdr:to>
    <xdr:sp macro="" textlink="">
      <xdr:nvSpPr>
        <xdr:cNvPr id="2" name="TextBox 1">
          <a:extLst>
            <a:ext uri="{FF2B5EF4-FFF2-40B4-BE49-F238E27FC236}">
              <a16:creationId xmlns:a16="http://schemas.microsoft.com/office/drawing/2014/main" id="{00000000-0008-0000-1300-000002000000}"/>
            </a:ext>
          </a:extLst>
        </xdr:cNvPr>
        <xdr:cNvSpPr txBox="1"/>
      </xdr:nvSpPr>
      <xdr:spPr>
        <a:xfrm>
          <a:off x="12172950" y="19050"/>
          <a:ext cx="5610225" cy="390525"/>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lang="da-DK" sz="1100"/>
            <a:t>The techno-economic</a:t>
          </a:r>
          <a:r>
            <a:rPr lang="da-DK" sz="1100" baseline="0"/>
            <a:t> data used in SubRES_NewHOU_Heating are obtained from "</a:t>
          </a:r>
          <a:r>
            <a:rPr lang="da-DK" sz="1100">
              <a:solidFill>
                <a:schemeClr val="dk1"/>
              </a:solidFill>
              <a:effectLst/>
              <a:latin typeface="+mn-lt"/>
              <a:ea typeface="+mn-ea"/>
              <a:cs typeface="+mn-cs"/>
            </a:rPr>
            <a:t>Technology Data for Energy Plants Individual Heating Plants and Energy Transport" maintained by the Danish Energy Agency </a:t>
          </a:r>
        </a:p>
        <a:p>
          <a:endParaRPr lang="da-DK" sz="1100">
            <a:solidFill>
              <a:schemeClr val="dk1"/>
            </a:solidFill>
            <a:effectLst/>
            <a:latin typeface="+mn-lt"/>
            <a:ea typeface="+mn-ea"/>
            <a:cs typeface="+mn-cs"/>
          </a:endParaRPr>
        </a:p>
        <a:p>
          <a:r>
            <a:rPr lang="da-DK" sz="1100" u="sng">
              <a:solidFill>
                <a:srgbClr val="0070C0"/>
              </a:solidFill>
              <a:effectLst/>
              <a:latin typeface="+mn-lt"/>
              <a:ea typeface="+mn-ea"/>
              <a:cs typeface="+mn-cs"/>
            </a:rPr>
            <a:t>http://www.ens.dk/node/2252</a:t>
          </a:r>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9</xdr:col>
      <xdr:colOff>0</xdr:colOff>
      <xdr:row>0</xdr:row>
      <xdr:rowOff>1</xdr:rowOff>
    </xdr:from>
    <xdr:to>
      <xdr:col>14</xdr:col>
      <xdr:colOff>295275</xdr:colOff>
      <xdr:row>2</xdr:row>
      <xdr:rowOff>19051</xdr:rowOff>
    </xdr:to>
    <xdr:sp macro="" textlink="">
      <xdr:nvSpPr>
        <xdr:cNvPr id="2" name="TextBox 1">
          <a:extLst>
            <a:ext uri="{FF2B5EF4-FFF2-40B4-BE49-F238E27FC236}">
              <a16:creationId xmlns:a16="http://schemas.microsoft.com/office/drawing/2014/main" id="{00000000-0008-0000-1400-000002000000}"/>
            </a:ext>
          </a:extLst>
        </xdr:cNvPr>
        <xdr:cNvSpPr txBox="1"/>
      </xdr:nvSpPr>
      <xdr:spPr>
        <a:xfrm>
          <a:off x="8229600" y="1"/>
          <a:ext cx="5610225" cy="571500"/>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lang="da-DK" sz="1100"/>
            <a:t>The techno-economic</a:t>
          </a:r>
          <a:r>
            <a:rPr lang="da-DK" sz="1100" baseline="0"/>
            <a:t> data used in SubRES_NewHOU_</a:t>
          </a:r>
          <a:r>
            <a:rPr lang="da-DK" sz="1100" baseline="0">
              <a:solidFill>
                <a:schemeClr val="dk1"/>
              </a:solidFill>
              <a:effectLst/>
              <a:latin typeface="+mn-lt"/>
              <a:ea typeface="+mn-ea"/>
              <a:cs typeface="+mn-cs"/>
            </a:rPr>
            <a:t>Heating</a:t>
          </a:r>
          <a:r>
            <a:rPr lang="da-DK" sz="1100" baseline="0"/>
            <a:t> are obtained from "</a:t>
          </a:r>
          <a:r>
            <a:rPr lang="da-DK" sz="1100">
              <a:solidFill>
                <a:schemeClr val="dk1"/>
              </a:solidFill>
              <a:effectLst/>
              <a:latin typeface="+mn-lt"/>
              <a:ea typeface="+mn-ea"/>
              <a:cs typeface="+mn-cs"/>
            </a:rPr>
            <a:t>Technology Data for Energy Plants Individual Heating Plants and Energy Transport" maintained by the Danish Energy Agency </a:t>
          </a:r>
        </a:p>
        <a:p>
          <a:endParaRPr lang="da-DK" sz="1100">
            <a:solidFill>
              <a:schemeClr val="dk1"/>
            </a:solidFill>
            <a:effectLst/>
            <a:latin typeface="+mn-lt"/>
            <a:ea typeface="+mn-ea"/>
            <a:cs typeface="+mn-cs"/>
          </a:endParaRPr>
        </a:p>
        <a:p>
          <a:r>
            <a:rPr lang="da-DK" sz="1100" u="sng">
              <a:solidFill>
                <a:srgbClr val="0070C0"/>
              </a:solidFill>
              <a:effectLst/>
              <a:latin typeface="+mn-lt"/>
              <a:ea typeface="+mn-ea"/>
              <a:cs typeface="+mn-cs"/>
            </a:rPr>
            <a:t>http://www.ens.dk/node/2252</a:t>
          </a:r>
        </a:p>
      </xdr:txBody>
    </xdr:sp>
    <xdr:clientData/>
  </xdr:twoCellAnchor>
  <xdr:twoCellAnchor>
    <xdr:from>
      <xdr:col>0</xdr:col>
      <xdr:colOff>295274</xdr:colOff>
      <xdr:row>29</xdr:row>
      <xdr:rowOff>57149</xdr:rowOff>
    </xdr:from>
    <xdr:to>
      <xdr:col>1</xdr:col>
      <xdr:colOff>590550</xdr:colOff>
      <xdr:row>44</xdr:row>
      <xdr:rowOff>42862</xdr:rowOff>
    </xdr:to>
    <xdr:grpSp>
      <xdr:nvGrpSpPr>
        <xdr:cNvPr id="20" name="Group 19">
          <a:extLst>
            <a:ext uri="{FF2B5EF4-FFF2-40B4-BE49-F238E27FC236}">
              <a16:creationId xmlns:a16="http://schemas.microsoft.com/office/drawing/2014/main" id="{00000000-0008-0000-1400-000014000000}"/>
            </a:ext>
          </a:extLst>
        </xdr:cNvPr>
        <xdr:cNvGrpSpPr/>
      </xdr:nvGrpSpPr>
      <xdr:grpSpPr>
        <a:xfrm>
          <a:off x="295274" y="5901689"/>
          <a:ext cx="904876" cy="2820353"/>
          <a:chOff x="295274" y="4600574"/>
          <a:chExt cx="904876" cy="3081338"/>
        </a:xfrm>
      </xdr:grpSpPr>
      <xdr:cxnSp macro="">
        <xdr:nvCxnSpPr>
          <xdr:cNvPr id="11" name="Elbow Connector 10">
            <a:extLst>
              <a:ext uri="{FF2B5EF4-FFF2-40B4-BE49-F238E27FC236}">
                <a16:creationId xmlns:a16="http://schemas.microsoft.com/office/drawing/2014/main" id="{00000000-0008-0000-1400-00000B000000}"/>
              </a:ext>
            </a:extLst>
          </xdr:cNvPr>
          <xdr:cNvCxnSpPr/>
        </xdr:nvCxnSpPr>
        <xdr:spPr>
          <a:xfrm rot="16200000" flipH="1">
            <a:off x="-792957" y="5688805"/>
            <a:ext cx="3081338" cy="904876"/>
          </a:xfrm>
          <a:prstGeom prst="bentConnector2">
            <a:avLst/>
          </a:prstGeom>
          <a:ln>
            <a:tailEnd type="arrow"/>
          </a:ln>
        </xdr:spPr>
        <xdr:style>
          <a:lnRef idx="2">
            <a:schemeClr val="accent1"/>
          </a:lnRef>
          <a:fillRef idx="0">
            <a:schemeClr val="accent1"/>
          </a:fillRef>
          <a:effectRef idx="1">
            <a:schemeClr val="accent1"/>
          </a:effectRef>
          <a:fontRef idx="minor">
            <a:schemeClr val="tx1"/>
          </a:fontRef>
        </xdr:style>
      </xdr:cxnSp>
      <xdr:cxnSp macro="">
        <xdr:nvCxnSpPr>
          <xdr:cNvPr id="17" name="Straight Connector 16">
            <a:extLst>
              <a:ext uri="{FF2B5EF4-FFF2-40B4-BE49-F238E27FC236}">
                <a16:creationId xmlns:a16="http://schemas.microsoft.com/office/drawing/2014/main" id="{00000000-0008-0000-1400-000011000000}"/>
              </a:ext>
            </a:extLst>
          </xdr:cNvPr>
          <xdr:cNvCxnSpPr/>
        </xdr:nvCxnSpPr>
        <xdr:spPr>
          <a:xfrm>
            <a:off x="304800" y="4610100"/>
            <a:ext cx="304800" cy="0"/>
          </a:xfrm>
          <a:prstGeom prst="line">
            <a:avLst/>
          </a:prstGeom>
        </xdr:spPr>
        <xdr:style>
          <a:lnRef idx="2">
            <a:schemeClr val="accent1"/>
          </a:lnRef>
          <a:fillRef idx="0">
            <a:schemeClr val="accent1"/>
          </a:fillRef>
          <a:effectRef idx="1">
            <a:schemeClr val="accent1"/>
          </a:effectRef>
          <a:fontRef idx="minor">
            <a:schemeClr val="tx1"/>
          </a:fontRef>
        </xdr:style>
      </xdr:cxnSp>
    </xdr:grpSp>
    <xdr:clientData/>
  </xdr:twoCellAnchor>
</xdr:wsDr>
</file>

<file path=xl/drawings/drawing2.xml><?xml version="1.0" encoding="utf-8"?>
<xdr:wsDr xmlns:xdr="http://schemas.openxmlformats.org/drawingml/2006/spreadsheetDrawing" xmlns:a="http://schemas.openxmlformats.org/drawingml/2006/main">
  <xdr:twoCellAnchor>
    <xdr:from>
      <xdr:col>11</xdr:col>
      <xdr:colOff>495300</xdr:colOff>
      <xdr:row>93</xdr:row>
      <xdr:rowOff>28574</xdr:rowOff>
    </xdr:from>
    <xdr:to>
      <xdr:col>24</xdr:col>
      <xdr:colOff>19050</xdr:colOff>
      <xdr:row>108</xdr:row>
      <xdr:rowOff>95249</xdr:rowOff>
    </xdr:to>
    <xdr:sp macro="" textlink="">
      <xdr:nvSpPr>
        <xdr:cNvPr id="2" name="TextBox 1">
          <a:extLst>
            <a:ext uri="{FF2B5EF4-FFF2-40B4-BE49-F238E27FC236}">
              <a16:creationId xmlns:a16="http://schemas.microsoft.com/office/drawing/2014/main" id="{00000000-0008-0000-0300-000002000000}"/>
            </a:ext>
          </a:extLst>
        </xdr:cNvPr>
        <xdr:cNvSpPr txBox="1"/>
      </xdr:nvSpPr>
      <xdr:spPr>
        <a:xfrm>
          <a:off x="12506325" y="13563599"/>
          <a:ext cx="7381875" cy="2543175"/>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lang="da-DK" sz="1100" b="0" i="0" u="none" strike="noStrike">
              <a:solidFill>
                <a:schemeClr val="dk1"/>
              </a:solidFill>
              <a:effectLst/>
              <a:latin typeface="+mn-lt"/>
              <a:ea typeface="+mn-ea"/>
              <a:cs typeface="+mn-cs"/>
            </a:rPr>
            <a:t>Comm-IN</a:t>
          </a:r>
          <a:r>
            <a:rPr lang="da-DK"/>
            <a:t> - commodity or commodities going into the process</a:t>
          </a:r>
          <a:endParaRPr lang="da-DK" sz="1100" b="0" i="0" u="none" strike="noStrike">
            <a:solidFill>
              <a:schemeClr val="dk1"/>
            </a:solidFill>
            <a:effectLst/>
            <a:latin typeface="+mn-lt"/>
            <a:ea typeface="+mn-ea"/>
            <a:cs typeface="+mn-cs"/>
          </a:endParaRPr>
        </a:p>
        <a:p>
          <a:r>
            <a:rPr lang="da-DK" sz="1100" b="0" i="0" u="none" strike="noStrike">
              <a:solidFill>
                <a:schemeClr val="dk1"/>
              </a:solidFill>
              <a:effectLst/>
              <a:latin typeface="+mn-lt"/>
              <a:ea typeface="+mn-ea"/>
              <a:cs typeface="+mn-cs"/>
            </a:rPr>
            <a:t>Comm-OUT - commodity or commodities going out of the process</a:t>
          </a:r>
        </a:p>
        <a:p>
          <a:r>
            <a:rPr lang="da-DK" sz="1100" b="0" i="0" u="none" strike="noStrike">
              <a:solidFill>
                <a:schemeClr val="dk1"/>
              </a:solidFill>
              <a:effectLst/>
              <a:latin typeface="+mn-lt"/>
              <a:ea typeface="+mn-ea"/>
              <a:cs typeface="+mn-cs"/>
            </a:rPr>
            <a:t>                        commodity RESHBDB</a:t>
          </a:r>
          <a:r>
            <a:rPr lang="da-DK"/>
            <a:t>  is</a:t>
          </a:r>
          <a:r>
            <a:rPr lang="da-DK" baseline="0"/>
            <a:t> RESidential Heating from Boilers  </a:t>
          </a:r>
          <a:r>
            <a:rPr lang="da-DK" sz="1100" b="0" i="0" u="none" strike="noStrike" baseline="0">
              <a:solidFill>
                <a:schemeClr val="dk1"/>
              </a:solidFill>
              <a:effectLst/>
              <a:latin typeface="+mn-lt"/>
              <a:ea typeface="+mn-ea"/>
              <a:cs typeface="+mn-cs"/>
            </a:rPr>
            <a:t>  </a:t>
          </a:r>
        </a:p>
        <a:p>
          <a:r>
            <a:rPr lang="da-DK" sz="1100" b="0" i="0" u="none" strike="noStrike" baseline="0">
              <a:solidFill>
                <a:schemeClr val="dk1"/>
              </a:solidFill>
              <a:effectLst/>
              <a:latin typeface="+mn-lt"/>
              <a:ea typeface="+mn-ea"/>
              <a:cs typeface="+mn-cs"/>
            </a:rPr>
            <a:t>                        </a:t>
          </a:r>
          <a:r>
            <a:rPr lang="da-DK" baseline="0"/>
            <a:t>to Detached (single-family) Buidlings </a:t>
          </a:r>
        </a:p>
        <a:p>
          <a:r>
            <a:rPr lang="da-DK" sz="1100" b="0" i="0" u="none" strike="noStrike">
              <a:solidFill>
                <a:schemeClr val="dk1"/>
              </a:solidFill>
              <a:effectLst/>
              <a:latin typeface="+mn-lt"/>
              <a:ea typeface="+mn-ea"/>
              <a:cs typeface="+mn-cs"/>
            </a:rPr>
            <a:t>                        commodity</a:t>
          </a:r>
          <a:r>
            <a:rPr lang="da-DK" sz="1100" b="0" i="0" u="none" strike="noStrike" baseline="0">
              <a:solidFill>
                <a:schemeClr val="dk1"/>
              </a:solidFill>
              <a:effectLst/>
              <a:latin typeface="+mn-lt"/>
              <a:ea typeface="+mn-ea"/>
              <a:cs typeface="+mn-cs"/>
            </a:rPr>
            <a:t> </a:t>
          </a:r>
          <a:r>
            <a:rPr lang="da-DK" sz="1100" b="0" i="0" u="none" strike="noStrike">
              <a:solidFill>
                <a:schemeClr val="dk1"/>
              </a:solidFill>
              <a:effectLst/>
              <a:latin typeface="+mn-lt"/>
              <a:ea typeface="+mn-ea"/>
              <a:cs typeface="+mn-cs"/>
            </a:rPr>
            <a:t>RESHXCD</a:t>
          </a:r>
          <a:r>
            <a:rPr lang="da-DK"/>
            <a:t>  is </a:t>
          </a:r>
          <a:r>
            <a:rPr lang="da-DK" sz="1100" baseline="0">
              <a:solidFill>
                <a:schemeClr val="dk1"/>
              </a:solidFill>
              <a:effectLst/>
              <a:latin typeface="+mn-lt"/>
              <a:ea typeface="+mn-ea"/>
              <a:cs typeface="+mn-cs"/>
            </a:rPr>
            <a:t>RESidential Heating from heat eXchanger (district heating) in Centralized Deatched areas </a:t>
          </a:r>
          <a:endParaRPr lang="da-DK" sz="1100" b="0" i="0" u="none" strike="noStrike">
            <a:solidFill>
              <a:schemeClr val="dk1"/>
            </a:solidFill>
            <a:effectLst/>
            <a:latin typeface="+mn-lt"/>
            <a:ea typeface="+mn-ea"/>
            <a:cs typeface="+mn-cs"/>
          </a:endParaRPr>
        </a:p>
        <a:p>
          <a:r>
            <a:rPr lang="da-DK"/>
            <a:t> YEAR - a</a:t>
          </a:r>
          <a:r>
            <a:rPr lang="da-DK" baseline="0"/>
            <a:t> year for which the parameters are specified</a:t>
          </a:r>
          <a:endParaRPr lang="da-DK"/>
        </a:p>
        <a:p>
          <a:r>
            <a:rPr lang="da-DK"/>
            <a:t>START - a year from which</a:t>
          </a:r>
          <a:r>
            <a:rPr lang="da-DK" baseline="0"/>
            <a:t> it can be invested in a technology</a:t>
          </a:r>
          <a:endParaRPr lang="da-DK"/>
        </a:p>
        <a:p>
          <a:r>
            <a:rPr lang="da-DK"/>
            <a:t> EFF - efficiency</a:t>
          </a:r>
          <a:r>
            <a:rPr lang="da-DK" baseline="0"/>
            <a:t> (output/input)</a:t>
          </a:r>
          <a:endParaRPr lang="da-DK"/>
        </a:p>
        <a:p>
          <a:r>
            <a:rPr lang="da-DK"/>
            <a:t> LIFE - technical lifetime</a:t>
          </a:r>
        </a:p>
        <a:p>
          <a:r>
            <a:rPr lang="da-DK"/>
            <a:t> INVCOST - investment costs</a:t>
          </a:r>
        </a:p>
        <a:p>
          <a:r>
            <a:rPr lang="da-DK"/>
            <a:t> FIXOM - Fixed O&amp;M costs</a:t>
          </a:r>
        </a:p>
        <a:p>
          <a:r>
            <a:rPr lang="da-DK"/>
            <a:t>VAROM  - Variable O&amp;M</a:t>
          </a:r>
          <a:r>
            <a:rPr lang="da-DK" baseline="0"/>
            <a:t> costs</a:t>
          </a:r>
          <a:endParaRPr lang="da-DK"/>
        </a:p>
        <a:p>
          <a:r>
            <a:rPr lang="da-DK"/>
            <a:t>CAP2ACT - coefficient which converts capacity to activity (MW to PJ)</a:t>
          </a:r>
        </a:p>
        <a:p>
          <a:r>
            <a:rPr lang="da-DK"/>
            <a:t>AFA - annual availablity factor (maximum</a:t>
          </a:r>
          <a:r>
            <a:rPr lang="da-DK" baseline="0"/>
            <a:t> number of working hours per yera)</a:t>
          </a:r>
          <a:endParaRPr lang="da-DK" sz="1100"/>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8</xdr:col>
      <xdr:colOff>9525</xdr:colOff>
      <xdr:row>0</xdr:row>
      <xdr:rowOff>0</xdr:rowOff>
    </xdr:from>
    <xdr:to>
      <xdr:col>17</xdr:col>
      <xdr:colOff>133350</xdr:colOff>
      <xdr:row>6</xdr:row>
      <xdr:rowOff>171450</xdr:rowOff>
    </xdr:to>
    <xdr:sp macro="" textlink="">
      <xdr:nvSpPr>
        <xdr:cNvPr id="3" name="TextBox 2">
          <a:extLst>
            <a:ext uri="{FF2B5EF4-FFF2-40B4-BE49-F238E27FC236}">
              <a16:creationId xmlns:a16="http://schemas.microsoft.com/office/drawing/2014/main" id="{00000000-0008-0000-1500-000003000000}"/>
            </a:ext>
          </a:extLst>
        </xdr:cNvPr>
        <xdr:cNvSpPr txBox="1"/>
      </xdr:nvSpPr>
      <xdr:spPr>
        <a:xfrm>
          <a:off x="6724650" y="0"/>
          <a:ext cx="5610225" cy="1304925"/>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lang="da-DK" sz="1100"/>
            <a:t>The techno-economic</a:t>
          </a:r>
          <a:r>
            <a:rPr lang="da-DK" sz="1100" baseline="0"/>
            <a:t> data used in SubRES_NewHOU_Heating are obtained from "</a:t>
          </a:r>
          <a:r>
            <a:rPr lang="da-DK" sz="1100">
              <a:solidFill>
                <a:schemeClr val="dk1"/>
              </a:solidFill>
              <a:effectLst/>
              <a:latin typeface="+mn-lt"/>
              <a:ea typeface="+mn-ea"/>
              <a:cs typeface="+mn-cs"/>
            </a:rPr>
            <a:t>Technology Data for Energy Plants Individual Heating Plants and Energy Transport" maintained by the Danish Energy Agency </a:t>
          </a:r>
        </a:p>
        <a:p>
          <a:endParaRPr lang="da-DK" sz="1100">
            <a:solidFill>
              <a:schemeClr val="dk1"/>
            </a:solidFill>
            <a:effectLst/>
            <a:latin typeface="+mn-lt"/>
            <a:ea typeface="+mn-ea"/>
            <a:cs typeface="+mn-cs"/>
          </a:endParaRPr>
        </a:p>
        <a:p>
          <a:r>
            <a:rPr lang="da-DK" sz="1100" u="sng">
              <a:solidFill>
                <a:srgbClr val="0070C0"/>
              </a:solidFill>
              <a:effectLst/>
              <a:latin typeface="+mn-lt"/>
              <a:ea typeface="+mn-ea"/>
              <a:cs typeface="+mn-cs"/>
            </a:rPr>
            <a:t>http://www.ens.dk/node/2252</a:t>
          </a:r>
        </a:p>
        <a:p>
          <a:endParaRPr lang="da-DK" sz="1100" u="sng">
            <a:solidFill>
              <a:srgbClr val="0070C0"/>
            </a:solidFill>
            <a:effectLst/>
            <a:latin typeface="+mn-lt"/>
            <a:ea typeface="+mn-ea"/>
            <a:cs typeface="+mn-cs"/>
          </a:endParaRPr>
        </a:p>
        <a:p>
          <a:r>
            <a:rPr lang="da-DK" sz="1100" u="none">
              <a:solidFill>
                <a:sysClr val="windowText" lastClr="000000"/>
              </a:solidFill>
              <a:effectLst/>
              <a:latin typeface="+mn-lt"/>
              <a:ea typeface="+mn-ea"/>
              <a:cs typeface="+mn-cs"/>
            </a:rPr>
            <a:t>The data in this sheet </a:t>
          </a:r>
          <a:r>
            <a:rPr lang="da-DK" sz="1100" b="1" u="none">
              <a:solidFill>
                <a:sysClr val="windowText" lastClr="000000"/>
              </a:solidFill>
              <a:effectLst/>
              <a:latin typeface="+mn-lt"/>
              <a:ea typeface="+mn-ea"/>
              <a:cs typeface="+mn-cs"/>
            </a:rPr>
            <a:t>are not</a:t>
          </a:r>
          <a:r>
            <a:rPr lang="da-DK" sz="1100" b="1" u="none" baseline="0">
              <a:solidFill>
                <a:sysClr val="windowText" lastClr="000000"/>
              </a:solidFill>
              <a:effectLst/>
              <a:latin typeface="+mn-lt"/>
              <a:ea typeface="+mn-ea"/>
              <a:cs typeface="+mn-cs"/>
            </a:rPr>
            <a:t> used </a:t>
          </a:r>
          <a:r>
            <a:rPr lang="da-DK" sz="1100" u="none" baseline="0">
              <a:solidFill>
                <a:sysClr val="windowText" lastClr="000000"/>
              </a:solidFill>
              <a:effectLst/>
              <a:latin typeface="+mn-lt"/>
              <a:ea typeface="+mn-ea"/>
              <a:cs typeface="+mn-cs"/>
            </a:rPr>
            <a:t>in SubRES_NewHOU_Heating </a:t>
          </a:r>
          <a:endParaRPr lang="da-DK" sz="1100" u="none">
            <a:solidFill>
              <a:sysClr val="windowText" lastClr="000000"/>
            </a:solidFill>
            <a:effectLst/>
            <a:latin typeface="+mn-lt"/>
            <a:ea typeface="+mn-ea"/>
            <a:cs typeface="+mn-cs"/>
          </a:endParaRPr>
        </a:p>
      </xdr:txBody>
    </xdr:sp>
    <xdr:clientData/>
  </xdr:twoCellAnchor>
</xdr:wsDr>
</file>

<file path=xl/drawings/drawing21.xml><?xml version="1.0" encoding="utf-8"?>
<xdr:wsDr xmlns:xdr="http://schemas.openxmlformats.org/drawingml/2006/spreadsheetDrawing" xmlns:a="http://schemas.openxmlformats.org/drawingml/2006/main">
  <xdr:twoCellAnchor>
    <xdr:from>
      <xdr:col>7</xdr:col>
      <xdr:colOff>600075</xdr:colOff>
      <xdr:row>0</xdr:row>
      <xdr:rowOff>0</xdr:rowOff>
    </xdr:from>
    <xdr:to>
      <xdr:col>17</xdr:col>
      <xdr:colOff>114300</xdr:colOff>
      <xdr:row>6</xdr:row>
      <xdr:rowOff>171450</xdr:rowOff>
    </xdr:to>
    <xdr:sp macro="" textlink="">
      <xdr:nvSpPr>
        <xdr:cNvPr id="3" name="TextBox 2">
          <a:extLst>
            <a:ext uri="{FF2B5EF4-FFF2-40B4-BE49-F238E27FC236}">
              <a16:creationId xmlns:a16="http://schemas.microsoft.com/office/drawing/2014/main" id="{00000000-0008-0000-1600-000003000000}"/>
            </a:ext>
          </a:extLst>
        </xdr:cNvPr>
        <xdr:cNvSpPr txBox="1"/>
      </xdr:nvSpPr>
      <xdr:spPr>
        <a:xfrm>
          <a:off x="6705600" y="0"/>
          <a:ext cx="5610225" cy="1304925"/>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lang="da-DK" sz="1100"/>
            <a:t>The techno-economic</a:t>
          </a:r>
          <a:r>
            <a:rPr lang="da-DK" sz="1100" baseline="0"/>
            <a:t> data used in SubRES_NewHOU_Heating are obtained from "</a:t>
          </a:r>
          <a:r>
            <a:rPr lang="da-DK" sz="1100">
              <a:solidFill>
                <a:schemeClr val="dk1"/>
              </a:solidFill>
              <a:effectLst/>
              <a:latin typeface="+mn-lt"/>
              <a:ea typeface="+mn-ea"/>
              <a:cs typeface="+mn-cs"/>
            </a:rPr>
            <a:t>Technology Data for Energy Plants Individual Heating Plants and Energy Transport" maintained by the Danish Energy Agency </a:t>
          </a:r>
        </a:p>
        <a:p>
          <a:endParaRPr lang="da-DK" sz="1100">
            <a:solidFill>
              <a:schemeClr val="dk1"/>
            </a:solidFill>
            <a:effectLst/>
            <a:latin typeface="+mn-lt"/>
            <a:ea typeface="+mn-ea"/>
            <a:cs typeface="+mn-cs"/>
          </a:endParaRPr>
        </a:p>
        <a:p>
          <a:r>
            <a:rPr lang="da-DK" sz="1100" u="sng">
              <a:solidFill>
                <a:srgbClr val="0070C0"/>
              </a:solidFill>
              <a:effectLst/>
              <a:latin typeface="+mn-lt"/>
              <a:ea typeface="+mn-ea"/>
              <a:cs typeface="+mn-cs"/>
            </a:rPr>
            <a:t>http://www.ens.dk/node/2252</a:t>
          </a:r>
        </a:p>
        <a:p>
          <a:endParaRPr lang="da-DK" sz="1100" u="sng">
            <a:solidFill>
              <a:srgbClr val="0070C0"/>
            </a:solidFill>
            <a:effectLst/>
            <a:latin typeface="+mn-lt"/>
            <a:ea typeface="+mn-ea"/>
            <a:cs typeface="+mn-cs"/>
          </a:endParaRPr>
        </a:p>
        <a:p>
          <a:r>
            <a:rPr lang="da-DK" sz="1100" u="none">
              <a:solidFill>
                <a:sysClr val="windowText" lastClr="000000"/>
              </a:solidFill>
              <a:effectLst/>
              <a:latin typeface="+mn-lt"/>
              <a:ea typeface="+mn-ea"/>
              <a:cs typeface="+mn-cs"/>
            </a:rPr>
            <a:t>The data in this sheet </a:t>
          </a:r>
          <a:r>
            <a:rPr lang="da-DK" sz="1100" b="1" u="none">
              <a:solidFill>
                <a:sysClr val="windowText" lastClr="000000"/>
              </a:solidFill>
              <a:effectLst/>
              <a:latin typeface="+mn-lt"/>
              <a:ea typeface="+mn-ea"/>
              <a:cs typeface="+mn-cs"/>
            </a:rPr>
            <a:t>are not</a:t>
          </a:r>
          <a:r>
            <a:rPr lang="da-DK" sz="1100" b="1" u="none" baseline="0">
              <a:solidFill>
                <a:sysClr val="windowText" lastClr="000000"/>
              </a:solidFill>
              <a:effectLst/>
              <a:latin typeface="+mn-lt"/>
              <a:ea typeface="+mn-ea"/>
              <a:cs typeface="+mn-cs"/>
            </a:rPr>
            <a:t> used </a:t>
          </a:r>
          <a:r>
            <a:rPr lang="da-DK" sz="1100" u="none" baseline="0">
              <a:solidFill>
                <a:sysClr val="windowText" lastClr="000000"/>
              </a:solidFill>
              <a:effectLst/>
              <a:latin typeface="+mn-lt"/>
              <a:ea typeface="+mn-ea"/>
              <a:cs typeface="+mn-cs"/>
            </a:rPr>
            <a:t>in SubRES_NewHOU_Heating </a:t>
          </a:r>
          <a:endParaRPr lang="da-DK" sz="1100" u="none">
            <a:solidFill>
              <a:sysClr val="windowText" lastClr="000000"/>
            </a:solidFill>
            <a:effectLst/>
            <a:latin typeface="+mn-lt"/>
            <a:ea typeface="+mn-ea"/>
            <a:cs typeface="+mn-cs"/>
          </a:endParaRPr>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8</xdr:col>
      <xdr:colOff>0</xdr:colOff>
      <xdr:row>0</xdr:row>
      <xdr:rowOff>0</xdr:rowOff>
    </xdr:from>
    <xdr:to>
      <xdr:col>17</xdr:col>
      <xdr:colOff>123825</xdr:colOff>
      <xdr:row>6</xdr:row>
      <xdr:rowOff>171450</xdr:rowOff>
    </xdr:to>
    <xdr:sp macro="" textlink="">
      <xdr:nvSpPr>
        <xdr:cNvPr id="3" name="TextBox 2">
          <a:extLst>
            <a:ext uri="{FF2B5EF4-FFF2-40B4-BE49-F238E27FC236}">
              <a16:creationId xmlns:a16="http://schemas.microsoft.com/office/drawing/2014/main" id="{00000000-0008-0000-1700-000003000000}"/>
            </a:ext>
          </a:extLst>
        </xdr:cNvPr>
        <xdr:cNvSpPr txBox="1"/>
      </xdr:nvSpPr>
      <xdr:spPr>
        <a:xfrm>
          <a:off x="6715125" y="0"/>
          <a:ext cx="5610225" cy="1304925"/>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lang="da-DK" sz="1100"/>
            <a:t>The techno-economic</a:t>
          </a:r>
          <a:r>
            <a:rPr lang="da-DK" sz="1100" baseline="0"/>
            <a:t> data used in SubRES_NewHOU_Heating are obtained from "</a:t>
          </a:r>
          <a:r>
            <a:rPr lang="da-DK" sz="1100">
              <a:solidFill>
                <a:schemeClr val="dk1"/>
              </a:solidFill>
              <a:effectLst/>
              <a:latin typeface="+mn-lt"/>
              <a:ea typeface="+mn-ea"/>
              <a:cs typeface="+mn-cs"/>
            </a:rPr>
            <a:t>Technology Data for Energy Plants Individual Heating Plants and Energy Transport" maintained by the Danish Energy Agency </a:t>
          </a:r>
        </a:p>
        <a:p>
          <a:endParaRPr lang="da-DK" sz="1100">
            <a:solidFill>
              <a:schemeClr val="dk1"/>
            </a:solidFill>
            <a:effectLst/>
            <a:latin typeface="+mn-lt"/>
            <a:ea typeface="+mn-ea"/>
            <a:cs typeface="+mn-cs"/>
          </a:endParaRPr>
        </a:p>
        <a:p>
          <a:r>
            <a:rPr lang="da-DK" sz="1100" u="sng">
              <a:solidFill>
                <a:srgbClr val="0070C0"/>
              </a:solidFill>
              <a:effectLst/>
              <a:latin typeface="+mn-lt"/>
              <a:ea typeface="+mn-ea"/>
              <a:cs typeface="+mn-cs"/>
            </a:rPr>
            <a:t>http://www.ens.dk/node/2252</a:t>
          </a:r>
        </a:p>
        <a:p>
          <a:endParaRPr lang="da-DK" sz="1100" u="sng">
            <a:solidFill>
              <a:srgbClr val="0070C0"/>
            </a:solidFill>
            <a:effectLst/>
            <a:latin typeface="+mn-lt"/>
            <a:ea typeface="+mn-ea"/>
            <a:cs typeface="+mn-cs"/>
          </a:endParaRPr>
        </a:p>
        <a:p>
          <a:r>
            <a:rPr lang="da-DK" sz="1100" u="none">
              <a:solidFill>
                <a:sysClr val="windowText" lastClr="000000"/>
              </a:solidFill>
              <a:effectLst/>
              <a:latin typeface="+mn-lt"/>
              <a:ea typeface="+mn-ea"/>
              <a:cs typeface="+mn-cs"/>
            </a:rPr>
            <a:t>The data in this sheet </a:t>
          </a:r>
          <a:r>
            <a:rPr lang="da-DK" sz="1100" b="1" u="none">
              <a:solidFill>
                <a:sysClr val="windowText" lastClr="000000"/>
              </a:solidFill>
              <a:effectLst/>
              <a:latin typeface="+mn-lt"/>
              <a:ea typeface="+mn-ea"/>
              <a:cs typeface="+mn-cs"/>
            </a:rPr>
            <a:t>are not</a:t>
          </a:r>
          <a:r>
            <a:rPr lang="da-DK" sz="1100" b="1" u="none" baseline="0">
              <a:solidFill>
                <a:sysClr val="windowText" lastClr="000000"/>
              </a:solidFill>
              <a:effectLst/>
              <a:latin typeface="+mn-lt"/>
              <a:ea typeface="+mn-ea"/>
              <a:cs typeface="+mn-cs"/>
            </a:rPr>
            <a:t> used </a:t>
          </a:r>
          <a:r>
            <a:rPr lang="da-DK" sz="1100" u="none" baseline="0">
              <a:solidFill>
                <a:sysClr val="windowText" lastClr="000000"/>
              </a:solidFill>
              <a:effectLst/>
              <a:latin typeface="+mn-lt"/>
              <a:ea typeface="+mn-ea"/>
              <a:cs typeface="+mn-cs"/>
            </a:rPr>
            <a:t>in SubRES_NewHOU_Heating </a:t>
          </a:r>
          <a:endParaRPr lang="da-DK" sz="1100" u="none">
            <a:solidFill>
              <a:sysClr val="windowText" lastClr="000000"/>
            </a:solidFill>
            <a:effectLst/>
            <a:latin typeface="+mn-lt"/>
            <a:ea typeface="+mn-ea"/>
            <a:cs typeface="+mn-cs"/>
          </a:endParaRPr>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8</xdr:col>
      <xdr:colOff>0</xdr:colOff>
      <xdr:row>0</xdr:row>
      <xdr:rowOff>0</xdr:rowOff>
    </xdr:from>
    <xdr:to>
      <xdr:col>17</xdr:col>
      <xdr:colOff>123825</xdr:colOff>
      <xdr:row>6</xdr:row>
      <xdr:rowOff>171450</xdr:rowOff>
    </xdr:to>
    <xdr:sp macro="" textlink="">
      <xdr:nvSpPr>
        <xdr:cNvPr id="3" name="TextBox 2">
          <a:extLst>
            <a:ext uri="{FF2B5EF4-FFF2-40B4-BE49-F238E27FC236}">
              <a16:creationId xmlns:a16="http://schemas.microsoft.com/office/drawing/2014/main" id="{00000000-0008-0000-1800-000003000000}"/>
            </a:ext>
          </a:extLst>
        </xdr:cNvPr>
        <xdr:cNvSpPr txBox="1"/>
      </xdr:nvSpPr>
      <xdr:spPr>
        <a:xfrm>
          <a:off x="6715125" y="0"/>
          <a:ext cx="5610225" cy="1304925"/>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lang="da-DK" sz="1100"/>
            <a:t>The techno-economic</a:t>
          </a:r>
          <a:r>
            <a:rPr lang="da-DK" sz="1100" baseline="0"/>
            <a:t> data used in SubRES_NewHOU_Heating are obtained from "</a:t>
          </a:r>
          <a:r>
            <a:rPr lang="da-DK" sz="1100">
              <a:solidFill>
                <a:schemeClr val="dk1"/>
              </a:solidFill>
              <a:effectLst/>
              <a:latin typeface="+mn-lt"/>
              <a:ea typeface="+mn-ea"/>
              <a:cs typeface="+mn-cs"/>
            </a:rPr>
            <a:t>Technology Data for Energy Plants Individual Heating Plants and Energy Transport" maintained by the Danish Energy Agency </a:t>
          </a:r>
        </a:p>
        <a:p>
          <a:endParaRPr lang="da-DK" sz="1100">
            <a:solidFill>
              <a:schemeClr val="dk1"/>
            </a:solidFill>
            <a:effectLst/>
            <a:latin typeface="+mn-lt"/>
            <a:ea typeface="+mn-ea"/>
            <a:cs typeface="+mn-cs"/>
          </a:endParaRPr>
        </a:p>
        <a:p>
          <a:r>
            <a:rPr lang="da-DK" sz="1100" u="sng">
              <a:solidFill>
                <a:srgbClr val="0070C0"/>
              </a:solidFill>
              <a:effectLst/>
              <a:latin typeface="+mn-lt"/>
              <a:ea typeface="+mn-ea"/>
              <a:cs typeface="+mn-cs"/>
            </a:rPr>
            <a:t>http://www.ens.dk/node/2252</a:t>
          </a:r>
        </a:p>
        <a:p>
          <a:endParaRPr lang="da-DK" sz="1100" u="sng">
            <a:solidFill>
              <a:srgbClr val="0070C0"/>
            </a:solidFill>
            <a:effectLst/>
            <a:latin typeface="+mn-lt"/>
            <a:ea typeface="+mn-ea"/>
            <a:cs typeface="+mn-cs"/>
          </a:endParaRPr>
        </a:p>
        <a:p>
          <a:r>
            <a:rPr lang="da-DK" sz="1100" u="none">
              <a:solidFill>
                <a:sysClr val="windowText" lastClr="000000"/>
              </a:solidFill>
              <a:effectLst/>
              <a:latin typeface="+mn-lt"/>
              <a:ea typeface="+mn-ea"/>
              <a:cs typeface="+mn-cs"/>
            </a:rPr>
            <a:t>The data in this sheet </a:t>
          </a:r>
          <a:r>
            <a:rPr lang="da-DK" sz="1100" b="1" u="none">
              <a:solidFill>
                <a:sysClr val="windowText" lastClr="000000"/>
              </a:solidFill>
              <a:effectLst/>
              <a:latin typeface="+mn-lt"/>
              <a:ea typeface="+mn-ea"/>
              <a:cs typeface="+mn-cs"/>
            </a:rPr>
            <a:t>are not</a:t>
          </a:r>
          <a:r>
            <a:rPr lang="da-DK" sz="1100" b="1" u="none" baseline="0">
              <a:solidFill>
                <a:sysClr val="windowText" lastClr="000000"/>
              </a:solidFill>
              <a:effectLst/>
              <a:latin typeface="+mn-lt"/>
              <a:ea typeface="+mn-ea"/>
              <a:cs typeface="+mn-cs"/>
            </a:rPr>
            <a:t> used </a:t>
          </a:r>
          <a:r>
            <a:rPr lang="da-DK" sz="1100" u="none" baseline="0">
              <a:solidFill>
                <a:sysClr val="windowText" lastClr="000000"/>
              </a:solidFill>
              <a:effectLst/>
              <a:latin typeface="+mn-lt"/>
              <a:ea typeface="+mn-ea"/>
              <a:cs typeface="+mn-cs"/>
            </a:rPr>
            <a:t>in SubRES_NewHOU_Heating </a:t>
          </a:r>
          <a:endParaRPr lang="da-DK" sz="1100" u="none">
            <a:solidFill>
              <a:sysClr val="windowText" lastClr="000000"/>
            </a:solidFill>
            <a:effectLst/>
            <a:latin typeface="+mn-lt"/>
            <a:ea typeface="+mn-ea"/>
            <a:cs typeface="+mn-cs"/>
          </a:endParaRPr>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8</xdr:col>
      <xdr:colOff>0</xdr:colOff>
      <xdr:row>0</xdr:row>
      <xdr:rowOff>0</xdr:rowOff>
    </xdr:from>
    <xdr:to>
      <xdr:col>17</xdr:col>
      <xdr:colOff>123825</xdr:colOff>
      <xdr:row>6</xdr:row>
      <xdr:rowOff>171450</xdr:rowOff>
    </xdr:to>
    <xdr:sp macro="" textlink="">
      <xdr:nvSpPr>
        <xdr:cNvPr id="4" name="TextBox 3">
          <a:extLst>
            <a:ext uri="{FF2B5EF4-FFF2-40B4-BE49-F238E27FC236}">
              <a16:creationId xmlns:a16="http://schemas.microsoft.com/office/drawing/2014/main" id="{00000000-0008-0000-1900-000004000000}"/>
            </a:ext>
          </a:extLst>
        </xdr:cNvPr>
        <xdr:cNvSpPr txBox="1"/>
      </xdr:nvSpPr>
      <xdr:spPr>
        <a:xfrm>
          <a:off x="6715125" y="0"/>
          <a:ext cx="5610225" cy="1304925"/>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lang="da-DK" sz="1100"/>
            <a:t>The techno-economic</a:t>
          </a:r>
          <a:r>
            <a:rPr lang="da-DK" sz="1100" baseline="0"/>
            <a:t> data used in SubRES_NewHOU_Heating are obtained from "</a:t>
          </a:r>
          <a:r>
            <a:rPr lang="da-DK" sz="1100">
              <a:solidFill>
                <a:schemeClr val="dk1"/>
              </a:solidFill>
              <a:effectLst/>
              <a:latin typeface="+mn-lt"/>
              <a:ea typeface="+mn-ea"/>
              <a:cs typeface="+mn-cs"/>
            </a:rPr>
            <a:t>Technology Data for Energy Plants Individual Heating Plants and Energy Transport" maintained by the Danish Energy Agency </a:t>
          </a:r>
        </a:p>
        <a:p>
          <a:endParaRPr lang="da-DK" sz="1100">
            <a:solidFill>
              <a:schemeClr val="dk1"/>
            </a:solidFill>
            <a:effectLst/>
            <a:latin typeface="+mn-lt"/>
            <a:ea typeface="+mn-ea"/>
            <a:cs typeface="+mn-cs"/>
          </a:endParaRPr>
        </a:p>
        <a:p>
          <a:r>
            <a:rPr lang="da-DK" sz="1100" u="sng">
              <a:solidFill>
                <a:srgbClr val="0070C0"/>
              </a:solidFill>
              <a:effectLst/>
              <a:latin typeface="+mn-lt"/>
              <a:ea typeface="+mn-ea"/>
              <a:cs typeface="+mn-cs"/>
            </a:rPr>
            <a:t>http://www.ens.dk/node/2252</a:t>
          </a:r>
        </a:p>
        <a:p>
          <a:endParaRPr lang="da-DK" sz="1100" u="sng">
            <a:solidFill>
              <a:srgbClr val="0070C0"/>
            </a:solidFill>
            <a:effectLst/>
            <a:latin typeface="+mn-lt"/>
            <a:ea typeface="+mn-ea"/>
            <a:cs typeface="+mn-cs"/>
          </a:endParaRPr>
        </a:p>
        <a:p>
          <a:r>
            <a:rPr lang="da-DK" sz="1100" u="none">
              <a:solidFill>
                <a:sysClr val="windowText" lastClr="000000"/>
              </a:solidFill>
              <a:effectLst/>
              <a:latin typeface="+mn-lt"/>
              <a:ea typeface="+mn-ea"/>
              <a:cs typeface="+mn-cs"/>
            </a:rPr>
            <a:t>The data in this sheet </a:t>
          </a:r>
          <a:r>
            <a:rPr lang="da-DK" sz="1100" b="1" u="none">
              <a:solidFill>
                <a:sysClr val="windowText" lastClr="000000"/>
              </a:solidFill>
              <a:effectLst/>
              <a:latin typeface="+mn-lt"/>
              <a:ea typeface="+mn-ea"/>
              <a:cs typeface="+mn-cs"/>
            </a:rPr>
            <a:t>are not</a:t>
          </a:r>
          <a:r>
            <a:rPr lang="da-DK" sz="1100" b="1" u="none" baseline="0">
              <a:solidFill>
                <a:sysClr val="windowText" lastClr="000000"/>
              </a:solidFill>
              <a:effectLst/>
              <a:latin typeface="+mn-lt"/>
              <a:ea typeface="+mn-ea"/>
              <a:cs typeface="+mn-cs"/>
            </a:rPr>
            <a:t> used </a:t>
          </a:r>
          <a:r>
            <a:rPr lang="da-DK" sz="1100" u="none" baseline="0">
              <a:solidFill>
                <a:sysClr val="windowText" lastClr="000000"/>
              </a:solidFill>
              <a:effectLst/>
              <a:latin typeface="+mn-lt"/>
              <a:ea typeface="+mn-ea"/>
              <a:cs typeface="+mn-cs"/>
            </a:rPr>
            <a:t>in SubRES_NewHOU_Heating </a:t>
          </a:r>
          <a:endParaRPr lang="da-DK" sz="1100" u="none">
            <a:solidFill>
              <a:sysClr val="windowText" lastClr="000000"/>
            </a:solidFill>
            <a:effectLst/>
            <a:latin typeface="+mn-lt"/>
            <a:ea typeface="+mn-ea"/>
            <a:cs typeface="+mn-cs"/>
          </a:endParaRPr>
        </a:p>
      </xdr:txBody>
    </xdr:sp>
    <xdr:clientData/>
  </xdr:twoCellAnchor>
</xdr:wsDr>
</file>

<file path=xl/drawings/drawing25.xml><?xml version="1.0" encoding="utf-8"?>
<xdr:wsDr xmlns:xdr="http://schemas.openxmlformats.org/drawingml/2006/spreadsheetDrawing" xmlns:a="http://schemas.openxmlformats.org/drawingml/2006/main">
  <xdr:twoCellAnchor>
    <xdr:from>
      <xdr:col>8</xdr:col>
      <xdr:colOff>9525</xdr:colOff>
      <xdr:row>0</xdr:row>
      <xdr:rowOff>0</xdr:rowOff>
    </xdr:from>
    <xdr:to>
      <xdr:col>17</xdr:col>
      <xdr:colOff>133350</xdr:colOff>
      <xdr:row>7</xdr:row>
      <xdr:rowOff>9525</xdr:rowOff>
    </xdr:to>
    <xdr:sp macro="" textlink="">
      <xdr:nvSpPr>
        <xdr:cNvPr id="3" name="TextBox 2">
          <a:extLst>
            <a:ext uri="{FF2B5EF4-FFF2-40B4-BE49-F238E27FC236}">
              <a16:creationId xmlns:a16="http://schemas.microsoft.com/office/drawing/2014/main" id="{00000000-0008-0000-1A00-000003000000}"/>
            </a:ext>
          </a:extLst>
        </xdr:cNvPr>
        <xdr:cNvSpPr txBox="1"/>
      </xdr:nvSpPr>
      <xdr:spPr>
        <a:xfrm>
          <a:off x="6724650" y="0"/>
          <a:ext cx="5610225" cy="1333500"/>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lang="da-DK" sz="1100"/>
            <a:t>The techno-economic</a:t>
          </a:r>
          <a:r>
            <a:rPr lang="da-DK" sz="1100" baseline="0"/>
            <a:t> data used in SubRES_NewHOU_Heating are obtained from "</a:t>
          </a:r>
          <a:r>
            <a:rPr lang="da-DK" sz="1100">
              <a:solidFill>
                <a:schemeClr val="dk1"/>
              </a:solidFill>
              <a:effectLst/>
              <a:latin typeface="+mn-lt"/>
              <a:ea typeface="+mn-ea"/>
              <a:cs typeface="+mn-cs"/>
            </a:rPr>
            <a:t>Technology Data for Energy Plants Individual Heating Plants and Energy Transport" maintained by the Danish Energy Agency </a:t>
          </a:r>
        </a:p>
        <a:p>
          <a:endParaRPr lang="da-DK" sz="1100">
            <a:solidFill>
              <a:schemeClr val="dk1"/>
            </a:solidFill>
            <a:effectLst/>
            <a:latin typeface="+mn-lt"/>
            <a:ea typeface="+mn-ea"/>
            <a:cs typeface="+mn-cs"/>
          </a:endParaRPr>
        </a:p>
        <a:p>
          <a:r>
            <a:rPr lang="da-DK" sz="1100" u="sng">
              <a:solidFill>
                <a:srgbClr val="0070C0"/>
              </a:solidFill>
              <a:effectLst/>
              <a:latin typeface="+mn-lt"/>
              <a:ea typeface="+mn-ea"/>
              <a:cs typeface="+mn-cs"/>
            </a:rPr>
            <a:t>http://www.ens.dk/node/2252</a:t>
          </a:r>
        </a:p>
        <a:p>
          <a:endParaRPr lang="da-DK" sz="1100" u="sng">
            <a:solidFill>
              <a:srgbClr val="0070C0"/>
            </a:solidFill>
            <a:effectLst/>
            <a:latin typeface="+mn-lt"/>
            <a:ea typeface="+mn-ea"/>
            <a:cs typeface="+mn-cs"/>
          </a:endParaRPr>
        </a:p>
        <a:p>
          <a:r>
            <a:rPr lang="da-DK" sz="1100" u="none">
              <a:solidFill>
                <a:sysClr val="windowText" lastClr="000000"/>
              </a:solidFill>
              <a:effectLst/>
              <a:latin typeface="+mn-lt"/>
              <a:ea typeface="+mn-ea"/>
              <a:cs typeface="+mn-cs"/>
            </a:rPr>
            <a:t>The data in this sheet </a:t>
          </a:r>
          <a:r>
            <a:rPr lang="da-DK" sz="1100" b="1" u="none">
              <a:solidFill>
                <a:sysClr val="windowText" lastClr="000000"/>
              </a:solidFill>
              <a:effectLst/>
              <a:latin typeface="+mn-lt"/>
              <a:ea typeface="+mn-ea"/>
              <a:cs typeface="+mn-cs"/>
            </a:rPr>
            <a:t>are not</a:t>
          </a:r>
          <a:r>
            <a:rPr lang="da-DK" sz="1100" b="1" u="none" baseline="0">
              <a:solidFill>
                <a:sysClr val="windowText" lastClr="000000"/>
              </a:solidFill>
              <a:effectLst/>
              <a:latin typeface="+mn-lt"/>
              <a:ea typeface="+mn-ea"/>
              <a:cs typeface="+mn-cs"/>
            </a:rPr>
            <a:t> used </a:t>
          </a:r>
          <a:r>
            <a:rPr lang="da-DK" sz="1100" u="none" baseline="0">
              <a:solidFill>
                <a:sysClr val="windowText" lastClr="000000"/>
              </a:solidFill>
              <a:effectLst/>
              <a:latin typeface="+mn-lt"/>
              <a:ea typeface="+mn-ea"/>
              <a:cs typeface="+mn-cs"/>
            </a:rPr>
            <a:t>in SubRES_NewHOU_Heating </a:t>
          </a:r>
          <a:endParaRPr lang="da-DK" sz="1100" u="none">
            <a:solidFill>
              <a:sysClr val="windowText" lastClr="000000"/>
            </a:solidFill>
            <a:effectLst/>
            <a:latin typeface="+mn-lt"/>
            <a:ea typeface="+mn-ea"/>
            <a:cs typeface="+mn-cs"/>
          </a:endParaRPr>
        </a:p>
      </xdr:txBody>
    </xdr:sp>
    <xdr:clientData/>
  </xdr:twoCellAnchor>
</xdr:wsDr>
</file>

<file path=xl/drawings/drawing26.xml><?xml version="1.0" encoding="utf-8"?>
<xdr:wsDr xmlns:xdr="http://schemas.openxmlformats.org/drawingml/2006/spreadsheetDrawing" xmlns:a="http://schemas.openxmlformats.org/drawingml/2006/main">
  <xdr:twoCellAnchor>
    <xdr:from>
      <xdr:col>7</xdr:col>
      <xdr:colOff>590550</xdr:colOff>
      <xdr:row>0</xdr:row>
      <xdr:rowOff>0</xdr:rowOff>
    </xdr:from>
    <xdr:to>
      <xdr:col>17</xdr:col>
      <xdr:colOff>104775</xdr:colOff>
      <xdr:row>7</xdr:row>
      <xdr:rowOff>9525</xdr:rowOff>
    </xdr:to>
    <xdr:sp macro="" textlink="">
      <xdr:nvSpPr>
        <xdr:cNvPr id="2" name="TextBox 1">
          <a:extLst>
            <a:ext uri="{FF2B5EF4-FFF2-40B4-BE49-F238E27FC236}">
              <a16:creationId xmlns:a16="http://schemas.microsoft.com/office/drawing/2014/main" id="{00000000-0008-0000-1B00-000002000000}"/>
            </a:ext>
          </a:extLst>
        </xdr:cNvPr>
        <xdr:cNvSpPr txBox="1"/>
      </xdr:nvSpPr>
      <xdr:spPr>
        <a:xfrm>
          <a:off x="6696075" y="0"/>
          <a:ext cx="5610225" cy="1333500"/>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lang="da-DK" sz="1100"/>
            <a:t>The techno-economic</a:t>
          </a:r>
          <a:r>
            <a:rPr lang="da-DK" sz="1100" baseline="0"/>
            <a:t> data used in SubRES_NewHOU_Heating are obtained from "</a:t>
          </a:r>
          <a:r>
            <a:rPr lang="da-DK" sz="1100">
              <a:solidFill>
                <a:schemeClr val="dk1"/>
              </a:solidFill>
              <a:effectLst/>
              <a:latin typeface="+mn-lt"/>
              <a:ea typeface="+mn-ea"/>
              <a:cs typeface="+mn-cs"/>
            </a:rPr>
            <a:t>Technology Data for Energy Plants Individual Heating Plants and Energy Transport" maintained by the Danish Energy Agency </a:t>
          </a:r>
        </a:p>
        <a:p>
          <a:endParaRPr lang="da-DK" sz="1100">
            <a:solidFill>
              <a:schemeClr val="dk1"/>
            </a:solidFill>
            <a:effectLst/>
            <a:latin typeface="+mn-lt"/>
            <a:ea typeface="+mn-ea"/>
            <a:cs typeface="+mn-cs"/>
          </a:endParaRPr>
        </a:p>
        <a:p>
          <a:r>
            <a:rPr lang="da-DK" sz="1100" u="sng">
              <a:solidFill>
                <a:srgbClr val="0070C0"/>
              </a:solidFill>
              <a:effectLst/>
              <a:latin typeface="+mn-lt"/>
              <a:ea typeface="+mn-ea"/>
              <a:cs typeface="+mn-cs"/>
            </a:rPr>
            <a:t>http://www.ens.dk/node/2252</a:t>
          </a:r>
        </a:p>
        <a:p>
          <a:endParaRPr lang="da-DK" sz="1100" u="sng">
            <a:solidFill>
              <a:srgbClr val="0070C0"/>
            </a:solidFill>
            <a:effectLst/>
            <a:latin typeface="+mn-lt"/>
            <a:ea typeface="+mn-ea"/>
            <a:cs typeface="+mn-cs"/>
          </a:endParaRPr>
        </a:p>
        <a:p>
          <a:r>
            <a:rPr lang="da-DK" sz="1100" u="none">
              <a:solidFill>
                <a:sysClr val="windowText" lastClr="000000"/>
              </a:solidFill>
              <a:effectLst/>
              <a:latin typeface="+mn-lt"/>
              <a:ea typeface="+mn-ea"/>
              <a:cs typeface="+mn-cs"/>
            </a:rPr>
            <a:t>The data in this sheet </a:t>
          </a:r>
          <a:r>
            <a:rPr lang="da-DK" sz="1100" b="1" u="none">
              <a:solidFill>
                <a:sysClr val="windowText" lastClr="000000"/>
              </a:solidFill>
              <a:effectLst/>
              <a:latin typeface="+mn-lt"/>
              <a:ea typeface="+mn-ea"/>
              <a:cs typeface="+mn-cs"/>
            </a:rPr>
            <a:t>are not</a:t>
          </a:r>
          <a:r>
            <a:rPr lang="da-DK" sz="1100" b="1" u="none" baseline="0">
              <a:solidFill>
                <a:sysClr val="windowText" lastClr="000000"/>
              </a:solidFill>
              <a:effectLst/>
              <a:latin typeface="+mn-lt"/>
              <a:ea typeface="+mn-ea"/>
              <a:cs typeface="+mn-cs"/>
            </a:rPr>
            <a:t> used </a:t>
          </a:r>
          <a:r>
            <a:rPr lang="da-DK" sz="1100" u="none" baseline="0">
              <a:solidFill>
                <a:sysClr val="windowText" lastClr="000000"/>
              </a:solidFill>
              <a:effectLst/>
              <a:latin typeface="+mn-lt"/>
              <a:ea typeface="+mn-ea"/>
              <a:cs typeface="+mn-cs"/>
            </a:rPr>
            <a:t>in SubRES_NewHOU_Heating </a:t>
          </a:r>
          <a:endParaRPr lang="da-DK" sz="1100" u="none">
            <a:solidFill>
              <a:sysClr val="windowText" lastClr="000000"/>
            </a:solidFill>
            <a:effectLst/>
            <a:latin typeface="+mn-lt"/>
            <a:ea typeface="+mn-ea"/>
            <a:cs typeface="+mn-cs"/>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11</xdr:col>
      <xdr:colOff>114300</xdr:colOff>
      <xdr:row>86</xdr:row>
      <xdr:rowOff>57150</xdr:rowOff>
    </xdr:from>
    <xdr:to>
      <xdr:col>23</xdr:col>
      <xdr:colOff>438150</xdr:colOff>
      <xdr:row>96</xdr:row>
      <xdr:rowOff>171450</xdr:rowOff>
    </xdr:to>
    <xdr:sp macro="" textlink="">
      <xdr:nvSpPr>
        <xdr:cNvPr id="2" name="TextBox 1">
          <a:extLst>
            <a:ext uri="{FF2B5EF4-FFF2-40B4-BE49-F238E27FC236}">
              <a16:creationId xmlns:a16="http://schemas.microsoft.com/office/drawing/2014/main" id="{00000000-0008-0000-0400-000002000000}"/>
            </a:ext>
          </a:extLst>
        </xdr:cNvPr>
        <xdr:cNvSpPr txBox="1"/>
      </xdr:nvSpPr>
      <xdr:spPr>
        <a:xfrm>
          <a:off x="12649200" y="13544550"/>
          <a:ext cx="7524750" cy="2543175"/>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lang="da-DK" sz="1100" b="0" i="0" u="none" strike="noStrike">
              <a:solidFill>
                <a:schemeClr val="dk1"/>
              </a:solidFill>
              <a:effectLst/>
              <a:latin typeface="+mn-lt"/>
              <a:ea typeface="+mn-ea"/>
              <a:cs typeface="+mn-cs"/>
            </a:rPr>
            <a:t>Comm-IN</a:t>
          </a:r>
          <a:r>
            <a:rPr lang="da-DK"/>
            <a:t> - commodity or commodities going into the process</a:t>
          </a:r>
          <a:endParaRPr lang="da-DK" sz="1100" b="0" i="0" u="none" strike="noStrike">
            <a:solidFill>
              <a:schemeClr val="dk1"/>
            </a:solidFill>
            <a:effectLst/>
            <a:latin typeface="+mn-lt"/>
            <a:ea typeface="+mn-ea"/>
            <a:cs typeface="+mn-cs"/>
          </a:endParaRPr>
        </a:p>
        <a:p>
          <a:r>
            <a:rPr lang="da-DK" sz="1100" b="0" i="0" u="none" strike="noStrike">
              <a:solidFill>
                <a:schemeClr val="dk1"/>
              </a:solidFill>
              <a:effectLst/>
              <a:latin typeface="+mn-lt"/>
              <a:ea typeface="+mn-ea"/>
              <a:cs typeface="+mn-cs"/>
            </a:rPr>
            <a:t>Comm-OUT - commodity or commodities going out of the process</a:t>
          </a:r>
        </a:p>
        <a:p>
          <a:r>
            <a:rPr lang="da-DK" sz="1100" b="0" i="0" u="none" strike="noStrike">
              <a:solidFill>
                <a:schemeClr val="dk1"/>
              </a:solidFill>
              <a:effectLst/>
              <a:latin typeface="+mn-lt"/>
              <a:ea typeface="+mn-ea"/>
              <a:cs typeface="+mn-cs"/>
            </a:rPr>
            <a:t>                        commodity RESHBDB</a:t>
          </a:r>
          <a:r>
            <a:rPr lang="da-DK"/>
            <a:t>  is</a:t>
          </a:r>
          <a:r>
            <a:rPr lang="da-DK" baseline="0"/>
            <a:t> RESidential Heating from Boilers  </a:t>
          </a:r>
          <a:r>
            <a:rPr lang="da-DK" sz="1100" b="0" i="0" u="none" strike="noStrike" baseline="0">
              <a:solidFill>
                <a:schemeClr val="dk1"/>
              </a:solidFill>
              <a:effectLst/>
              <a:latin typeface="+mn-lt"/>
              <a:ea typeface="+mn-ea"/>
              <a:cs typeface="+mn-cs"/>
            </a:rPr>
            <a:t>  </a:t>
          </a:r>
        </a:p>
        <a:p>
          <a:r>
            <a:rPr lang="da-DK" sz="1100" b="0" i="0" u="none" strike="noStrike" baseline="0">
              <a:solidFill>
                <a:schemeClr val="dk1"/>
              </a:solidFill>
              <a:effectLst/>
              <a:latin typeface="+mn-lt"/>
              <a:ea typeface="+mn-ea"/>
              <a:cs typeface="+mn-cs"/>
            </a:rPr>
            <a:t>                        </a:t>
          </a:r>
          <a:r>
            <a:rPr lang="da-DK" baseline="0"/>
            <a:t>to Multistorey (Multi-family) Buildings </a:t>
          </a:r>
        </a:p>
        <a:p>
          <a:r>
            <a:rPr lang="da-DK" sz="1100" b="0" i="0" u="none" strike="noStrike">
              <a:solidFill>
                <a:schemeClr val="dk1"/>
              </a:solidFill>
              <a:effectLst/>
              <a:latin typeface="+mn-lt"/>
              <a:ea typeface="+mn-ea"/>
              <a:cs typeface="+mn-cs"/>
            </a:rPr>
            <a:t>                        commodity</a:t>
          </a:r>
          <a:r>
            <a:rPr lang="da-DK" sz="1100" b="0" i="0" u="none" strike="noStrike" baseline="0">
              <a:solidFill>
                <a:schemeClr val="dk1"/>
              </a:solidFill>
              <a:effectLst/>
              <a:latin typeface="+mn-lt"/>
              <a:ea typeface="+mn-ea"/>
              <a:cs typeface="+mn-cs"/>
            </a:rPr>
            <a:t> </a:t>
          </a:r>
          <a:r>
            <a:rPr lang="da-DK" sz="1100" b="0" i="0" u="none" strike="noStrike">
              <a:solidFill>
                <a:schemeClr val="dk1"/>
              </a:solidFill>
              <a:effectLst/>
              <a:latin typeface="+mn-lt"/>
              <a:ea typeface="+mn-ea"/>
              <a:cs typeface="+mn-cs"/>
            </a:rPr>
            <a:t>RESHXCM</a:t>
          </a:r>
          <a:r>
            <a:rPr lang="da-DK"/>
            <a:t>  is </a:t>
          </a:r>
          <a:r>
            <a:rPr lang="da-DK" sz="1100" baseline="0">
              <a:solidFill>
                <a:schemeClr val="dk1"/>
              </a:solidFill>
              <a:effectLst/>
              <a:latin typeface="+mn-lt"/>
              <a:ea typeface="+mn-ea"/>
              <a:cs typeface="+mn-cs"/>
            </a:rPr>
            <a:t>RESidential Heating from heat eXchanger (district heating) in Centralized Multistorey areas </a:t>
          </a:r>
          <a:endParaRPr lang="da-DK" sz="1100" b="0" i="0" u="none" strike="noStrike">
            <a:solidFill>
              <a:schemeClr val="dk1"/>
            </a:solidFill>
            <a:effectLst/>
            <a:latin typeface="+mn-lt"/>
            <a:ea typeface="+mn-ea"/>
            <a:cs typeface="+mn-cs"/>
          </a:endParaRPr>
        </a:p>
        <a:p>
          <a:r>
            <a:rPr lang="da-DK"/>
            <a:t> YEAR - a</a:t>
          </a:r>
          <a:r>
            <a:rPr lang="da-DK" baseline="0"/>
            <a:t> year for which the parameters are specified</a:t>
          </a:r>
          <a:endParaRPr lang="da-DK"/>
        </a:p>
        <a:p>
          <a:r>
            <a:rPr lang="da-DK"/>
            <a:t>START - a year from which</a:t>
          </a:r>
          <a:r>
            <a:rPr lang="da-DK" baseline="0"/>
            <a:t> it can be invested in a technology</a:t>
          </a:r>
          <a:endParaRPr lang="da-DK"/>
        </a:p>
        <a:p>
          <a:r>
            <a:rPr lang="da-DK"/>
            <a:t> EFF - efficiency</a:t>
          </a:r>
          <a:r>
            <a:rPr lang="da-DK" baseline="0"/>
            <a:t> (output/input)</a:t>
          </a:r>
          <a:endParaRPr lang="da-DK"/>
        </a:p>
        <a:p>
          <a:r>
            <a:rPr lang="da-DK"/>
            <a:t> LIFE - technical lifetime</a:t>
          </a:r>
        </a:p>
        <a:p>
          <a:r>
            <a:rPr lang="da-DK"/>
            <a:t> INVCOST - investment costs</a:t>
          </a:r>
        </a:p>
        <a:p>
          <a:r>
            <a:rPr lang="da-DK"/>
            <a:t> FIXOM - Fixed O&amp;M costs</a:t>
          </a:r>
        </a:p>
        <a:p>
          <a:r>
            <a:rPr lang="da-DK"/>
            <a:t>VAROM  - Variable O&amp;M</a:t>
          </a:r>
          <a:r>
            <a:rPr lang="da-DK" baseline="0"/>
            <a:t> costs</a:t>
          </a:r>
          <a:endParaRPr lang="da-DK"/>
        </a:p>
        <a:p>
          <a:r>
            <a:rPr lang="da-DK"/>
            <a:t>CAP2ACT - coefficient which converts capacity to activity (MW to PJ)</a:t>
          </a:r>
        </a:p>
        <a:p>
          <a:r>
            <a:rPr lang="da-DK"/>
            <a:t>AFA - annual availablity factor (maximum</a:t>
          </a:r>
          <a:r>
            <a:rPr lang="da-DK" baseline="0"/>
            <a:t> number of working hours per year)</a:t>
          </a:r>
          <a:endParaRPr lang="da-DK"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8</xdr:col>
      <xdr:colOff>0</xdr:colOff>
      <xdr:row>0</xdr:row>
      <xdr:rowOff>0</xdr:rowOff>
    </xdr:from>
    <xdr:to>
      <xdr:col>17</xdr:col>
      <xdr:colOff>123825</xdr:colOff>
      <xdr:row>0</xdr:row>
      <xdr:rowOff>238125</xdr:rowOff>
    </xdr:to>
    <xdr:sp macro="" textlink="">
      <xdr:nvSpPr>
        <xdr:cNvPr id="2" name="TextBox 1">
          <a:extLst>
            <a:ext uri="{FF2B5EF4-FFF2-40B4-BE49-F238E27FC236}">
              <a16:creationId xmlns:a16="http://schemas.microsoft.com/office/drawing/2014/main" id="{00000000-0008-0000-0500-000002000000}"/>
            </a:ext>
          </a:extLst>
        </xdr:cNvPr>
        <xdr:cNvSpPr txBox="1"/>
      </xdr:nvSpPr>
      <xdr:spPr>
        <a:xfrm>
          <a:off x="7924800" y="0"/>
          <a:ext cx="5610225" cy="238125"/>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lang="da-DK" sz="1100"/>
            <a:t>The techno-economic</a:t>
          </a:r>
          <a:r>
            <a:rPr lang="da-DK" sz="1100" baseline="0"/>
            <a:t> data used in SubRES_NewHOU_Heating are obtained from "</a:t>
          </a:r>
          <a:r>
            <a:rPr lang="da-DK" sz="1100">
              <a:solidFill>
                <a:schemeClr val="dk1"/>
              </a:solidFill>
              <a:effectLst/>
              <a:latin typeface="+mn-lt"/>
              <a:ea typeface="+mn-ea"/>
              <a:cs typeface="+mn-cs"/>
            </a:rPr>
            <a:t>Technology Data for Energy Plants Individual Heating Plants and Energy Transport" maintained by the Danish Energy Agency </a:t>
          </a:r>
        </a:p>
        <a:p>
          <a:endParaRPr lang="da-DK" sz="1100">
            <a:solidFill>
              <a:schemeClr val="dk1"/>
            </a:solidFill>
            <a:effectLst/>
            <a:latin typeface="+mn-lt"/>
            <a:ea typeface="+mn-ea"/>
            <a:cs typeface="+mn-cs"/>
          </a:endParaRPr>
        </a:p>
        <a:p>
          <a:r>
            <a:rPr lang="da-DK" sz="1100" u="sng">
              <a:solidFill>
                <a:srgbClr val="0070C0"/>
              </a:solidFill>
              <a:effectLst/>
              <a:latin typeface="+mn-lt"/>
              <a:ea typeface="+mn-ea"/>
              <a:cs typeface="+mn-cs"/>
            </a:rPr>
            <a:t>http://www.ens.dk/node/2252</a:t>
          </a:r>
        </a:p>
      </xdr:txBody>
    </xdr:sp>
    <xdr:clientData/>
  </xdr:twoCellAnchor>
  <xdr:twoCellAnchor>
    <xdr:from>
      <xdr:col>14</xdr:col>
      <xdr:colOff>276225</xdr:colOff>
      <xdr:row>45</xdr:row>
      <xdr:rowOff>171450</xdr:rowOff>
    </xdr:from>
    <xdr:to>
      <xdr:col>22</xdr:col>
      <xdr:colOff>286616</xdr:colOff>
      <xdr:row>68</xdr:row>
      <xdr:rowOff>171450</xdr:rowOff>
    </xdr:to>
    <mc:AlternateContent xmlns:mc="http://schemas.openxmlformats.org/markup-compatibility/2006" xmlns:a14="http://schemas.microsoft.com/office/drawing/2010/main">
      <mc:Choice Requires="a14">
        <xdr:sp macro="" textlink="">
          <xdr:nvSpPr>
            <xdr:cNvPr id="5" name="TextBox 4">
              <a:extLst>
                <a:ext uri="{FF2B5EF4-FFF2-40B4-BE49-F238E27FC236}">
                  <a16:creationId xmlns:a16="http://schemas.microsoft.com/office/drawing/2014/main" id="{00000000-0008-0000-0500-000005000000}"/>
                </a:ext>
              </a:extLst>
            </xdr:cNvPr>
            <xdr:cNvSpPr txBox="1"/>
          </xdr:nvSpPr>
          <xdr:spPr>
            <a:xfrm>
              <a:off x="11858625" y="9286875"/>
              <a:ext cx="4887191" cy="4552950"/>
            </a:xfrm>
            <a:prstGeom prst="rect">
              <a:avLst/>
            </a:prstGeom>
            <a:ln>
              <a:solidFill>
                <a:srgbClr val="FF0000"/>
              </a:solidFill>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lang="da-DK" sz="1100">
                  <a:latin typeface="Times New Roman" panose="02020603050405020304" pitchFamily="18" charset="0"/>
                  <a:cs typeface="Times New Roman" panose="02020603050405020304" pitchFamily="18" charset="0"/>
                </a:rPr>
                <a:t>Th</a:t>
              </a:r>
              <a:r>
                <a:rPr lang="da-DK" sz="1100" baseline="0">
                  <a:latin typeface="Times New Roman" panose="02020603050405020304" pitchFamily="18" charset="0"/>
                  <a:cs typeface="Times New Roman" panose="02020603050405020304" pitchFamily="18" charset="0"/>
                </a:rPr>
                <a:t>e values in red (specific investments, Fix O&amp;M and variable O&amp;M) are calculated and linked to table J12:P15: </a:t>
              </a:r>
            </a:p>
            <a:p>
              <a:endParaRPr lang="da-DK" sz="1100" baseline="0">
                <a:latin typeface="Times New Roman" panose="02020603050405020304" pitchFamily="18" charset="0"/>
                <a:cs typeface="Times New Roman" panose="02020603050405020304" pitchFamily="18" charset="0"/>
              </a:endParaRPr>
            </a:p>
            <a:p>
              <a:pPr algn="l"/>
              <a14:m>
                <m:oMath xmlns:m="http://schemas.openxmlformats.org/officeDocument/2006/math">
                  <m:sSub>
                    <m:sSubPr>
                      <m:ctrlPr>
                        <a:rPr lang="da-DK" sz="1100" i="1">
                          <a:latin typeface="Cambria Math" panose="02040503050406030204" pitchFamily="18" charset="0"/>
                        </a:rPr>
                      </m:ctrlPr>
                    </m:sSubPr>
                    <m:e>
                      <m:r>
                        <a:rPr lang="en-GB" sz="1100" b="0" i="1">
                          <a:latin typeface="Cambria Math"/>
                        </a:rPr>
                        <m:t>𝐼</m:t>
                      </m:r>
                    </m:e>
                    <m:sub>
                      <m:r>
                        <a:rPr lang="en-GB" sz="1100" b="0" i="1">
                          <a:latin typeface="Cambria Math"/>
                        </a:rPr>
                        <m:t>𝑐</m:t>
                      </m:r>
                    </m:sub>
                  </m:sSub>
                  <m:d>
                    <m:dPr>
                      <m:begChr m:val="["/>
                      <m:endChr m:val="]"/>
                      <m:ctrlPr>
                        <a:rPr lang="da-DK" sz="1100" i="1">
                          <a:latin typeface="Cambria Math" panose="02040503050406030204" pitchFamily="18" charset="0"/>
                        </a:rPr>
                      </m:ctrlPr>
                    </m:dPr>
                    <m:e>
                      <m:f>
                        <m:fPr>
                          <m:ctrlPr>
                            <a:rPr lang="da-DK" sz="1100" i="1">
                              <a:solidFill>
                                <a:schemeClr val="dk1"/>
                              </a:solidFill>
                              <a:effectLst/>
                              <a:latin typeface="Cambria Math" panose="02040503050406030204" pitchFamily="18" charset="0"/>
                              <a:ea typeface="+mn-ea"/>
                              <a:cs typeface="+mn-cs"/>
                            </a:rPr>
                          </m:ctrlPr>
                        </m:fPr>
                        <m:num>
                          <m:r>
                            <a:rPr lang="en-GB" sz="1100" b="0" i="1">
                              <a:solidFill>
                                <a:schemeClr val="dk1"/>
                              </a:solidFill>
                              <a:effectLst/>
                              <a:latin typeface="Cambria Math"/>
                              <a:ea typeface="+mn-ea"/>
                              <a:cs typeface="+mn-cs"/>
                            </a:rPr>
                            <m:t>𝐷𝐾𝐾</m:t>
                          </m:r>
                        </m:num>
                        <m:den>
                          <m:r>
                            <a:rPr lang="en-GB" sz="1100" b="0" i="1">
                              <a:solidFill>
                                <a:schemeClr val="dk1"/>
                              </a:solidFill>
                              <a:effectLst/>
                              <a:latin typeface="Cambria Math"/>
                              <a:ea typeface="+mn-ea"/>
                              <a:cs typeface="+mn-cs"/>
                            </a:rPr>
                            <m:t>𝑢𝑛𝑖𝑡</m:t>
                          </m:r>
                        </m:den>
                      </m:f>
                    </m:e>
                  </m:d>
                  <m:r>
                    <a:rPr lang="da-DK" sz="1100" i="1">
                      <a:latin typeface="Cambria Math"/>
                      <a:ea typeface="Cambria Math"/>
                    </a:rPr>
                    <m:t>=</m:t>
                  </m:r>
                  <m:sSub>
                    <m:sSubPr>
                      <m:ctrlPr>
                        <a:rPr lang="da-DK" sz="1100" i="1">
                          <a:solidFill>
                            <a:schemeClr val="dk1"/>
                          </a:solidFill>
                          <a:effectLst/>
                          <a:latin typeface="Cambria Math" panose="02040503050406030204" pitchFamily="18" charset="0"/>
                          <a:ea typeface="+mn-ea"/>
                          <a:cs typeface="+mn-cs"/>
                        </a:rPr>
                      </m:ctrlPr>
                    </m:sSubPr>
                    <m:e>
                      <m:r>
                        <a:rPr lang="en-GB" sz="1100" b="0" i="1">
                          <a:solidFill>
                            <a:schemeClr val="dk1"/>
                          </a:solidFill>
                          <a:effectLst/>
                          <a:latin typeface="Cambria Math"/>
                          <a:ea typeface="+mn-ea"/>
                          <a:cs typeface="+mn-cs"/>
                        </a:rPr>
                        <m:t>𝐼</m:t>
                      </m:r>
                    </m:e>
                    <m:sub>
                      <m:r>
                        <a:rPr lang="en-GB" sz="1100" b="0" i="1">
                          <a:solidFill>
                            <a:schemeClr val="dk1"/>
                          </a:solidFill>
                          <a:effectLst/>
                          <a:latin typeface="Cambria Math"/>
                          <a:ea typeface="+mn-ea"/>
                          <a:cs typeface="+mn-cs"/>
                        </a:rPr>
                        <m:t>𝑐</m:t>
                      </m:r>
                    </m:sub>
                  </m:sSub>
                  <m:d>
                    <m:dPr>
                      <m:begChr m:val="["/>
                      <m:endChr m:val="]"/>
                      <m:ctrlPr>
                        <a:rPr lang="da-DK" sz="1100" i="1">
                          <a:solidFill>
                            <a:schemeClr val="dk1"/>
                          </a:solidFill>
                          <a:effectLst/>
                          <a:latin typeface="Cambria Math" panose="02040503050406030204" pitchFamily="18" charset="0"/>
                          <a:ea typeface="+mn-ea"/>
                          <a:cs typeface="+mn-cs"/>
                        </a:rPr>
                      </m:ctrlPr>
                    </m:dPr>
                    <m:e>
                      <m:f>
                        <m:fPr>
                          <m:ctrlPr>
                            <a:rPr lang="da-DK" sz="1100" i="1">
                              <a:solidFill>
                                <a:schemeClr val="dk1"/>
                              </a:solidFill>
                              <a:effectLst/>
                              <a:latin typeface="Cambria Math" panose="02040503050406030204" pitchFamily="18" charset="0"/>
                              <a:ea typeface="+mn-ea"/>
                              <a:cs typeface="+mn-cs"/>
                            </a:rPr>
                          </m:ctrlPr>
                        </m:fPr>
                        <m:num>
                          <m:r>
                            <a:rPr lang="en-GB" sz="1100" b="0" i="1">
                              <a:solidFill>
                                <a:schemeClr val="dk1"/>
                              </a:solidFill>
                              <a:effectLst/>
                              <a:latin typeface="Cambria Math"/>
                              <a:ea typeface="+mn-ea"/>
                              <a:cs typeface="+mn-cs"/>
                            </a:rPr>
                            <m:t>1000 €</m:t>
                          </m:r>
                        </m:num>
                        <m:den>
                          <m:r>
                            <a:rPr lang="en-GB" sz="1100" b="0" i="1">
                              <a:solidFill>
                                <a:schemeClr val="dk1"/>
                              </a:solidFill>
                              <a:effectLst/>
                              <a:latin typeface="Cambria Math"/>
                              <a:ea typeface="+mn-ea"/>
                              <a:cs typeface="+mn-cs"/>
                            </a:rPr>
                            <m:t>𝑢𝑛𝑖𝑡</m:t>
                          </m:r>
                        </m:den>
                      </m:f>
                    </m:e>
                  </m:d>
                  <m:r>
                    <a:rPr lang="da-DK" sz="1100" i="1">
                      <a:solidFill>
                        <a:schemeClr val="dk1"/>
                      </a:solidFill>
                      <a:effectLst/>
                      <a:latin typeface="Cambria Math"/>
                      <a:ea typeface="Cambria Math"/>
                      <a:cs typeface="+mn-cs"/>
                    </a:rPr>
                    <m:t>∙</m:t>
                  </m:r>
                  <m:sSub>
                    <m:sSubPr>
                      <m:ctrlPr>
                        <a:rPr lang="da-DK" sz="1100" i="1">
                          <a:solidFill>
                            <a:schemeClr val="dk1"/>
                          </a:solidFill>
                          <a:effectLst/>
                          <a:latin typeface="Cambria Math" panose="02040503050406030204" pitchFamily="18" charset="0"/>
                          <a:ea typeface="+mn-ea"/>
                          <a:cs typeface="+mn-cs"/>
                        </a:rPr>
                      </m:ctrlPr>
                    </m:sSubPr>
                    <m:e>
                      <m:r>
                        <a:rPr lang="en-GB" sz="1100" b="0" i="1">
                          <a:solidFill>
                            <a:schemeClr val="dk1"/>
                          </a:solidFill>
                          <a:effectLst/>
                          <a:latin typeface="Cambria Math"/>
                          <a:ea typeface="+mn-ea"/>
                          <a:cs typeface="+mn-cs"/>
                        </a:rPr>
                        <m:t>𝑘</m:t>
                      </m:r>
                    </m:e>
                    <m:sub>
                      <m:r>
                        <a:rPr lang="en-GB" sz="1100" b="0" i="1">
                          <a:solidFill>
                            <a:schemeClr val="dk1"/>
                          </a:solidFill>
                          <a:effectLst/>
                          <a:latin typeface="Cambria Math"/>
                          <a:ea typeface="+mn-ea"/>
                          <a:cs typeface="+mn-cs"/>
                        </a:rPr>
                        <m:t>𝑐𝑜𝑛𝑣</m:t>
                      </m:r>
                    </m:sub>
                  </m:sSub>
                  <m:r>
                    <a:rPr lang="da-DK" sz="1100" i="1">
                      <a:solidFill>
                        <a:schemeClr val="dk1"/>
                      </a:solidFill>
                      <a:effectLst/>
                      <a:latin typeface="Cambria Math"/>
                      <a:ea typeface="+mn-ea"/>
                      <a:cs typeface="+mn-cs"/>
                    </a:rPr>
                    <m:t>∙</m:t>
                  </m:r>
                </m:oMath>
              </a14:m>
              <a:r>
                <a:rPr lang="da-DK" sz="1100">
                  <a:latin typeface="Times New Roman" panose="02020603050405020304" pitchFamily="18" charset="0"/>
                  <a:cs typeface="Times New Roman" panose="02020603050405020304" pitchFamily="18" charset="0"/>
                </a:rPr>
                <a:t>1000</a:t>
              </a:r>
            </a:p>
            <a:p>
              <a:pPr algn="l"/>
              <a:endParaRPr lang="da-DK" sz="1100">
                <a:latin typeface="Times New Roman" panose="02020603050405020304" pitchFamily="18" charset="0"/>
                <a:cs typeface="Times New Roman" panose="02020603050405020304" pitchFamily="18" charset="0"/>
              </a:endParaRPr>
            </a:p>
            <a:p>
              <a:pPr marL="0" marR="0" indent="0" algn="l"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left"/>
                  </m:oMathParaPr>
                  <m:oMath xmlns:m="http://schemas.openxmlformats.org/officeDocument/2006/math">
                    <m:sSub>
                      <m:sSubPr>
                        <m:ctrlPr>
                          <a:rPr lang="da-DK" sz="1100" i="1">
                            <a:solidFill>
                              <a:schemeClr val="dk1"/>
                            </a:solidFill>
                            <a:effectLst/>
                            <a:latin typeface="Cambria Math" panose="02040503050406030204" pitchFamily="18" charset="0"/>
                            <a:ea typeface="+mn-ea"/>
                            <a:cs typeface="+mn-cs"/>
                          </a:rPr>
                        </m:ctrlPr>
                      </m:sSubPr>
                      <m:e>
                        <m:r>
                          <a:rPr lang="en-GB" sz="1100" b="0" i="1">
                            <a:solidFill>
                              <a:schemeClr val="dk1"/>
                            </a:solidFill>
                            <a:effectLst/>
                            <a:latin typeface="Cambria Math"/>
                            <a:ea typeface="+mn-ea"/>
                            <a:cs typeface="+mn-cs"/>
                          </a:rPr>
                          <m:t>𝐼</m:t>
                        </m:r>
                      </m:e>
                      <m:sub>
                        <m:r>
                          <a:rPr lang="en-GB" sz="1100" b="0" i="1">
                            <a:solidFill>
                              <a:schemeClr val="dk1"/>
                            </a:solidFill>
                            <a:effectLst/>
                            <a:latin typeface="Cambria Math"/>
                            <a:ea typeface="+mn-ea"/>
                            <a:cs typeface="+mn-cs"/>
                          </a:rPr>
                          <m:t>𝑐</m:t>
                        </m:r>
                      </m:sub>
                    </m:sSub>
                    <m:d>
                      <m:dPr>
                        <m:begChr m:val="["/>
                        <m:endChr m:val="]"/>
                        <m:ctrlPr>
                          <a:rPr lang="da-DK" sz="1100" i="1">
                            <a:solidFill>
                              <a:schemeClr val="dk1"/>
                            </a:solidFill>
                            <a:effectLst/>
                            <a:latin typeface="Cambria Math" panose="02040503050406030204" pitchFamily="18" charset="0"/>
                            <a:ea typeface="+mn-ea"/>
                            <a:cs typeface="+mn-cs"/>
                          </a:rPr>
                        </m:ctrlPr>
                      </m:dPr>
                      <m:e>
                        <m:f>
                          <m:fPr>
                            <m:ctrlPr>
                              <a:rPr lang="da-DK" sz="1100" i="1">
                                <a:solidFill>
                                  <a:schemeClr val="dk1"/>
                                </a:solidFill>
                                <a:effectLst/>
                                <a:latin typeface="Cambria Math" panose="02040503050406030204" pitchFamily="18" charset="0"/>
                                <a:ea typeface="+mn-ea"/>
                                <a:cs typeface="+mn-cs"/>
                              </a:rPr>
                            </m:ctrlPr>
                          </m:fPr>
                          <m:num>
                            <m:r>
                              <a:rPr lang="en-GB" sz="1100" b="0" i="1">
                                <a:solidFill>
                                  <a:schemeClr val="dk1"/>
                                </a:solidFill>
                                <a:effectLst/>
                                <a:latin typeface="Cambria Math"/>
                                <a:ea typeface="+mn-ea"/>
                                <a:cs typeface="+mn-cs"/>
                              </a:rPr>
                              <m:t>𝐷𝐾𝐾</m:t>
                            </m:r>
                          </m:num>
                          <m:den>
                            <m:r>
                              <a:rPr lang="en-GB" sz="1100" b="0" i="1">
                                <a:solidFill>
                                  <a:schemeClr val="dk1"/>
                                </a:solidFill>
                                <a:effectLst/>
                                <a:latin typeface="Cambria Math"/>
                                <a:ea typeface="+mn-ea"/>
                                <a:cs typeface="+mn-cs"/>
                              </a:rPr>
                              <m:t>𝑘𝑊</m:t>
                            </m:r>
                          </m:den>
                        </m:f>
                      </m:e>
                    </m:d>
                    <m:r>
                      <a:rPr lang="da-DK" sz="1100" i="1">
                        <a:solidFill>
                          <a:schemeClr val="dk1"/>
                        </a:solidFill>
                        <a:effectLst/>
                        <a:latin typeface="Cambria Math"/>
                        <a:ea typeface="+mn-ea"/>
                        <a:cs typeface="+mn-cs"/>
                      </a:rPr>
                      <m:t>=</m:t>
                    </m:r>
                    <m:f>
                      <m:fPr>
                        <m:ctrlPr>
                          <a:rPr lang="da-DK" sz="1100" i="1">
                            <a:solidFill>
                              <a:schemeClr val="dk1"/>
                            </a:solidFill>
                            <a:effectLst/>
                            <a:latin typeface="Cambria Math" panose="02040503050406030204" pitchFamily="18" charset="0"/>
                            <a:ea typeface="+mn-ea"/>
                            <a:cs typeface="+mn-cs"/>
                          </a:rPr>
                        </m:ctrlPr>
                      </m:fPr>
                      <m:num>
                        <m:sSub>
                          <m:sSubPr>
                            <m:ctrlPr>
                              <a:rPr lang="da-DK" sz="1100" i="1">
                                <a:solidFill>
                                  <a:schemeClr val="dk1"/>
                                </a:solidFill>
                                <a:effectLst/>
                                <a:latin typeface="Cambria Math" panose="02040503050406030204" pitchFamily="18" charset="0"/>
                                <a:ea typeface="+mn-ea"/>
                                <a:cs typeface="+mn-cs"/>
                              </a:rPr>
                            </m:ctrlPr>
                          </m:sSubPr>
                          <m:e>
                            <m:r>
                              <a:rPr lang="en-GB" sz="1100" b="0" i="1">
                                <a:solidFill>
                                  <a:schemeClr val="dk1"/>
                                </a:solidFill>
                                <a:effectLst/>
                                <a:latin typeface="Cambria Math"/>
                                <a:ea typeface="+mn-ea"/>
                                <a:cs typeface="+mn-cs"/>
                              </a:rPr>
                              <m:t>𝐼</m:t>
                            </m:r>
                          </m:e>
                          <m:sub>
                            <m:r>
                              <a:rPr lang="en-GB" sz="1100" b="0" i="1">
                                <a:solidFill>
                                  <a:schemeClr val="dk1"/>
                                </a:solidFill>
                                <a:effectLst/>
                                <a:latin typeface="Cambria Math"/>
                                <a:ea typeface="+mn-ea"/>
                                <a:cs typeface="+mn-cs"/>
                              </a:rPr>
                              <m:t>𝑐</m:t>
                            </m:r>
                          </m:sub>
                        </m:sSub>
                        <m:d>
                          <m:dPr>
                            <m:begChr m:val="["/>
                            <m:endChr m:val="]"/>
                            <m:ctrlPr>
                              <a:rPr lang="da-DK" sz="1100" i="1">
                                <a:solidFill>
                                  <a:schemeClr val="dk1"/>
                                </a:solidFill>
                                <a:effectLst/>
                                <a:latin typeface="Cambria Math" panose="02040503050406030204" pitchFamily="18" charset="0"/>
                                <a:ea typeface="+mn-ea"/>
                                <a:cs typeface="+mn-cs"/>
                              </a:rPr>
                            </m:ctrlPr>
                          </m:dPr>
                          <m:e>
                            <m:f>
                              <m:fPr>
                                <m:ctrlPr>
                                  <a:rPr lang="da-DK" sz="1100" i="1">
                                    <a:solidFill>
                                      <a:schemeClr val="dk1"/>
                                    </a:solidFill>
                                    <a:effectLst/>
                                    <a:latin typeface="Cambria Math" panose="02040503050406030204" pitchFamily="18" charset="0"/>
                                    <a:ea typeface="+mn-ea"/>
                                    <a:cs typeface="+mn-cs"/>
                                  </a:rPr>
                                </m:ctrlPr>
                              </m:fPr>
                              <m:num>
                                <m:r>
                                  <a:rPr lang="en-GB" sz="1100" b="0" i="1">
                                    <a:solidFill>
                                      <a:schemeClr val="dk1"/>
                                    </a:solidFill>
                                    <a:effectLst/>
                                    <a:latin typeface="Cambria Math"/>
                                    <a:ea typeface="+mn-ea"/>
                                    <a:cs typeface="+mn-cs"/>
                                  </a:rPr>
                                  <m:t>𝐷𝐾𝐾</m:t>
                                </m:r>
                              </m:num>
                              <m:den>
                                <m:r>
                                  <a:rPr lang="en-GB" sz="1100" b="0" i="1">
                                    <a:solidFill>
                                      <a:schemeClr val="dk1"/>
                                    </a:solidFill>
                                    <a:effectLst/>
                                    <a:latin typeface="Cambria Math"/>
                                    <a:ea typeface="+mn-ea"/>
                                    <a:cs typeface="+mn-cs"/>
                                  </a:rPr>
                                  <m:t>𝑢𝑛𝑖𝑡</m:t>
                                </m:r>
                              </m:den>
                            </m:f>
                          </m:e>
                        </m:d>
                      </m:num>
                      <m:den>
                        <m:sSub>
                          <m:sSubPr>
                            <m:ctrlPr>
                              <a:rPr lang="da-DK" sz="1100" i="1">
                                <a:solidFill>
                                  <a:schemeClr val="dk1"/>
                                </a:solidFill>
                                <a:effectLst/>
                                <a:latin typeface="Cambria Math" panose="02040503050406030204" pitchFamily="18" charset="0"/>
                                <a:ea typeface="+mn-ea"/>
                                <a:cs typeface="+mn-cs"/>
                              </a:rPr>
                            </m:ctrlPr>
                          </m:sSubPr>
                          <m:e>
                            <m:r>
                              <a:rPr lang="en-GB" sz="1100" b="0" i="1">
                                <a:solidFill>
                                  <a:schemeClr val="dk1"/>
                                </a:solidFill>
                                <a:effectLst/>
                                <a:latin typeface="Cambria Math"/>
                                <a:ea typeface="+mn-ea"/>
                                <a:cs typeface="+mn-cs"/>
                              </a:rPr>
                              <m:t>𝐻</m:t>
                            </m:r>
                          </m:e>
                          <m:sub>
                            <m:r>
                              <a:rPr lang="en-GB" sz="1100" b="0" i="1">
                                <a:solidFill>
                                  <a:schemeClr val="dk1"/>
                                </a:solidFill>
                                <a:effectLst/>
                                <a:latin typeface="Cambria Math"/>
                                <a:ea typeface="+mn-ea"/>
                                <a:cs typeface="+mn-cs"/>
                              </a:rPr>
                              <m:t>𝑐</m:t>
                            </m:r>
                          </m:sub>
                        </m:sSub>
                        <m:d>
                          <m:dPr>
                            <m:begChr m:val="["/>
                            <m:endChr m:val="]"/>
                            <m:ctrlPr>
                              <a:rPr lang="da-DK" sz="1100" i="1">
                                <a:solidFill>
                                  <a:schemeClr val="dk1"/>
                                </a:solidFill>
                                <a:effectLst/>
                                <a:latin typeface="Cambria Math" panose="02040503050406030204" pitchFamily="18" charset="0"/>
                                <a:ea typeface="+mn-ea"/>
                                <a:cs typeface="+mn-cs"/>
                              </a:rPr>
                            </m:ctrlPr>
                          </m:dPr>
                          <m:e>
                            <m:f>
                              <m:fPr>
                                <m:ctrlPr>
                                  <a:rPr lang="da-DK" sz="1100" i="1">
                                    <a:solidFill>
                                      <a:schemeClr val="dk1"/>
                                    </a:solidFill>
                                    <a:effectLst/>
                                    <a:latin typeface="Cambria Math" panose="02040503050406030204" pitchFamily="18" charset="0"/>
                                    <a:ea typeface="+mn-ea"/>
                                    <a:cs typeface="+mn-cs"/>
                                  </a:rPr>
                                </m:ctrlPr>
                              </m:fPr>
                              <m:num>
                                <m:r>
                                  <a:rPr lang="en-GB" sz="1100" b="0" i="1">
                                    <a:solidFill>
                                      <a:schemeClr val="dk1"/>
                                    </a:solidFill>
                                    <a:effectLst/>
                                    <a:latin typeface="Cambria Math"/>
                                    <a:ea typeface="+mn-ea"/>
                                    <a:cs typeface="+mn-cs"/>
                                  </a:rPr>
                                  <m:t>𝑘𝑊</m:t>
                                </m:r>
                              </m:num>
                              <m:den>
                                <m:r>
                                  <a:rPr lang="en-GB" sz="1100" b="0" i="1">
                                    <a:solidFill>
                                      <a:schemeClr val="dk1"/>
                                    </a:solidFill>
                                    <a:effectLst/>
                                    <a:latin typeface="Cambria Math"/>
                                    <a:ea typeface="+mn-ea"/>
                                    <a:cs typeface="+mn-cs"/>
                                  </a:rPr>
                                  <m:t>𝑢𝑛𝑖𝑡</m:t>
                                </m:r>
                              </m:den>
                            </m:f>
                          </m:e>
                        </m:d>
                      </m:den>
                    </m:f>
                  </m:oMath>
                </m:oMathPara>
              </a14:m>
              <a:endParaRPr lang="en-GB" sz="1100" b="0" i="1">
                <a:solidFill>
                  <a:schemeClr val="dk1"/>
                </a:solidFill>
                <a:effectLst/>
                <a:latin typeface="Cambria Math"/>
                <a:ea typeface="+mn-ea"/>
                <a:cs typeface="+mn-cs"/>
              </a:endParaRPr>
            </a:p>
            <a:p>
              <a:pPr marL="0" marR="0" indent="0" algn="l" defTabSz="914400" eaLnBrk="1" fontAlgn="auto" latinLnBrk="0" hangingPunct="1">
                <a:lnSpc>
                  <a:spcPct val="100000"/>
                </a:lnSpc>
                <a:spcBef>
                  <a:spcPts val="0"/>
                </a:spcBef>
                <a:spcAft>
                  <a:spcPts val="0"/>
                </a:spcAft>
                <a:buClrTx/>
                <a:buSzTx/>
                <a:buFontTx/>
                <a:buNone/>
                <a:tabLst/>
                <a:defRPr/>
              </a:pPr>
              <a:endParaRPr lang="en-GB" sz="1100" b="0" i="1">
                <a:solidFill>
                  <a:schemeClr val="dk1"/>
                </a:solidFill>
                <a:effectLst/>
                <a:latin typeface="Cambria Math"/>
                <a:ea typeface="+mn-ea"/>
                <a:cs typeface="+mn-cs"/>
              </a:endParaRPr>
            </a:p>
            <a:p>
              <a:pPr marL="0" marR="0" indent="0" algn="l"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left"/>
                  </m:oMathParaPr>
                  <m:oMath xmlns:m="http://schemas.openxmlformats.org/officeDocument/2006/math">
                    <m:r>
                      <a:rPr lang="en-GB" sz="1100" b="0" i="1">
                        <a:solidFill>
                          <a:schemeClr val="dk1"/>
                        </a:solidFill>
                        <a:effectLst/>
                        <a:latin typeface="Cambria Math"/>
                        <a:ea typeface="+mn-ea"/>
                        <a:cs typeface="+mn-cs"/>
                      </a:rPr>
                      <m:t>𝐹𝐼𝑋𝑂𝑀</m:t>
                    </m:r>
                    <m:d>
                      <m:dPr>
                        <m:begChr m:val="["/>
                        <m:endChr m:val="]"/>
                        <m:ctrlPr>
                          <a:rPr lang="da-DK" sz="1100" i="1">
                            <a:solidFill>
                              <a:schemeClr val="dk1"/>
                            </a:solidFill>
                            <a:effectLst/>
                            <a:latin typeface="Cambria Math" panose="02040503050406030204" pitchFamily="18" charset="0"/>
                            <a:ea typeface="+mn-ea"/>
                            <a:cs typeface="+mn-cs"/>
                          </a:rPr>
                        </m:ctrlPr>
                      </m:dPr>
                      <m:e>
                        <m:f>
                          <m:fPr>
                            <m:ctrlPr>
                              <a:rPr lang="da-DK" sz="1100" i="1">
                                <a:solidFill>
                                  <a:schemeClr val="dk1"/>
                                </a:solidFill>
                                <a:effectLst/>
                                <a:latin typeface="Cambria Math" panose="02040503050406030204" pitchFamily="18" charset="0"/>
                                <a:ea typeface="+mn-ea"/>
                                <a:cs typeface="+mn-cs"/>
                              </a:rPr>
                            </m:ctrlPr>
                          </m:fPr>
                          <m:num>
                            <m:r>
                              <a:rPr lang="en-GB" sz="1100" b="0" i="1">
                                <a:solidFill>
                                  <a:schemeClr val="dk1"/>
                                </a:solidFill>
                                <a:effectLst/>
                                <a:latin typeface="Cambria Math"/>
                                <a:ea typeface="+mn-ea"/>
                                <a:cs typeface="+mn-cs"/>
                              </a:rPr>
                              <m:t>𝐷𝐾𝐾</m:t>
                            </m:r>
                          </m:num>
                          <m:den>
                            <m:r>
                              <a:rPr lang="en-GB" sz="1100" b="0" i="1">
                                <a:solidFill>
                                  <a:schemeClr val="dk1"/>
                                </a:solidFill>
                                <a:effectLst/>
                                <a:latin typeface="Cambria Math"/>
                                <a:ea typeface="+mn-ea"/>
                                <a:cs typeface="+mn-cs"/>
                              </a:rPr>
                              <m:t>𝑘𝑊</m:t>
                            </m:r>
                            <m:r>
                              <a:rPr lang="en-GB" sz="1100" b="0" i="1">
                                <a:solidFill>
                                  <a:schemeClr val="dk1"/>
                                </a:solidFill>
                                <a:effectLst/>
                                <a:latin typeface="Cambria Math"/>
                                <a:ea typeface="Cambria Math"/>
                                <a:cs typeface="+mn-cs"/>
                              </a:rPr>
                              <m:t>∙</m:t>
                            </m:r>
                            <m:r>
                              <a:rPr lang="en-GB" sz="1100" b="0" i="1">
                                <a:solidFill>
                                  <a:schemeClr val="dk1"/>
                                </a:solidFill>
                                <a:effectLst/>
                                <a:latin typeface="Cambria Math"/>
                                <a:ea typeface="Cambria Math"/>
                                <a:cs typeface="+mn-cs"/>
                              </a:rPr>
                              <m:t>𝑦𝑒𝑎𝑟</m:t>
                            </m:r>
                          </m:den>
                        </m:f>
                      </m:e>
                    </m:d>
                    <m:r>
                      <a:rPr lang="da-DK" sz="1100" i="1">
                        <a:solidFill>
                          <a:schemeClr val="dk1"/>
                        </a:solidFill>
                        <a:effectLst/>
                        <a:latin typeface="Cambria Math"/>
                        <a:ea typeface="+mn-ea"/>
                        <a:cs typeface="+mn-cs"/>
                      </a:rPr>
                      <m:t>=</m:t>
                    </m:r>
                    <m:f>
                      <m:fPr>
                        <m:ctrlPr>
                          <a:rPr lang="da-DK" sz="1100" i="1">
                            <a:solidFill>
                              <a:schemeClr val="dk1"/>
                            </a:solidFill>
                            <a:effectLst/>
                            <a:latin typeface="Cambria Math" panose="02040503050406030204" pitchFamily="18" charset="0"/>
                            <a:ea typeface="+mn-ea"/>
                            <a:cs typeface="+mn-cs"/>
                          </a:rPr>
                        </m:ctrlPr>
                      </m:fPr>
                      <m:num>
                        <m:r>
                          <a:rPr lang="en-GB" sz="1100" b="0" i="1">
                            <a:solidFill>
                              <a:schemeClr val="dk1"/>
                            </a:solidFill>
                            <a:effectLst/>
                            <a:latin typeface="Cambria Math"/>
                            <a:ea typeface="+mn-ea"/>
                            <a:cs typeface="+mn-cs"/>
                          </a:rPr>
                          <m:t>𝐹𝐼𝑋𝑂𝑀</m:t>
                        </m:r>
                        <m:d>
                          <m:dPr>
                            <m:begChr m:val="["/>
                            <m:endChr m:val="]"/>
                            <m:ctrlPr>
                              <a:rPr lang="da-DK" sz="1100" i="1">
                                <a:solidFill>
                                  <a:schemeClr val="dk1"/>
                                </a:solidFill>
                                <a:effectLst/>
                                <a:latin typeface="Cambria Math" panose="02040503050406030204" pitchFamily="18" charset="0"/>
                                <a:ea typeface="+mn-ea"/>
                                <a:cs typeface="+mn-cs"/>
                              </a:rPr>
                            </m:ctrlPr>
                          </m:dPr>
                          <m:e>
                            <m:f>
                              <m:fPr>
                                <m:ctrlPr>
                                  <a:rPr lang="da-DK" sz="1100" i="1">
                                    <a:solidFill>
                                      <a:schemeClr val="dk1"/>
                                    </a:solidFill>
                                    <a:effectLst/>
                                    <a:latin typeface="Cambria Math" panose="02040503050406030204" pitchFamily="18" charset="0"/>
                                    <a:ea typeface="+mn-ea"/>
                                    <a:cs typeface="+mn-cs"/>
                                  </a:rPr>
                                </m:ctrlPr>
                              </m:fPr>
                              <m:num>
                                <m:r>
                                  <a:rPr lang="en-GB" sz="1100" b="0" i="1">
                                    <a:solidFill>
                                      <a:schemeClr val="dk1"/>
                                    </a:solidFill>
                                    <a:effectLst/>
                                    <a:latin typeface="Cambria Math"/>
                                    <a:ea typeface="+mn-ea"/>
                                    <a:cs typeface="+mn-cs"/>
                                  </a:rPr>
                                  <m:t>€</m:t>
                                </m:r>
                              </m:num>
                              <m:den>
                                <m:r>
                                  <a:rPr lang="en-GB" sz="1100" b="0" i="1">
                                    <a:solidFill>
                                      <a:schemeClr val="dk1"/>
                                    </a:solidFill>
                                    <a:effectLst/>
                                    <a:latin typeface="Cambria Math"/>
                                    <a:ea typeface="+mn-ea"/>
                                    <a:cs typeface="+mn-cs"/>
                                  </a:rPr>
                                  <m:t>𝑢𝑛𝑖𝑡</m:t>
                                </m:r>
                                <m:r>
                                  <a:rPr lang="en-GB" sz="1100" b="0" i="1">
                                    <a:solidFill>
                                      <a:schemeClr val="dk1"/>
                                    </a:solidFill>
                                    <a:effectLst/>
                                    <a:latin typeface="Cambria Math"/>
                                    <a:ea typeface="+mn-ea"/>
                                    <a:cs typeface="+mn-cs"/>
                                  </a:rPr>
                                  <m:t>∙</m:t>
                                </m:r>
                                <m:r>
                                  <a:rPr lang="en-GB" sz="1100" b="0" i="1">
                                    <a:solidFill>
                                      <a:schemeClr val="dk1"/>
                                    </a:solidFill>
                                    <a:effectLst/>
                                    <a:latin typeface="Cambria Math"/>
                                    <a:ea typeface="+mn-ea"/>
                                    <a:cs typeface="+mn-cs"/>
                                  </a:rPr>
                                  <m:t>𝑦𝑒𝑎𝑟</m:t>
                                </m:r>
                              </m:den>
                            </m:f>
                          </m:e>
                        </m:d>
                        <m:r>
                          <a:rPr lang="da-DK" sz="1100" i="1">
                            <a:solidFill>
                              <a:schemeClr val="dk1"/>
                            </a:solidFill>
                            <a:effectLst/>
                            <a:latin typeface="Cambria Math"/>
                            <a:ea typeface="+mn-ea"/>
                            <a:cs typeface="+mn-cs"/>
                          </a:rPr>
                          <m:t>∙</m:t>
                        </m:r>
                        <m:sSub>
                          <m:sSubPr>
                            <m:ctrlPr>
                              <a:rPr lang="da-DK" sz="1100" i="1">
                                <a:solidFill>
                                  <a:schemeClr val="dk1"/>
                                </a:solidFill>
                                <a:effectLst/>
                                <a:latin typeface="Cambria Math" panose="02040503050406030204" pitchFamily="18" charset="0"/>
                                <a:ea typeface="+mn-ea"/>
                                <a:cs typeface="+mn-cs"/>
                              </a:rPr>
                            </m:ctrlPr>
                          </m:sSubPr>
                          <m:e>
                            <m:r>
                              <a:rPr lang="en-GB" sz="1100" b="0" i="1">
                                <a:solidFill>
                                  <a:schemeClr val="dk1"/>
                                </a:solidFill>
                                <a:effectLst/>
                                <a:latin typeface="Cambria Math"/>
                                <a:ea typeface="+mn-ea"/>
                                <a:cs typeface="+mn-cs"/>
                              </a:rPr>
                              <m:t>𝑘</m:t>
                            </m:r>
                          </m:e>
                          <m:sub>
                            <m:r>
                              <a:rPr lang="en-GB" sz="1100" b="0" i="1">
                                <a:solidFill>
                                  <a:schemeClr val="dk1"/>
                                </a:solidFill>
                                <a:effectLst/>
                                <a:latin typeface="Cambria Math"/>
                                <a:ea typeface="+mn-ea"/>
                                <a:cs typeface="+mn-cs"/>
                              </a:rPr>
                              <m:t>𝑐𝑜𝑛𝑣</m:t>
                            </m:r>
                          </m:sub>
                        </m:sSub>
                      </m:num>
                      <m:den>
                        <m:sSub>
                          <m:sSubPr>
                            <m:ctrlPr>
                              <a:rPr lang="da-DK" sz="1100" i="1">
                                <a:solidFill>
                                  <a:schemeClr val="dk1"/>
                                </a:solidFill>
                                <a:effectLst/>
                                <a:latin typeface="Cambria Math" panose="02040503050406030204" pitchFamily="18" charset="0"/>
                                <a:ea typeface="+mn-ea"/>
                                <a:cs typeface="+mn-cs"/>
                              </a:rPr>
                            </m:ctrlPr>
                          </m:sSubPr>
                          <m:e>
                            <m:r>
                              <a:rPr lang="en-GB" sz="1100" b="0" i="1">
                                <a:solidFill>
                                  <a:schemeClr val="dk1"/>
                                </a:solidFill>
                                <a:effectLst/>
                                <a:latin typeface="Cambria Math"/>
                                <a:ea typeface="+mn-ea"/>
                                <a:cs typeface="+mn-cs"/>
                              </a:rPr>
                              <m:t>𝐻</m:t>
                            </m:r>
                          </m:e>
                          <m:sub>
                            <m:r>
                              <a:rPr lang="en-GB" sz="1100" b="0" i="1">
                                <a:solidFill>
                                  <a:schemeClr val="dk1"/>
                                </a:solidFill>
                                <a:effectLst/>
                                <a:latin typeface="Cambria Math"/>
                                <a:ea typeface="+mn-ea"/>
                                <a:cs typeface="+mn-cs"/>
                              </a:rPr>
                              <m:t>𝑐</m:t>
                            </m:r>
                          </m:sub>
                        </m:sSub>
                        <m:d>
                          <m:dPr>
                            <m:begChr m:val="["/>
                            <m:endChr m:val="]"/>
                            <m:ctrlPr>
                              <a:rPr lang="da-DK" sz="1100" i="1">
                                <a:solidFill>
                                  <a:schemeClr val="dk1"/>
                                </a:solidFill>
                                <a:effectLst/>
                                <a:latin typeface="Cambria Math" panose="02040503050406030204" pitchFamily="18" charset="0"/>
                                <a:ea typeface="+mn-ea"/>
                                <a:cs typeface="+mn-cs"/>
                              </a:rPr>
                            </m:ctrlPr>
                          </m:dPr>
                          <m:e>
                            <m:f>
                              <m:fPr>
                                <m:ctrlPr>
                                  <a:rPr lang="da-DK" sz="1100" i="1">
                                    <a:solidFill>
                                      <a:schemeClr val="dk1"/>
                                    </a:solidFill>
                                    <a:effectLst/>
                                    <a:latin typeface="Cambria Math" panose="02040503050406030204" pitchFamily="18" charset="0"/>
                                    <a:ea typeface="+mn-ea"/>
                                    <a:cs typeface="+mn-cs"/>
                                  </a:rPr>
                                </m:ctrlPr>
                              </m:fPr>
                              <m:num>
                                <m:r>
                                  <a:rPr lang="en-GB" sz="1100" b="0" i="1">
                                    <a:solidFill>
                                      <a:schemeClr val="dk1"/>
                                    </a:solidFill>
                                    <a:effectLst/>
                                    <a:latin typeface="Cambria Math"/>
                                    <a:ea typeface="+mn-ea"/>
                                    <a:cs typeface="+mn-cs"/>
                                  </a:rPr>
                                  <m:t>𝑘𝑊</m:t>
                                </m:r>
                              </m:num>
                              <m:den>
                                <m:r>
                                  <a:rPr lang="en-GB" sz="1100" b="0" i="1">
                                    <a:solidFill>
                                      <a:schemeClr val="dk1"/>
                                    </a:solidFill>
                                    <a:effectLst/>
                                    <a:latin typeface="Cambria Math"/>
                                    <a:ea typeface="+mn-ea"/>
                                    <a:cs typeface="+mn-cs"/>
                                  </a:rPr>
                                  <m:t>𝑢𝑛𝑖𝑡</m:t>
                                </m:r>
                              </m:den>
                            </m:f>
                          </m:e>
                        </m:d>
                      </m:den>
                    </m:f>
                  </m:oMath>
                </m:oMathPara>
              </a14:m>
              <a:endParaRPr lang="da-DK" sz="1100">
                <a:latin typeface="Times New Roman" panose="02020603050405020304" pitchFamily="18" charset="0"/>
                <a:cs typeface="Times New Roman" panose="02020603050405020304" pitchFamily="18" charset="0"/>
              </a:endParaRPr>
            </a:p>
            <a:p>
              <a:pPr marL="0" marR="0" indent="0" algn="l" defTabSz="914400" eaLnBrk="1" fontAlgn="auto" latinLnBrk="0" hangingPunct="1">
                <a:lnSpc>
                  <a:spcPct val="100000"/>
                </a:lnSpc>
                <a:spcBef>
                  <a:spcPts val="0"/>
                </a:spcBef>
                <a:spcAft>
                  <a:spcPts val="0"/>
                </a:spcAft>
                <a:buClrTx/>
                <a:buSzTx/>
                <a:buFontTx/>
                <a:buNone/>
                <a:tabLst/>
                <a:defRPr/>
              </a:pPr>
              <a:endParaRPr lang="da-DK" sz="1100">
                <a:latin typeface="Times New Roman" panose="02020603050405020304" pitchFamily="18" charset="0"/>
                <a:cs typeface="Times New Roman" panose="02020603050405020304" pitchFamily="18" charset="0"/>
              </a:endParaRPr>
            </a:p>
            <a:p>
              <a:pPr marL="0" marR="0" indent="0" algn="l" defTabSz="914400" eaLnBrk="1" fontAlgn="auto" latinLnBrk="0" hangingPunct="1">
                <a:lnSpc>
                  <a:spcPct val="100000"/>
                </a:lnSpc>
                <a:spcBef>
                  <a:spcPts val="0"/>
                </a:spcBef>
                <a:spcAft>
                  <a:spcPts val="0"/>
                </a:spcAft>
                <a:buClrTx/>
                <a:buSzTx/>
                <a:buFontTx/>
                <a:buNone/>
                <a:tabLst/>
                <a:defRPr/>
              </a:pPr>
              <a:r>
                <a:rPr lang="en-GB" sz="1100" b="0">
                  <a:solidFill>
                    <a:schemeClr val="dk1"/>
                  </a:solidFill>
                  <a:effectLst/>
                  <a:ea typeface="+mn-ea"/>
                  <a:cs typeface="+mn-cs"/>
                </a:rPr>
                <a:t>VAR</a:t>
              </a:r>
              <a14:m>
                <m:oMath xmlns:m="http://schemas.openxmlformats.org/officeDocument/2006/math">
                  <m:r>
                    <a:rPr lang="en-GB" sz="1100" b="0" i="1">
                      <a:solidFill>
                        <a:schemeClr val="dk1"/>
                      </a:solidFill>
                      <a:effectLst/>
                      <a:latin typeface="Cambria Math"/>
                      <a:ea typeface="+mn-ea"/>
                      <a:cs typeface="+mn-cs"/>
                    </a:rPr>
                    <m:t>𝑂𝑀</m:t>
                  </m:r>
                  <m:d>
                    <m:dPr>
                      <m:begChr m:val="["/>
                      <m:endChr m:val="]"/>
                      <m:ctrlPr>
                        <a:rPr lang="da-DK" sz="1100" i="1">
                          <a:solidFill>
                            <a:schemeClr val="dk1"/>
                          </a:solidFill>
                          <a:effectLst/>
                          <a:latin typeface="Cambria Math" panose="02040503050406030204" pitchFamily="18" charset="0"/>
                          <a:ea typeface="+mn-ea"/>
                          <a:cs typeface="+mn-cs"/>
                        </a:rPr>
                      </m:ctrlPr>
                    </m:dPr>
                    <m:e>
                      <m:f>
                        <m:fPr>
                          <m:ctrlPr>
                            <a:rPr lang="da-DK" sz="1100" i="1">
                              <a:solidFill>
                                <a:schemeClr val="dk1"/>
                              </a:solidFill>
                              <a:effectLst/>
                              <a:latin typeface="Cambria Math" panose="02040503050406030204" pitchFamily="18" charset="0"/>
                              <a:ea typeface="+mn-ea"/>
                              <a:cs typeface="+mn-cs"/>
                            </a:rPr>
                          </m:ctrlPr>
                        </m:fPr>
                        <m:num>
                          <m:r>
                            <a:rPr lang="en-GB" sz="1100" b="0" i="1">
                              <a:solidFill>
                                <a:schemeClr val="dk1"/>
                              </a:solidFill>
                              <a:effectLst/>
                              <a:latin typeface="Cambria Math"/>
                              <a:ea typeface="+mn-ea"/>
                              <a:cs typeface="+mn-cs"/>
                            </a:rPr>
                            <m:t>𝐷𝐾𝐾</m:t>
                          </m:r>
                        </m:num>
                        <m:den>
                          <m:r>
                            <a:rPr lang="en-GB" sz="1100" b="0" i="1">
                              <a:solidFill>
                                <a:schemeClr val="dk1"/>
                              </a:solidFill>
                              <a:effectLst/>
                              <a:latin typeface="Cambria Math"/>
                              <a:ea typeface="+mn-ea"/>
                              <a:cs typeface="+mn-cs"/>
                            </a:rPr>
                            <m:t>𝐺𝐽</m:t>
                          </m:r>
                        </m:den>
                      </m:f>
                    </m:e>
                  </m:d>
                  <m:r>
                    <a:rPr lang="da-DK" sz="1100" i="1">
                      <a:solidFill>
                        <a:schemeClr val="dk1"/>
                      </a:solidFill>
                      <a:effectLst/>
                      <a:latin typeface="Cambria Math"/>
                      <a:ea typeface="+mn-ea"/>
                      <a:cs typeface="+mn-cs"/>
                    </a:rPr>
                    <m:t>=</m:t>
                  </m:r>
                  <m:f>
                    <m:fPr>
                      <m:ctrlPr>
                        <a:rPr lang="da-DK" sz="1100" i="1">
                          <a:solidFill>
                            <a:schemeClr val="dk1"/>
                          </a:solidFill>
                          <a:effectLst/>
                          <a:latin typeface="Cambria Math" panose="02040503050406030204" pitchFamily="18" charset="0"/>
                          <a:ea typeface="+mn-ea"/>
                          <a:cs typeface="+mn-cs"/>
                        </a:rPr>
                      </m:ctrlPr>
                    </m:fPr>
                    <m:num>
                      <m:r>
                        <a:rPr lang="en-GB" sz="1100" b="0" i="1">
                          <a:solidFill>
                            <a:schemeClr val="dk1"/>
                          </a:solidFill>
                          <a:effectLst/>
                          <a:latin typeface="Cambria Math"/>
                          <a:ea typeface="+mn-ea"/>
                          <a:cs typeface="+mn-cs"/>
                        </a:rPr>
                        <m:t>𝑉𝐴𝑅𝑂𝑀</m:t>
                      </m:r>
                      <m:d>
                        <m:dPr>
                          <m:begChr m:val="["/>
                          <m:endChr m:val="]"/>
                          <m:ctrlPr>
                            <a:rPr lang="da-DK" sz="1100" i="1">
                              <a:solidFill>
                                <a:schemeClr val="dk1"/>
                              </a:solidFill>
                              <a:effectLst/>
                              <a:latin typeface="Cambria Math" panose="02040503050406030204" pitchFamily="18" charset="0"/>
                              <a:ea typeface="+mn-ea"/>
                              <a:cs typeface="+mn-cs"/>
                            </a:rPr>
                          </m:ctrlPr>
                        </m:dPr>
                        <m:e>
                          <m:f>
                            <m:fPr>
                              <m:ctrlPr>
                                <a:rPr lang="da-DK" sz="1100" i="1">
                                  <a:solidFill>
                                    <a:schemeClr val="dk1"/>
                                  </a:solidFill>
                                  <a:effectLst/>
                                  <a:latin typeface="Cambria Math" panose="02040503050406030204" pitchFamily="18" charset="0"/>
                                  <a:ea typeface="+mn-ea"/>
                                  <a:cs typeface="+mn-cs"/>
                                </a:rPr>
                              </m:ctrlPr>
                            </m:fPr>
                            <m:num>
                              <m:r>
                                <a:rPr lang="en-GB" sz="1100" b="0" i="1">
                                  <a:solidFill>
                                    <a:schemeClr val="dk1"/>
                                  </a:solidFill>
                                  <a:effectLst/>
                                  <a:latin typeface="Cambria Math"/>
                                  <a:ea typeface="+mn-ea"/>
                                  <a:cs typeface="+mn-cs"/>
                                </a:rPr>
                                <m:t>€</m:t>
                              </m:r>
                            </m:num>
                            <m:den>
                              <m:r>
                                <a:rPr lang="en-GB" sz="1100" b="0" i="1">
                                  <a:solidFill>
                                    <a:schemeClr val="dk1"/>
                                  </a:solidFill>
                                  <a:effectLst/>
                                  <a:latin typeface="Cambria Math"/>
                                  <a:ea typeface="+mn-ea"/>
                                  <a:cs typeface="+mn-cs"/>
                                </a:rPr>
                                <m:t>𝑢𝑛𝑖𝑡</m:t>
                              </m:r>
                            </m:den>
                          </m:f>
                        </m:e>
                      </m:d>
                      <m:r>
                        <a:rPr lang="da-DK" sz="1100" i="1">
                          <a:solidFill>
                            <a:schemeClr val="dk1"/>
                          </a:solidFill>
                          <a:effectLst/>
                          <a:latin typeface="Cambria Math"/>
                          <a:ea typeface="+mn-ea"/>
                          <a:cs typeface="+mn-cs"/>
                        </a:rPr>
                        <m:t>∙</m:t>
                      </m:r>
                      <m:sSub>
                        <m:sSubPr>
                          <m:ctrlPr>
                            <a:rPr lang="da-DK" sz="1100" i="1">
                              <a:solidFill>
                                <a:schemeClr val="dk1"/>
                              </a:solidFill>
                              <a:effectLst/>
                              <a:latin typeface="Cambria Math" panose="02040503050406030204" pitchFamily="18" charset="0"/>
                              <a:ea typeface="+mn-ea"/>
                              <a:cs typeface="+mn-cs"/>
                            </a:rPr>
                          </m:ctrlPr>
                        </m:sSubPr>
                        <m:e>
                          <m:r>
                            <a:rPr lang="en-GB" sz="1100" b="0" i="1">
                              <a:solidFill>
                                <a:schemeClr val="dk1"/>
                              </a:solidFill>
                              <a:effectLst/>
                              <a:latin typeface="Cambria Math"/>
                              <a:ea typeface="+mn-ea"/>
                              <a:cs typeface="+mn-cs"/>
                            </a:rPr>
                            <m:t>𝑘</m:t>
                          </m:r>
                        </m:e>
                        <m:sub>
                          <m:r>
                            <a:rPr lang="en-GB" sz="1100" b="0" i="1">
                              <a:solidFill>
                                <a:schemeClr val="dk1"/>
                              </a:solidFill>
                              <a:effectLst/>
                              <a:latin typeface="Cambria Math"/>
                              <a:ea typeface="+mn-ea"/>
                              <a:cs typeface="+mn-cs"/>
                            </a:rPr>
                            <m:t>𝑐𝑜𝑛𝑣</m:t>
                          </m:r>
                        </m:sub>
                      </m:sSub>
                    </m:num>
                    <m:den>
                      <m:sSub>
                        <m:sSubPr>
                          <m:ctrlPr>
                            <a:rPr lang="da-DK" sz="1100" i="1">
                              <a:solidFill>
                                <a:schemeClr val="dk1"/>
                              </a:solidFill>
                              <a:effectLst/>
                              <a:latin typeface="Cambria Math" panose="02040503050406030204" pitchFamily="18" charset="0"/>
                              <a:ea typeface="+mn-ea"/>
                              <a:cs typeface="+mn-cs"/>
                            </a:rPr>
                          </m:ctrlPr>
                        </m:sSubPr>
                        <m:e>
                          <m:r>
                            <a:rPr lang="en-GB" sz="1100" b="0" i="1">
                              <a:solidFill>
                                <a:schemeClr val="dk1"/>
                              </a:solidFill>
                              <a:effectLst/>
                              <a:latin typeface="Cambria Math"/>
                              <a:ea typeface="+mn-ea"/>
                              <a:cs typeface="+mn-cs"/>
                            </a:rPr>
                            <m:t>𝐻</m:t>
                          </m:r>
                        </m:e>
                        <m:sub>
                          <m:r>
                            <a:rPr lang="en-GB" sz="1100" b="0" i="1">
                              <a:solidFill>
                                <a:schemeClr val="dk1"/>
                              </a:solidFill>
                              <a:effectLst/>
                              <a:latin typeface="Cambria Math"/>
                              <a:ea typeface="+mn-ea"/>
                              <a:cs typeface="+mn-cs"/>
                            </a:rPr>
                            <m:t>𝑝𝑟𝑜𝑑</m:t>
                          </m:r>
                        </m:sub>
                      </m:sSub>
                    </m:den>
                  </m:f>
                </m:oMath>
              </a14:m>
              <a:r>
                <a:rPr lang="da-DK" sz="1100">
                  <a:solidFill>
                    <a:schemeClr val="dk1"/>
                  </a:solidFill>
                  <a:effectLst/>
                  <a:latin typeface="+mn-lt"/>
                  <a:ea typeface="+mn-ea"/>
                  <a:cs typeface="+mn-cs"/>
                </a:rPr>
                <a:t>,</a:t>
              </a:r>
              <a:endParaRPr lang="da-DK">
                <a:effectLst/>
              </a:endParaRPr>
            </a:p>
            <a:p>
              <a:pPr marL="0" marR="0" indent="0" defTabSz="914400" eaLnBrk="1" fontAlgn="auto" latinLnBrk="0" hangingPunct="1">
                <a:lnSpc>
                  <a:spcPct val="100000"/>
                </a:lnSpc>
                <a:spcBef>
                  <a:spcPts val="0"/>
                </a:spcBef>
                <a:spcAft>
                  <a:spcPts val="0"/>
                </a:spcAft>
                <a:buClrTx/>
                <a:buSzTx/>
                <a:buFontTx/>
                <a:buNone/>
                <a:tabLst/>
                <a:defRPr/>
              </a:pPr>
              <a:endParaRPr lang="da-DK" sz="1100">
                <a:latin typeface="Times New Roman" panose="02020603050405020304" pitchFamily="18" charset="0"/>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endParaRPr lang="da-DK" sz="1100">
                <a:latin typeface="Times New Roman" panose="02020603050405020304" pitchFamily="18" charset="0"/>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r>
                <a:rPr lang="da-DK" sz="1100">
                  <a:latin typeface="Times New Roman" panose="02020603050405020304" pitchFamily="18" charset="0"/>
                  <a:cs typeface="Times New Roman" panose="02020603050405020304" pitchFamily="18" charset="0"/>
                </a:rPr>
                <a:t>where the used symbols have the following meaning:</a:t>
              </a:r>
            </a:p>
            <a:p>
              <a:pPr marL="0" marR="0" indent="0" defTabSz="914400" eaLnBrk="1" fontAlgn="auto" latinLnBrk="0" hangingPunct="1">
                <a:lnSpc>
                  <a:spcPct val="100000"/>
                </a:lnSpc>
                <a:spcBef>
                  <a:spcPts val="0"/>
                </a:spcBef>
                <a:spcAft>
                  <a:spcPts val="0"/>
                </a:spcAft>
                <a:buClrTx/>
                <a:buSzTx/>
                <a:buFontTx/>
                <a:buNone/>
                <a:tabLst/>
                <a:defRPr/>
              </a:pPr>
              <a:endParaRPr lang="da-DK" sz="1100">
                <a:latin typeface="Times New Roman" panose="02020603050405020304" pitchFamily="18" charset="0"/>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14:m>
                <m:oMath xmlns:m="http://schemas.openxmlformats.org/officeDocument/2006/math">
                  <m:sSub>
                    <m:sSubPr>
                      <m:ctrlPr>
                        <a:rPr lang="da-DK" sz="1100" i="1">
                          <a:solidFill>
                            <a:schemeClr val="dk1"/>
                          </a:solidFill>
                          <a:effectLst/>
                          <a:latin typeface="Cambria Math" panose="02040503050406030204" pitchFamily="18" charset="0"/>
                          <a:ea typeface="+mn-ea"/>
                          <a:cs typeface="+mn-cs"/>
                        </a:rPr>
                      </m:ctrlPr>
                    </m:sSubPr>
                    <m:e>
                      <m:r>
                        <a:rPr lang="en-GB" sz="1100" b="0" i="1">
                          <a:solidFill>
                            <a:schemeClr val="dk1"/>
                          </a:solidFill>
                          <a:effectLst/>
                          <a:latin typeface="Cambria Math"/>
                          <a:ea typeface="+mn-ea"/>
                          <a:cs typeface="+mn-cs"/>
                        </a:rPr>
                        <m:t>𝐼</m:t>
                      </m:r>
                    </m:e>
                    <m:sub>
                      <m:r>
                        <a:rPr lang="en-GB" sz="1100" b="0" i="1">
                          <a:solidFill>
                            <a:schemeClr val="dk1"/>
                          </a:solidFill>
                          <a:effectLst/>
                          <a:latin typeface="Cambria Math"/>
                          <a:ea typeface="+mn-ea"/>
                          <a:cs typeface="+mn-cs"/>
                        </a:rPr>
                        <m:t>𝑐</m:t>
                      </m:r>
                    </m:sub>
                  </m:sSub>
                </m:oMath>
              </a14:m>
              <a:r>
                <a:rPr lang="da-DK" sz="1100">
                  <a:latin typeface="Times New Roman" panose="02020603050405020304" pitchFamily="18" charset="0"/>
                  <a:cs typeface="Times New Roman" panose="02020603050405020304" pitchFamily="18" charset="0"/>
                </a:rPr>
                <a:t> - investment costs. It includes</a:t>
              </a:r>
              <a:r>
                <a:rPr lang="da-DK" sz="1100" baseline="0">
                  <a:latin typeface="Times New Roman" panose="02020603050405020304" pitchFamily="18" charset="0"/>
                  <a:cs typeface="Times New Roman" panose="02020603050405020304" pitchFamily="18" charset="0"/>
                </a:rPr>
                <a:t> the cost of appliance (row 22) and the cost of installation (row 23).  </a:t>
              </a:r>
              <a:endParaRPr lang="da-DK" sz="1100">
                <a:latin typeface="Times New Roman" panose="02020603050405020304" pitchFamily="18" charset="0"/>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14:m>
                <m:oMath xmlns:m="http://schemas.openxmlformats.org/officeDocument/2006/math">
                  <m:sSub>
                    <m:sSubPr>
                      <m:ctrlPr>
                        <a:rPr lang="da-DK" sz="1100" i="1">
                          <a:solidFill>
                            <a:schemeClr val="dk1"/>
                          </a:solidFill>
                          <a:effectLst/>
                          <a:latin typeface="Cambria Math" panose="02040503050406030204" pitchFamily="18" charset="0"/>
                          <a:ea typeface="+mn-ea"/>
                          <a:cs typeface="+mn-cs"/>
                        </a:rPr>
                      </m:ctrlPr>
                    </m:sSubPr>
                    <m:e>
                      <m:r>
                        <a:rPr lang="en-GB" sz="1100" b="0" i="1">
                          <a:solidFill>
                            <a:schemeClr val="dk1"/>
                          </a:solidFill>
                          <a:effectLst/>
                          <a:latin typeface="Cambria Math"/>
                          <a:ea typeface="+mn-ea"/>
                          <a:cs typeface="+mn-cs"/>
                        </a:rPr>
                        <m:t>𝑘</m:t>
                      </m:r>
                    </m:e>
                    <m:sub>
                      <m:r>
                        <a:rPr lang="en-GB" sz="1100" b="0" i="1">
                          <a:solidFill>
                            <a:schemeClr val="dk1"/>
                          </a:solidFill>
                          <a:effectLst/>
                          <a:latin typeface="Cambria Math"/>
                          <a:ea typeface="+mn-ea"/>
                          <a:cs typeface="+mn-cs"/>
                        </a:rPr>
                        <m:t>𝑐𝑜𝑛𝑣</m:t>
                      </m:r>
                    </m:sub>
                  </m:sSub>
                </m:oMath>
              </a14:m>
              <a:r>
                <a:rPr lang="da-DK" sz="1100">
                  <a:latin typeface="Times New Roman" panose="02020603050405020304" pitchFamily="18" charset="0"/>
                  <a:cs typeface="Times New Roman" panose="02020603050405020304" pitchFamily="18" charset="0"/>
                </a:rPr>
                <a:t> - conersion factor from </a:t>
              </a:r>
              <a14:m>
                <m:oMath xmlns:m="http://schemas.openxmlformats.org/officeDocument/2006/math">
                  <m:r>
                    <a:rPr lang="en-GB" sz="1100" b="0" i="1">
                      <a:solidFill>
                        <a:schemeClr val="dk1"/>
                      </a:solidFill>
                      <a:effectLst/>
                      <a:latin typeface="Cambria Math"/>
                      <a:ea typeface="+mn-ea"/>
                      <a:cs typeface="+mn-cs"/>
                    </a:rPr>
                    <m:t>€</m:t>
                  </m:r>
                </m:oMath>
              </a14:m>
              <a:r>
                <a:rPr lang="da-DK" sz="1100">
                  <a:latin typeface="Times New Roman" panose="02020603050405020304" pitchFamily="18" charset="0"/>
                  <a:cs typeface="Times New Roman" panose="02020603050405020304" pitchFamily="18" charset="0"/>
                </a:rPr>
                <a:t> to DKK</a:t>
              </a:r>
            </a:p>
            <a:p>
              <a:pPr marL="0" marR="0" indent="0" defTabSz="914400" eaLnBrk="1" fontAlgn="auto" latinLnBrk="0" hangingPunct="1">
                <a:lnSpc>
                  <a:spcPct val="100000"/>
                </a:lnSpc>
                <a:spcBef>
                  <a:spcPts val="0"/>
                </a:spcBef>
                <a:spcAft>
                  <a:spcPts val="0"/>
                </a:spcAft>
                <a:buClrTx/>
                <a:buSzTx/>
                <a:buFontTx/>
                <a:buNone/>
                <a:tabLst/>
                <a:defRPr/>
              </a:pPr>
              <a14:m>
                <m:oMath xmlns:m="http://schemas.openxmlformats.org/officeDocument/2006/math">
                  <m:sSub>
                    <m:sSubPr>
                      <m:ctrlPr>
                        <a:rPr lang="da-DK" sz="1100" i="1">
                          <a:solidFill>
                            <a:schemeClr val="dk1"/>
                          </a:solidFill>
                          <a:effectLst/>
                          <a:latin typeface="Cambria Math" panose="02040503050406030204" pitchFamily="18" charset="0"/>
                          <a:ea typeface="+mn-ea"/>
                          <a:cs typeface="+mn-cs"/>
                        </a:rPr>
                      </m:ctrlPr>
                    </m:sSubPr>
                    <m:e>
                      <m:r>
                        <a:rPr lang="en-GB" sz="1100" b="0" i="1">
                          <a:solidFill>
                            <a:schemeClr val="dk1"/>
                          </a:solidFill>
                          <a:effectLst/>
                          <a:latin typeface="Cambria Math"/>
                          <a:ea typeface="+mn-ea"/>
                          <a:cs typeface="+mn-cs"/>
                        </a:rPr>
                        <m:t>𝐻</m:t>
                      </m:r>
                    </m:e>
                    <m:sub>
                      <m:r>
                        <a:rPr lang="en-GB" sz="1100" b="0" i="1">
                          <a:solidFill>
                            <a:schemeClr val="dk1"/>
                          </a:solidFill>
                          <a:effectLst/>
                          <a:latin typeface="Cambria Math"/>
                          <a:ea typeface="+mn-ea"/>
                          <a:cs typeface="+mn-cs"/>
                        </a:rPr>
                        <m:t>𝑐</m:t>
                      </m:r>
                    </m:sub>
                  </m:sSub>
                </m:oMath>
              </a14:m>
              <a:r>
                <a:rPr lang="da-DK" sz="1100">
                  <a:latin typeface="Times New Roman" panose="02020603050405020304" pitchFamily="18" charset="0"/>
                  <a:cs typeface="Times New Roman" panose="02020603050405020304" pitchFamily="18" charset="0"/>
                </a:rPr>
                <a:t> - assumed heat production capacity (row 10)</a:t>
              </a:r>
            </a:p>
            <a:p>
              <a:pPr eaLnBrk="1" fontAlgn="auto" latinLnBrk="0" hangingPunct="1"/>
              <a14:m>
                <m:oMath xmlns:m="http://schemas.openxmlformats.org/officeDocument/2006/math">
                  <m:r>
                    <a:rPr lang="en-GB" sz="1100" b="0" i="1">
                      <a:solidFill>
                        <a:schemeClr val="dk1"/>
                      </a:solidFill>
                      <a:effectLst/>
                      <a:latin typeface="Cambria Math"/>
                      <a:ea typeface="+mn-ea"/>
                      <a:cs typeface="+mn-cs"/>
                    </a:rPr>
                    <m:t>𝐹𝐼𝑋𝑂𝑀</m:t>
                  </m:r>
                </m:oMath>
              </a14:m>
              <a:r>
                <a:rPr lang="da-DK" sz="1100">
                  <a:solidFill>
                    <a:schemeClr val="dk1"/>
                  </a:solidFill>
                  <a:effectLst/>
                  <a:latin typeface="Times New Roman" panose="02020603050405020304" pitchFamily="18" charset="0"/>
                  <a:ea typeface="+mn-ea"/>
                  <a:cs typeface="Times New Roman" panose="02020603050405020304" pitchFamily="18" charset="0"/>
                </a:rPr>
                <a:t> - Fixed O&amp;M costs</a:t>
              </a:r>
              <a:endParaRPr lang="da-DK">
                <a:effectLst/>
                <a:latin typeface="Times New Roman" panose="02020603050405020304" pitchFamily="18" charset="0"/>
                <a:cs typeface="Times New Roman" panose="02020603050405020304" pitchFamily="18" charset="0"/>
              </a:endParaRPr>
            </a:p>
            <a:p>
              <a:pPr eaLnBrk="1" fontAlgn="auto" latinLnBrk="0" hangingPunct="1"/>
              <a14:m>
                <m:oMath xmlns:m="http://schemas.openxmlformats.org/officeDocument/2006/math">
                  <m:sSub>
                    <m:sSubPr>
                      <m:ctrlPr>
                        <a:rPr lang="da-DK" sz="1100" i="1">
                          <a:solidFill>
                            <a:schemeClr val="dk1"/>
                          </a:solidFill>
                          <a:effectLst/>
                          <a:latin typeface="Cambria Math" panose="02040503050406030204" pitchFamily="18" charset="0"/>
                          <a:ea typeface="+mn-ea"/>
                          <a:cs typeface="+mn-cs"/>
                        </a:rPr>
                      </m:ctrlPr>
                    </m:sSubPr>
                    <m:e>
                      <m:r>
                        <a:rPr lang="en-GB" sz="1100" b="0" i="1">
                          <a:solidFill>
                            <a:schemeClr val="dk1"/>
                          </a:solidFill>
                          <a:effectLst/>
                          <a:latin typeface="Cambria Math"/>
                          <a:ea typeface="+mn-ea"/>
                          <a:cs typeface="+mn-cs"/>
                        </a:rPr>
                        <m:t>𝐻</m:t>
                      </m:r>
                    </m:e>
                    <m:sub>
                      <m:r>
                        <a:rPr lang="en-GB" sz="1100" b="0" i="1">
                          <a:solidFill>
                            <a:schemeClr val="dk1"/>
                          </a:solidFill>
                          <a:effectLst/>
                          <a:latin typeface="Cambria Math"/>
                          <a:ea typeface="+mn-ea"/>
                          <a:cs typeface="+mn-cs"/>
                        </a:rPr>
                        <m:t>𝑝𝑟𝑜𝑑</m:t>
                      </m:r>
                    </m:sub>
                  </m:sSub>
                </m:oMath>
              </a14:m>
              <a:r>
                <a:rPr lang="da-DK" sz="1100">
                  <a:solidFill>
                    <a:schemeClr val="dk1"/>
                  </a:solidFill>
                  <a:effectLst/>
                  <a:latin typeface="Times New Roman" panose="02020603050405020304" pitchFamily="18" charset="0"/>
                  <a:ea typeface="+mn-ea"/>
                  <a:cs typeface="Times New Roman" panose="02020603050405020304" pitchFamily="18" charset="0"/>
                </a:rPr>
                <a:t> -Production of space heating and DHW </a:t>
              </a:r>
              <a:endParaRPr lang="da-DK">
                <a:effectLst/>
                <a:latin typeface="Times New Roman" panose="02020603050405020304" pitchFamily="18" charset="0"/>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endParaRPr lang="da-DK" sz="1100">
                <a:latin typeface="Times New Roman" panose="02020603050405020304" pitchFamily="18" charset="0"/>
                <a:cs typeface="Times New Roman" panose="02020603050405020304" pitchFamily="18" charset="0"/>
              </a:endParaRPr>
            </a:p>
          </xdr:txBody>
        </xdr:sp>
      </mc:Choice>
      <mc:Fallback xmlns="">
        <xdr:sp macro="" textlink="">
          <xdr:nvSpPr>
            <xdr:cNvPr id="5" name="TextBox 4"/>
            <xdr:cNvSpPr txBox="1"/>
          </xdr:nvSpPr>
          <xdr:spPr>
            <a:xfrm>
              <a:off x="11858625" y="9286875"/>
              <a:ext cx="4887191" cy="4552950"/>
            </a:xfrm>
            <a:prstGeom prst="rect">
              <a:avLst/>
            </a:prstGeom>
            <a:ln>
              <a:solidFill>
                <a:srgbClr val="FF0000"/>
              </a:solidFill>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lang="da-DK" sz="1100">
                  <a:latin typeface="Times New Roman" panose="02020603050405020304" pitchFamily="18" charset="0"/>
                  <a:cs typeface="Times New Roman" panose="02020603050405020304" pitchFamily="18" charset="0"/>
                </a:rPr>
                <a:t>Th</a:t>
              </a:r>
              <a:r>
                <a:rPr lang="da-DK" sz="1100" baseline="0">
                  <a:latin typeface="Times New Roman" panose="02020603050405020304" pitchFamily="18" charset="0"/>
                  <a:cs typeface="Times New Roman" panose="02020603050405020304" pitchFamily="18" charset="0"/>
                </a:rPr>
                <a:t>e values in red (specific investments, Fix O&amp;M and variable O&amp;M) are calculated and linked to table J12:P15: </a:t>
              </a:r>
            </a:p>
            <a:p>
              <a:endParaRPr lang="da-DK" sz="1100" baseline="0">
                <a:latin typeface="Times New Roman" panose="02020603050405020304" pitchFamily="18" charset="0"/>
                <a:cs typeface="Times New Roman" panose="02020603050405020304" pitchFamily="18" charset="0"/>
              </a:endParaRPr>
            </a:p>
            <a:p>
              <a:pPr algn="l"/>
              <a:r>
                <a:rPr lang="en-GB" sz="1100" b="0" i="0">
                  <a:latin typeface="Cambria Math"/>
                </a:rPr>
                <a:t>𝐼</a:t>
              </a:r>
              <a:r>
                <a:rPr lang="da-DK" sz="1100" b="0" i="0">
                  <a:latin typeface="Cambria Math"/>
                </a:rPr>
                <a:t>_</a:t>
              </a:r>
              <a:r>
                <a:rPr lang="en-GB" sz="1100" b="0" i="0">
                  <a:latin typeface="Cambria Math"/>
                </a:rPr>
                <a:t>𝑐</a:t>
              </a:r>
              <a:r>
                <a:rPr lang="da-DK" sz="1100" b="0" i="0">
                  <a:latin typeface="Cambria Math"/>
                </a:rPr>
                <a:t> </a:t>
              </a:r>
              <a:r>
                <a:rPr lang="da-DK" sz="1100" i="0">
                  <a:latin typeface="Cambria Math"/>
                </a:rPr>
                <a:t>[</a:t>
              </a:r>
              <a:r>
                <a:rPr lang="en-GB" sz="1100" b="0" i="0">
                  <a:solidFill>
                    <a:schemeClr val="dk1"/>
                  </a:solidFill>
                  <a:effectLst/>
                  <a:latin typeface="Cambria Math"/>
                  <a:ea typeface="+mn-ea"/>
                  <a:cs typeface="+mn-cs"/>
                </a:rPr>
                <a:t>𝐷𝐾𝐾</a:t>
              </a:r>
              <a:r>
                <a:rPr lang="da-DK" sz="1100" b="0" i="0">
                  <a:solidFill>
                    <a:schemeClr val="dk1"/>
                  </a:solidFill>
                  <a:effectLst/>
                  <a:latin typeface="Cambria Math"/>
                  <a:ea typeface="+mn-ea"/>
                  <a:cs typeface="+mn-cs"/>
                </a:rPr>
                <a:t>/</a:t>
              </a:r>
              <a:r>
                <a:rPr lang="en-GB" sz="1100" b="0" i="0">
                  <a:solidFill>
                    <a:schemeClr val="dk1"/>
                  </a:solidFill>
                  <a:effectLst/>
                  <a:latin typeface="Cambria Math"/>
                  <a:ea typeface="+mn-ea"/>
                  <a:cs typeface="+mn-cs"/>
                </a:rPr>
                <a:t>𝑢𝑛𝑖𝑡]</a:t>
              </a:r>
              <a:r>
                <a:rPr lang="da-DK" sz="1100" i="0">
                  <a:latin typeface="Cambria Math"/>
                  <a:ea typeface="Cambria Math"/>
                </a:rPr>
                <a:t>=</a:t>
              </a:r>
              <a:r>
                <a:rPr lang="en-GB" sz="1100" b="0" i="0">
                  <a:solidFill>
                    <a:schemeClr val="dk1"/>
                  </a:solidFill>
                  <a:effectLst/>
                  <a:latin typeface="Cambria Math"/>
                  <a:ea typeface="+mn-ea"/>
                  <a:cs typeface="+mn-cs"/>
                </a:rPr>
                <a:t>𝐼</a:t>
              </a:r>
              <a:r>
                <a:rPr lang="da-DK" sz="1100" b="0" i="0">
                  <a:solidFill>
                    <a:schemeClr val="dk1"/>
                  </a:solidFill>
                  <a:effectLst/>
                  <a:latin typeface="Cambria Math"/>
                  <a:ea typeface="+mn-ea"/>
                  <a:cs typeface="+mn-cs"/>
                </a:rPr>
                <a:t>_</a:t>
              </a:r>
              <a:r>
                <a:rPr lang="en-GB" sz="1100" b="0" i="0">
                  <a:solidFill>
                    <a:schemeClr val="dk1"/>
                  </a:solidFill>
                  <a:effectLst/>
                  <a:latin typeface="Cambria Math"/>
                  <a:ea typeface="+mn-ea"/>
                  <a:cs typeface="+mn-cs"/>
                </a:rPr>
                <a:t>𝑐</a:t>
              </a:r>
              <a:r>
                <a:rPr lang="da-DK" sz="1100" b="0" i="0">
                  <a:solidFill>
                    <a:schemeClr val="dk1"/>
                  </a:solidFill>
                  <a:effectLst/>
                  <a:latin typeface="Cambria Math"/>
                  <a:ea typeface="+mn-ea"/>
                  <a:cs typeface="+mn-cs"/>
                </a:rPr>
                <a:t> </a:t>
              </a:r>
              <a:r>
                <a:rPr lang="da-DK" sz="1100" i="0">
                  <a:solidFill>
                    <a:schemeClr val="dk1"/>
                  </a:solidFill>
                  <a:effectLst/>
                  <a:latin typeface="Cambria Math"/>
                  <a:ea typeface="+mn-ea"/>
                  <a:cs typeface="+mn-cs"/>
                </a:rPr>
                <a:t>[(</a:t>
              </a:r>
              <a:r>
                <a:rPr lang="en-GB" sz="1100" b="0" i="0">
                  <a:solidFill>
                    <a:schemeClr val="dk1"/>
                  </a:solidFill>
                  <a:effectLst/>
                  <a:latin typeface="Cambria Math"/>
                  <a:ea typeface="+mn-ea"/>
                  <a:cs typeface="+mn-cs"/>
                </a:rPr>
                <a:t>1000 €</a:t>
              </a:r>
              <a:r>
                <a:rPr lang="da-DK" sz="1100" b="0" i="0">
                  <a:solidFill>
                    <a:schemeClr val="dk1"/>
                  </a:solidFill>
                  <a:effectLst/>
                  <a:latin typeface="Cambria Math"/>
                  <a:ea typeface="+mn-ea"/>
                  <a:cs typeface="+mn-cs"/>
                </a:rPr>
                <a:t>)/</a:t>
              </a:r>
              <a:r>
                <a:rPr lang="en-GB" sz="1100" b="0" i="0">
                  <a:solidFill>
                    <a:schemeClr val="dk1"/>
                  </a:solidFill>
                  <a:effectLst/>
                  <a:latin typeface="Cambria Math"/>
                  <a:ea typeface="+mn-ea"/>
                  <a:cs typeface="+mn-cs"/>
                </a:rPr>
                <a:t>𝑢𝑛𝑖𝑡]</a:t>
              </a:r>
              <a:r>
                <a:rPr lang="da-DK" sz="1100" i="0">
                  <a:solidFill>
                    <a:schemeClr val="dk1"/>
                  </a:solidFill>
                  <a:effectLst/>
                  <a:latin typeface="Cambria Math"/>
                  <a:ea typeface="Cambria Math"/>
                  <a:cs typeface="+mn-cs"/>
                </a:rPr>
                <a:t>∙</a:t>
              </a:r>
              <a:r>
                <a:rPr lang="en-GB" sz="1100" b="0" i="0">
                  <a:solidFill>
                    <a:schemeClr val="dk1"/>
                  </a:solidFill>
                  <a:effectLst/>
                  <a:latin typeface="Cambria Math"/>
                  <a:ea typeface="+mn-ea"/>
                  <a:cs typeface="+mn-cs"/>
                </a:rPr>
                <a:t>𝑘</a:t>
              </a:r>
              <a:r>
                <a:rPr lang="da-DK" sz="1100" b="0" i="0">
                  <a:solidFill>
                    <a:schemeClr val="dk1"/>
                  </a:solidFill>
                  <a:effectLst/>
                  <a:latin typeface="Cambria Math"/>
                  <a:ea typeface="+mn-ea"/>
                  <a:cs typeface="+mn-cs"/>
                </a:rPr>
                <a:t>_</a:t>
              </a:r>
              <a:r>
                <a:rPr lang="en-GB" sz="1100" b="0" i="0">
                  <a:solidFill>
                    <a:schemeClr val="dk1"/>
                  </a:solidFill>
                  <a:effectLst/>
                  <a:latin typeface="Cambria Math"/>
                  <a:ea typeface="+mn-ea"/>
                  <a:cs typeface="+mn-cs"/>
                </a:rPr>
                <a:t>𝑐𝑜𝑛𝑣</a:t>
              </a:r>
              <a:r>
                <a:rPr lang="da-DK" sz="1100" i="0">
                  <a:solidFill>
                    <a:schemeClr val="dk1"/>
                  </a:solidFill>
                  <a:effectLst/>
                  <a:latin typeface="Cambria Math"/>
                  <a:ea typeface="+mn-ea"/>
                  <a:cs typeface="+mn-cs"/>
                </a:rPr>
                <a:t>∙</a:t>
              </a:r>
              <a:r>
                <a:rPr lang="da-DK" sz="1100">
                  <a:latin typeface="Times New Roman" panose="02020603050405020304" pitchFamily="18" charset="0"/>
                  <a:cs typeface="Times New Roman" panose="02020603050405020304" pitchFamily="18" charset="0"/>
                </a:rPr>
                <a:t>1000</a:t>
              </a:r>
            </a:p>
            <a:p>
              <a:pPr algn="l"/>
              <a:endParaRPr lang="da-DK" sz="1100">
                <a:latin typeface="Times New Roman" panose="02020603050405020304" pitchFamily="18" charset="0"/>
                <a:cs typeface="Times New Roman" panose="02020603050405020304" pitchFamily="18" charset="0"/>
              </a:endParaRPr>
            </a:p>
            <a:p>
              <a:pPr marL="0" marR="0" indent="0" algn="l"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Cambria Math"/>
                  <a:ea typeface="+mn-ea"/>
                  <a:cs typeface="+mn-cs"/>
                </a:rPr>
                <a:t>𝐼</a:t>
              </a:r>
              <a:r>
                <a:rPr lang="da-DK" sz="1100" b="0" i="0">
                  <a:solidFill>
                    <a:schemeClr val="dk1"/>
                  </a:solidFill>
                  <a:effectLst/>
                  <a:latin typeface="Cambria Math"/>
                  <a:ea typeface="+mn-ea"/>
                  <a:cs typeface="+mn-cs"/>
                </a:rPr>
                <a:t>_</a:t>
              </a:r>
              <a:r>
                <a:rPr lang="en-GB" sz="1100" b="0" i="0">
                  <a:solidFill>
                    <a:schemeClr val="dk1"/>
                  </a:solidFill>
                  <a:effectLst/>
                  <a:latin typeface="Cambria Math"/>
                  <a:ea typeface="+mn-ea"/>
                  <a:cs typeface="+mn-cs"/>
                </a:rPr>
                <a:t>𝑐</a:t>
              </a:r>
              <a:r>
                <a:rPr lang="da-DK" sz="1100" b="0" i="0">
                  <a:solidFill>
                    <a:schemeClr val="dk1"/>
                  </a:solidFill>
                  <a:effectLst/>
                  <a:latin typeface="Cambria Math"/>
                  <a:ea typeface="+mn-ea"/>
                  <a:cs typeface="+mn-cs"/>
                </a:rPr>
                <a:t> </a:t>
              </a:r>
              <a:r>
                <a:rPr lang="da-DK" sz="1100" i="0">
                  <a:solidFill>
                    <a:schemeClr val="dk1"/>
                  </a:solidFill>
                  <a:effectLst/>
                  <a:latin typeface="Cambria Math"/>
                  <a:ea typeface="+mn-ea"/>
                  <a:cs typeface="+mn-cs"/>
                </a:rPr>
                <a:t>[</a:t>
              </a:r>
              <a:r>
                <a:rPr lang="en-GB" sz="1100" b="0" i="0">
                  <a:solidFill>
                    <a:schemeClr val="dk1"/>
                  </a:solidFill>
                  <a:effectLst/>
                  <a:latin typeface="Cambria Math"/>
                  <a:ea typeface="+mn-ea"/>
                  <a:cs typeface="+mn-cs"/>
                </a:rPr>
                <a:t>𝐷𝐾𝐾</a:t>
              </a:r>
              <a:r>
                <a:rPr lang="da-DK" sz="1100" b="0" i="0">
                  <a:solidFill>
                    <a:schemeClr val="dk1"/>
                  </a:solidFill>
                  <a:effectLst/>
                  <a:latin typeface="Cambria Math"/>
                  <a:ea typeface="+mn-ea"/>
                  <a:cs typeface="+mn-cs"/>
                </a:rPr>
                <a:t>/</a:t>
              </a:r>
              <a:r>
                <a:rPr lang="en-GB" sz="1100" b="0" i="0">
                  <a:solidFill>
                    <a:schemeClr val="dk1"/>
                  </a:solidFill>
                  <a:effectLst/>
                  <a:latin typeface="Cambria Math"/>
                  <a:ea typeface="+mn-ea"/>
                  <a:cs typeface="+mn-cs"/>
                </a:rPr>
                <a:t>𝑘𝑊]</a:t>
              </a:r>
              <a:r>
                <a:rPr lang="da-DK" sz="1100" i="0">
                  <a:solidFill>
                    <a:schemeClr val="dk1"/>
                  </a:solidFill>
                  <a:effectLst/>
                  <a:latin typeface="Cambria Math"/>
                  <a:ea typeface="+mn-ea"/>
                  <a:cs typeface="+mn-cs"/>
                </a:rPr>
                <a:t>=(</a:t>
              </a:r>
              <a:r>
                <a:rPr lang="en-GB" sz="1100" b="0" i="0">
                  <a:solidFill>
                    <a:schemeClr val="dk1"/>
                  </a:solidFill>
                  <a:effectLst/>
                  <a:latin typeface="Cambria Math"/>
                  <a:ea typeface="+mn-ea"/>
                  <a:cs typeface="+mn-cs"/>
                </a:rPr>
                <a:t>𝐼</a:t>
              </a:r>
              <a:r>
                <a:rPr lang="da-DK" sz="1100" b="0" i="0">
                  <a:solidFill>
                    <a:schemeClr val="dk1"/>
                  </a:solidFill>
                  <a:effectLst/>
                  <a:latin typeface="Cambria Math"/>
                  <a:ea typeface="+mn-ea"/>
                  <a:cs typeface="+mn-cs"/>
                </a:rPr>
                <a:t>_</a:t>
              </a:r>
              <a:r>
                <a:rPr lang="en-GB" sz="1100" b="0" i="0">
                  <a:solidFill>
                    <a:schemeClr val="dk1"/>
                  </a:solidFill>
                  <a:effectLst/>
                  <a:latin typeface="Cambria Math"/>
                  <a:ea typeface="+mn-ea"/>
                  <a:cs typeface="+mn-cs"/>
                </a:rPr>
                <a:t>𝑐</a:t>
              </a:r>
              <a:r>
                <a:rPr lang="da-DK" sz="1100" b="0" i="0">
                  <a:solidFill>
                    <a:schemeClr val="dk1"/>
                  </a:solidFill>
                  <a:effectLst/>
                  <a:latin typeface="Cambria Math"/>
                  <a:ea typeface="+mn-ea"/>
                  <a:cs typeface="+mn-cs"/>
                </a:rPr>
                <a:t> [</a:t>
              </a:r>
              <a:r>
                <a:rPr lang="en-GB" sz="1100" b="0" i="0">
                  <a:solidFill>
                    <a:schemeClr val="dk1"/>
                  </a:solidFill>
                  <a:effectLst/>
                  <a:latin typeface="Cambria Math"/>
                  <a:ea typeface="+mn-ea"/>
                  <a:cs typeface="+mn-cs"/>
                </a:rPr>
                <a:t>𝐷𝐾𝐾</a:t>
              </a:r>
              <a:r>
                <a:rPr lang="da-DK" sz="1100" b="0" i="0">
                  <a:solidFill>
                    <a:schemeClr val="dk1"/>
                  </a:solidFill>
                  <a:effectLst/>
                  <a:latin typeface="Cambria Math"/>
                  <a:ea typeface="+mn-ea"/>
                  <a:cs typeface="+mn-cs"/>
                </a:rPr>
                <a:t>/</a:t>
              </a:r>
              <a:r>
                <a:rPr lang="en-GB" sz="1100" b="0" i="0">
                  <a:solidFill>
                    <a:schemeClr val="dk1"/>
                  </a:solidFill>
                  <a:effectLst/>
                  <a:latin typeface="Cambria Math"/>
                  <a:ea typeface="+mn-ea"/>
                  <a:cs typeface="+mn-cs"/>
                </a:rPr>
                <a:t>𝑢𝑛𝑖𝑡]</a:t>
              </a:r>
              <a:r>
                <a:rPr lang="da-DK" sz="1100" b="0" i="0">
                  <a:solidFill>
                    <a:schemeClr val="dk1"/>
                  </a:solidFill>
                  <a:effectLst/>
                  <a:latin typeface="Cambria Math"/>
                  <a:ea typeface="+mn-ea"/>
                  <a:cs typeface="+mn-cs"/>
                </a:rPr>
                <a:t>)/(</a:t>
              </a:r>
              <a:r>
                <a:rPr lang="en-GB" sz="1100" b="0" i="0">
                  <a:solidFill>
                    <a:schemeClr val="dk1"/>
                  </a:solidFill>
                  <a:effectLst/>
                  <a:latin typeface="Cambria Math"/>
                  <a:ea typeface="+mn-ea"/>
                  <a:cs typeface="+mn-cs"/>
                </a:rPr>
                <a:t>𝐻</a:t>
              </a:r>
              <a:r>
                <a:rPr lang="da-DK" sz="1100" b="0" i="0">
                  <a:solidFill>
                    <a:schemeClr val="dk1"/>
                  </a:solidFill>
                  <a:effectLst/>
                  <a:latin typeface="Cambria Math"/>
                  <a:ea typeface="+mn-ea"/>
                  <a:cs typeface="+mn-cs"/>
                </a:rPr>
                <a:t>_</a:t>
              </a:r>
              <a:r>
                <a:rPr lang="en-GB" sz="1100" b="0" i="0">
                  <a:solidFill>
                    <a:schemeClr val="dk1"/>
                  </a:solidFill>
                  <a:effectLst/>
                  <a:latin typeface="Cambria Math"/>
                  <a:ea typeface="+mn-ea"/>
                  <a:cs typeface="+mn-cs"/>
                </a:rPr>
                <a:t>𝑐</a:t>
              </a:r>
              <a:r>
                <a:rPr lang="da-DK" sz="1100" b="0" i="0">
                  <a:solidFill>
                    <a:schemeClr val="dk1"/>
                  </a:solidFill>
                  <a:effectLst/>
                  <a:latin typeface="Cambria Math"/>
                  <a:ea typeface="+mn-ea"/>
                  <a:cs typeface="+mn-cs"/>
                </a:rPr>
                <a:t> [</a:t>
              </a:r>
              <a:r>
                <a:rPr lang="en-GB" sz="1100" b="0" i="0">
                  <a:solidFill>
                    <a:schemeClr val="dk1"/>
                  </a:solidFill>
                  <a:effectLst/>
                  <a:latin typeface="Cambria Math"/>
                  <a:ea typeface="+mn-ea"/>
                  <a:cs typeface="+mn-cs"/>
                </a:rPr>
                <a:t>𝑘𝑊</a:t>
              </a:r>
              <a:r>
                <a:rPr lang="da-DK" sz="1100" b="0" i="0">
                  <a:solidFill>
                    <a:schemeClr val="dk1"/>
                  </a:solidFill>
                  <a:effectLst/>
                  <a:latin typeface="Cambria Math"/>
                  <a:ea typeface="+mn-ea"/>
                  <a:cs typeface="+mn-cs"/>
                </a:rPr>
                <a:t>/</a:t>
              </a:r>
              <a:r>
                <a:rPr lang="en-GB" sz="1100" b="0" i="0">
                  <a:solidFill>
                    <a:schemeClr val="dk1"/>
                  </a:solidFill>
                  <a:effectLst/>
                  <a:latin typeface="Cambria Math"/>
                  <a:ea typeface="+mn-ea"/>
                  <a:cs typeface="+mn-cs"/>
                </a:rPr>
                <a:t>𝑢𝑛𝑖𝑡] </a:t>
              </a:r>
              <a:r>
                <a:rPr lang="da-DK" sz="1100" b="0" i="0">
                  <a:solidFill>
                    <a:schemeClr val="dk1"/>
                  </a:solidFill>
                  <a:effectLst/>
                  <a:latin typeface="Cambria Math"/>
                  <a:ea typeface="+mn-ea"/>
                  <a:cs typeface="+mn-cs"/>
                </a:rPr>
                <a:t>)</a:t>
              </a:r>
              <a:endParaRPr lang="en-GB" sz="1100" b="0" i="1">
                <a:solidFill>
                  <a:schemeClr val="dk1"/>
                </a:solidFill>
                <a:effectLst/>
                <a:latin typeface="Cambria Math"/>
                <a:ea typeface="+mn-ea"/>
                <a:cs typeface="+mn-cs"/>
              </a:endParaRPr>
            </a:p>
            <a:p>
              <a:pPr marL="0" marR="0" indent="0" algn="l" defTabSz="914400" eaLnBrk="1" fontAlgn="auto" latinLnBrk="0" hangingPunct="1">
                <a:lnSpc>
                  <a:spcPct val="100000"/>
                </a:lnSpc>
                <a:spcBef>
                  <a:spcPts val="0"/>
                </a:spcBef>
                <a:spcAft>
                  <a:spcPts val="0"/>
                </a:spcAft>
                <a:buClrTx/>
                <a:buSzTx/>
                <a:buFontTx/>
                <a:buNone/>
                <a:tabLst/>
                <a:defRPr/>
              </a:pPr>
              <a:endParaRPr lang="en-GB" sz="1100" b="0" i="1">
                <a:solidFill>
                  <a:schemeClr val="dk1"/>
                </a:solidFill>
                <a:effectLst/>
                <a:latin typeface="Cambria Math"/>
                <a:ea typeface="+mn-ea"/>
                <a:cs typeface="+mn-cs"/>
              </a:endParaRPr>
            </a:p>
            <a:p>
              <a:pPr marL="0" marR="0" indent="0" algn="l"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Cambria Math"/>
                  <a:ea typeface="+mn-ea"/>
                  <a:cs typeface="+mn-cs"/>
                </a:rPr>
                <a:t>𝐹𝐼𝑋𝑂𝑀</a:t>
              </a:r>
              <a:r>
                <a:rPr lang="da-DK" sz="1100" i="0">
                  <a:solidFill>
                    <a:schemeClr val="dk1"/>
                  </a:solidFill>
                  <a:effectLst/>
                  <a:latin typeface="Cambria Math"/>
                  <a:ea typeface="+mn-ea"/>
                  <a:cs typeface="+mn-cs"/>
                </a:rPr>
                <a:t>[</a:t>
              </a:r>
              <a:r>
                <a:rPr lang="en-GB" sz="1100" b="0" i="0">
                  <a:solidFill>
                    <a:schemeClr val="dk1"/>
                  </a:solidFill>
                  <a:effectLst/>
                  <a:latin typeface="Cambria Math"/>
                  <a:ea typeface="+mn-ea"/>
                  <a:cs typeface="+mn-cs"/>
                </a:rPr>
                <a:t>𝐷𝐾𝐾</a:t>
              </a:r>
              <a:r>
                <a:rPr lang="da-DK" sz="1100" b="0" i="0">
                  <a:solidFill>
                    <a:schemeClr val="dk1"/>
                  </a:solidFill>
                  <a:effectLst/>
                  <a:latin typeface="Cambria Math"/>
                  <a:ea typeface="+mn-ea"/>
                  <a:cs typeface="+mn-cs"/>
                </a:rPr>
                <a:t>/(</a:t>
              </a:r>
              <a:r>
                <a:rPr lang="en-GB" sz="1100" b="0" i="0">
                  <a:solidFill>
                    <a:schemeClr val="dk1"/>
                  </a:solidFill>
                  <a:effectLst/>
                  <a:latin typeface="Cambria Math"/>
                  <a:ea typeface="+mn-ea"/>
                  <a:cs typeface="+mn-cs"/>
                </a:rPr>
                <a:t>𝑘𝑊</a:t>
              </a:r>
              <a:r>
                <a:rPr lang="en-GB" sz="1100" b="0" i="0">
                  <a:solidFill>
                    <a:schemeClr val="dk1"/>
                  </a:solidFill>
                  <a:effectLst/>
                  <a:latin typeface="Cambria Math"/>
                  <a:ea typeface="Cambria Math"/>
                  <a:cs typeface="+mn-cs"/>
                </a:rPr>
                <a:t>∙𝑦𝑒𝑎𝑟</a:t>
              </a:r>
              <a:r>
                <a:rPr lang="da-DK" sz="1100" b="0" i="0">
                  <a:solidFill>
                    <a:schemeClr val="dk1"/>
                  </a:solidFill>
                  <a:effectLst/>
                  <a:latin typeface="Cambria Math"/>
                  <a:ea typeface="+mn-ea"/>
                  <a:cs typeface="+mn-cs"/>
                </a:rPr>
                <a:t>)</a:t>
              </a:r>
              <a:r>
                <a:rPr lang="en-GB" sz="1100" b="0" i="0">
                  <a:solidFill>
                    <a:schemeClr val="dk1"/>
                  </a:solidFill>
                  <a:effectLst/>
                  <a:latin typeface="Cambria Math"/>
                  <a:ea typeface="Cambria Math"/>
                  <a:cs typeface="+mn-cs"/>
                </a:rPr>
                <a:t>]</a:t>
              </a:r>
              <a:r>
                <a:rPr lang="da-DK" sz="1100" i="0">
                  <a:solidFill>
                    <a:schemeClr val="dk1"/>
                  </a:solidFill>
                  <a:effectLst/>
                  <a:latin typeface="Cambria Math"/>
                  <a:ea typeface="+mn-ea"/>
                  <a:cs typeface="+mn-cs"/>
                </a:rPr>
                <a:t>=(</a:t>
              </a:r>
              <a:r>
                <a:rPr lang="en-GB" sz="1100" b="0" i="0">
                  <a:solidFill>
                    <a:schemeClr val="dk1"/>
                  </a:solidFill>
                  <a:effectLst/>
                  <a:latin typeface="+mn-lt"/>
                  <a:ea typeface="+mn-ea"/>
                  <a:cs typeface="+mn-cs"/>
                </a:rPr>
                <a:t>𝐹𝐼𝑋𝑂𝑀</a:t>
              </a:r>
              <a:r>
                <a:rPr lang="da-DK" sz="1100" b="0" i="0">
                  <a:solidFill>
                    <a:schemeClr val="dk1"/>
                  </a:solidFill>
                  <a:effectLst/>
                  <a:latin typeface="+mn-lt"/>
                  <a:ea typeface="+mn-ea"/>
                  <a:cs typeface="+mn-cs"/>
                </a:rPr>
                <a:t>[</a:t>
              </a:r>
              <a:r>
                <a:rPr lang="en-GB" sz="1100" b="0" i="0">
                  <a:solidFill>
                    <a:schemeClr val="dk1"/>
                  </a:solidFill>
                  <a:effectLst/>
                  <a:latin typeface="+mn-lt"/>
                  <a:ea typeface="+mn-ea"/>
                  <a:cs typeface="+mn-cs"/>
                </a:rPr>
                <a:t>€</a:t>
              </a:r>
              <a:r>
                <a:rPr lang="da-DK" sz="1100" b="0" i="0">
                  <a:solidFill>
                    <a:schemeClr val="dk1"/>
                  </a:solidFill>
                  <a:effectLst/>
                  <a:latin typeface="+mn-lt"/>
                  <a:ea typeface="+mn-ea"/>
                  <a:cs typeface="+mn-cs"/>
                </a:rPr>
                <a:t>/(</a:t>
              </a:r>
              <a:r>
                <a:rPr lang="en-GB" sz="1100" b="0" i="0">
                  <a:solidFill>
                    <a:schemeClr val="dk1"/>
                  </a:solidFill>
                  <a:effectLst/>
                  <a:latin typeface="+mn-lt"/>
                  <a:ea typeface="+mn-ea"/>
                  <a:cs typeface="+mn-cs"/>
                </a:rPr>
                <a:t>𝑢𝑛𝑖𝑡∙𝑦𝑒𝑎𝑟</a:t>
              </a:r>
              <a:r>
                <a:rPr lang="da-DK" sz="1100" b="0" i="0">
                  <a:solidFill>
                    <a:schemeClr val="dk1"/>
                  </a:solidFill>
                  <a:effectLst/>
                  <a:latin typeface="+mn-lt"/>
                  <a:ea typeface="+mn-ea"/>
                  <a:cs typeface="+mn-cs"/>
                </a:rPr>
                <a:t>)</a:t>
              </a:r>
              <a:r>
                <a:rPr lang="en-GB" sz="1100" b="0" i="0">
                  <a:solidFill>
                    <a:schemeClr val="dk1"/>
                  </a:solidFill>
                  <a:effectLst/>
                  <a:latin typeface="+mn-lt"/>
                  <a:ea typeface="+mn-ea"/>
                  <a:cs typeface="+mn-cs"/>
                </a:rPr>
                <a:t>]</a:t>
              </a:r>
              <a:r>
                <a:rPr lang="da-DK" sz="1100" i="0">
                  <a:solidFill>
                    <a:schemeClr val="dk1"/>
                  </a:solidFill>
                  <a:effectLst/>
                  <a:latin typeface="+mn-lt"/>
                  <a:ea typeface="+mn-ea"/>
                  <a:cs typeface="+mn-cs"/>
                </a:rPr>
                <a:t>∙</a:t>
              </a:r>
              <a:r>
                <a:rPr lang="en-GB" sz="1100" b="0" i="0">
                  <a:solidFill>
                    <a:schemeClr val="dk1"/>
                  </a:solidFill>
                  <a:effectLst/>
                  <a:latin typeface="+mn-lt"/>
                  <a:ea typeface="+mn-ea"/>
                  <a:cs typeface="+mn-cs"/>
                </a:rPr>
                <a:t>𝑘</a:t>
              </a:r>
              <a:r>
                <a:rPr lang="da-DK" sz="1100" b="0" i="0">
                  <a:solidFill>
                    <a:schemeClr val="dk1"/>
                  </a:solidFill>
                  <a:effectLst/>
                  <a:latin typeface="+mn-lt"/>
                  <a:ea typeface="+mn-ea"/>
                  <a:cs typeface="+mn-cs"/>
                </a:rPr>
                <a:t>_</a:t>
              </a:r>
              <a:r>
                <a:rPr lang="en-GB" sz="1100" b="0" i="0">
                  <a:solidFill>
                    <a:schemeClr val="dk1"/>
                  </a:solidFill>
                  <a:effectLst/>
                  <a:latin typeface="+mn-lt"/>
                  <a:ea typeface="+mn-ea"/>
                  <a:cs typeface="+mn-cs"/>
                </a:rPr>
                <a:t>𝑐𝑜𝑛𝑣</a:t>
              </a:r>
              <a:r>
                <a:rPr lang="da-DK" sz="1100" b="0" i="0">
                  <a:solidFill>
                    <a:schemeClr val="dk1"/>
                  </a:solidFill>
                  <a:effectLst/>
                  <a:latin typeface="Cambria Math"/>
                  <a:ea typeface="+mn-ea"/>
                  <a:cs typeface="+mn-cs"/>
                </a:rPr>
                <a:t>)/(</a:t>
              </a:r>
              <a:r>
                <a:rPr lang="en-GB" sz="1100" b="0" i="0">
                  <a:solidFill>
                    <a:schemeClr val="dk1"/>
                  </a:solidFill>
                  <a:effectLst/>
                  <a:latin typeface="+mn-lt"/>
                  <a:ea typeface="+mn-ea"/>
                  <a:cs typeface="+mn-cs"/>
                </a:rPr>
                <a:t>𝐻</a:t>
              </a:r>
              <a:r>
                <a:rPr lang="da-DK" sz="1100" b="0" i="0">
                  <a:solidFill>
                    <a:schemeClr val="dk1"/>
                  </a:solidFill>
                  <a:effectLst/>
                  <a:latin typeface="+mn-lt"/>
                  <a:ea typeface="+mn-ea"/>
                  <a:cs typeface="+mn-cs"/>
                </a:rPr>
                <a:t>_</a:t>
              </a:r>
              <a:r>
                <a:rPr lang="en-GB" sz="1100" b="0" i="0">
                  <a:solidFill>
                    <a:schemeClr val="dk1"/>
                  </a:solidFill>
                  <a:effectLst/>
                  <a:latin typeface="+mn-lt"/>
                  <a:ea typeface="+mn-ea"/>
                  <a:cs typeface="+mn-cs"/>
                </a:rPr>
                <a:t>𝑐</a:t>
              </a:r>
              <a:r>
                <a:rPr lang="da-DK" sz="1100" b="0" i="0">
                  <a:solidFill>
                    <a:schemeClr val="dk1"/>
                  </a:solidFill>
                  <a:effectLst/>
                  <a:latin typeface="+mn-lt"/>
                  <a:ea typeface="+mn-ea"/>
                  <a:cs typeface="+mn-cs"/>
                </a:rPr>
                <a:t> [</a:t>
              </a:r>
              <a:r>
                <a:rPr lang="en-GB" sz="1100" b="0" i="0">
                  <a:solidFill>
                    <a:schemeClr val="dk1"/>
                  </a:solidFill>
                  <a:effectLst/>
                  <a:latin typeface="+mn-lt"/>
                  <a:ea typeface="+mn-ea"/>
                  <a:cs typeface="+mn-cs"/>
                </a:rPr>
                <a:t>𝑘𝑊</a:t>
              </a:r>
              <a:r>
                <a:rPr lang="da-DK" sz="1100" b="0" i="0">
                  <a:solidFill>
                    <a:schemeClr val="dk1"/>
                  </a:solidFill>
                  <a:effectLst/>
                  <a:latin typeface="+mn-lt"/>
                  <a:ea typeface="+mn-ea"/>
                  <a:cs typeface="+mn-cs"/>
                </a:rPr>
                <a:t>/</a:t>
              </a:r>
              <a:r>
                <a:rPr lang="en-GB" sz="1100" b="0" i="0">
                  <a:solidFill>
                    <a:schemeClr val="dk1"/>
                  </a:solidFill>
                  <a:effectLst/>
                  <a:latin typeface="+mn-lt"/>
                  <a:ea typeface="+mn-ea"/>
                  <a:cs typeface="+mn-cs"/>
                </a:rPr>
                <a:t>𝑢𝑛𝑖𝑡]</a:t>
              </a:r>
              <a:r>
                <a:rPr lang="da-DK" sz="1100" b="0" i="0">
                  <a:solidFill>
                    <a:schemeClr val="dk1"/>
                  </a:solidFill>
                  <a:effectLst/>
                  <a:latin typeface="Cambria Math"/>
                  <a:ea typeface="+mn-ea"/>
                  <a:cs typeface="+mn-cs"/>
                </a:rPr>
                <a:t> )</a:t>
              </a:r>
              <a:endParaRPr lang="da-DK" sz="1100">
                <a:latin typeface="Times New Roman" panose="02020603050405020304" pitchFamily="18" charset="0"/>
                <a:cs typeface="Times New Roman" panose="02020603050405020304" pitchFamily="18" charset="0"/>
              </a:endParaRPr>
            </a:p>
            <a:p>
              <a:pPr marL="0" marR="0" indent="0" algn="l" defTabSz="914400" eaLnBrk="1" fontAlgn="auto" latinLnBrk="0" hangingPunct="1">
                <a:lnSpc>
                  <a:spcPct val="100000"/>
                </a:lnSpc>
                <a:spcBef>
                  <a:spcPts val="0"/>
                </a:spcBef>
                <a:spcAft>
                  <a:spcPts val="0"/>
                </a:spcAft>
                <a:buClrTx/>
                <a:buSzTx/>
                <a:buFontTx/>
                <a:buNone/>
                <a:tabLst/>
                <a:defRPr/>
              </a:pPr>
              <a:endParaRPr lang="da-DK" sz="1100">
                <a:latin typeface="Times New Roman" panose="02020603050405020304" pitchFamily="18" charset="0"/>
                <a:cs typeface="Times New Roman" panose="02020603050405020304" pitchFamily="18" charset="0"/>
              </a:endParaRPr>
            </a:p>
            <a:p>
              <a:pPr marL="0" marR="0" indent="0" algn="l" defTabSz="914400" eaLnBrk="1" fontAlgn="auto" latinLnBrk="0" hangingPunct="1">
                <a:lnSpc>
                  <a:spcPct val="100000"/>
                </a:lnSpc>
                <a:spcBef>
                  <a:spcPts val="0"/>
                </a:spcBef>
                <a:spcAft>
                  <a:spcPts val="0"/>
                </a:spcAft>
                <a:buClrTx/>
                <a:buSzTx/>
                <a:buFontTx/>
                <a:buNone/>
                <a:tabLst/>
                <a:defRPr/>
              </a:pPr>
              <a:r>
                <a:rPr lang="en-GB" sz="1100" b="0">
                  <a:solidFill>
                    <a:schemeClr val="dk1"/>
                  </a:solidFill>
                  <a:effectLst/>
                  <a:ea typeface="+mn-ea"/>
                  <a:cs typeface="+mn-cs"/>
                </a:rPr>
                <a:t>VAR</a:t>
              </a:r>
              <a:r>
                <a:rPr lang="en-GB" sz="1100" b="0" i="0">
                  <a:solidFill>
                    <a:schemeClr val="dk1"/>
                  </a:solidFill>
                  <a:effectLst/>
                  <a:latin typeface="Cambria Math"/>
                  <a:ea typeface="+mn-ea"/>
                  <a:cs typeface="+mn-cs"/>
                </a:rPr>
                <a:t>𝑂𝑀</a:t>
              </a:r>
              <a:r>
                <a:rPr lang="da-DK" sz="1100" i="0">
                  <a:solidFill>
                    <a:schemeClr val="dk1"/>
                  </a:solidFill>
                  <a:effectLst/>
                  <a:latin typeface="Cambria Math"/>
                  <a:ea typeface="+mn-ea"/>
                  <a:cs typeface="+mn-cs"/>
                </a:rPr>
                <a:t>[</a:t>
              </a:r>
              <a:r>
                <a:rPr lang="en-GB" sz="1100" b="0" i="0">
                  <a:solidFill>
                    <a:schemeClr val="dk1"/>
                  </a:solidFill>
                  <a:effectLst/>
                  <a:latin typeface="Cambria Math"/>
                  <a:ea typeface="+mn-ea"/>
                  <a:cs typeface="+mn-cs"/>
                </a:rPr>
                <a:t>𝐷𝐾𝐾</a:t>
              </a:r>
              <a:r>
                <a:rPr lang="da-DK" sz="1100" b="0" i="0">
                  <a:solidFill>
                    <a:schemeClr val="dk1"/>
                  </a:solidFill>
                  <a:effectLst/>
                  <a:latin typeface="Cambria Math"/>
                  <a:ea typeface="+mn-ea"/>
                  <a:cs typeface="+mn-cs"/>
                </a:rPr>
                <a:t>/</a:t>
              </a:r>
              <a:r>
                <a:rPr lang="en-GB" sz="1100" b="0" i="0">
                  <a:solidFill>
                    <a:schemeClr val="dk1"/>
                  </a:solidFill>
                  <a:effectLst/>
                  <a:latin typeface="Cambria Math"/>
                  <a:ea typeface="+mn-ea"/>
                  <a:cs typeface="+mn-cs"/>
                </a:rPr>
                <a:t>𝐺𝐽]</a:t>
              </a:r>
              <a:r>
                <a:rPr lang="da-DK" sz="1100" i="0">
                  <a:solidFill>
                    <a:schemeClr val="dk1"/>
                  </a:solidFill>
                  <a:effectLst/>
                  <a:latin typeface="Cambria Math"/>
                  <a:ea typeface="+mn-ea"/>
                  <a:cs typeface="+mn-cs"/>
                </a:rPr>
                <a:t>=(</a:t>
              </a:r>
              <a:r>
                <a:rPr lang="en-GB" sz="1100" b="0" i="0">
                  <a:solidFill>
                    <a:schemeClr val="dk1"/>
                  </a:solidFill>
                  <a:effectLst/>
                  <a:latin typeface="+mn-lt"/>
                  <a:ea typeface="+mn-ea"/>
                  <a:cs typeface="+mn-cs"/>
                </a:rPr>
                <a:t>𝑉𝐴𝑅𝑂𝑀</a:t>
              </a:r>
              <a:r>
                <a:rPr lang="da-DK" sz="1100" b="0" i="0">
                  <a:solidFill>
                    <a:schemeClr val="dk1"/>
                  </a:solidFill>
                  <a:effectLst/>
                  <a:latin typeface="+mn-lt"/>
                  <a:ea typeface="+mn-ea"/>
                  <a:cs typeface="+mn-cs"/>
                </a:rPr>
                <a:t>[</a:t>
              </a:r>
              <a:r>
                <a:rPr lang="en-GB" sz="1100" b="0" i="0">
                  <a:solidFill>
                    <a:schemeClr val="dk1"/>
                  </a:solidFill>
                  <a:effectLst/>
                  <a:latin typeface="+mn-lt"/>
                  <a:ea typeface="+mn-ea"/>
                  <a:cs typeface="+mn-cs"/>
                </a:rPr>
                <a:t>€</a:t>
              </a:r>
              <a:r>
                <a:rPr lang="da-DK" sz="1100" b="0" i="0">
                  <a:solidFill>
                    <a:schemeClr val="dk1"/>
                  </a:solidFill>
                  <a:effectLst/>
                  <a:latin typeface="+mn-lt"/>
                  <a:ea typeface="+mn-ea"/>
                  <a:cs typeface="+mn-cs"/>
                </a:rPr>
                <a:t>/</a:t>
              </a:r>
              <a:r>
                <a:rPr lang="en-GB" sz="1100" b="0" i="0">
                  <a:solidFill>
                    <a:schemeClr val="dk1"/>
                  </a:solidFill>
                  <a:effectLst/>
                  <a:latin typeface="+mn-lt"/>
                  <a:ea typeface="+mn-ea"/>
                  <a:cs typeface="+mn-cs"/>
                </a:rPr>
                <a:t>𝑢𝑛𝑖𝑡]</a:t>
              </a:r>
              <a:r>
                <a:rPr lang="da-DK" sz="1100" i="0">
                  <a:solidFill>
                    <a:schemeClr val="dk1"/>
                  </a:solidFill>
                  <a:effectLst/>
                  <a:latin typeface="+mn-lt"/>
                  <a:ea typeface="+mn-ea"/>
                  <a:cs typeface="+mn-cs"/>
                </a:rPr>
                <a:t>∙</a:t>
              </a:r>
              <a:r>
                <a:rPr lang="en-GB" sz="1100" b="0" i="0">
                  <a:solidFill>
                    <a:schemeClr val="dk1"/>
                  </a:solidFill>
                  <a:effectLst/>
                  <a:latin typeface="+mn-lt"/>
                  <a:ea typeface="+mn-ea"/>
                  <a:cs typeface="+mn-cs"/>
                </a:rPr>
                <a:t>𝑘</a:t>
              </a:r>
              <a:r>
                <a:rPr lang="da-DK" sz="1100" b="0" i="0">
                  <a:solidFill>
                    <a:schemeClr val="dk1"/>
                  </a:solidFill>
                  <a:effectLst/>
                  <a:latin typeface="+mn-lt"/>
                  <a:ea typeface="+mn-ea"/>
                  <a:cs typeface="+mn-cs"/>
                </a:rPr>
                <a:t>_</a:t>
              </a:r>
              <a:r>
                <a:rPr lang="en-GB" sz="1100" b="0" i="0">
                  <a:solidFill>
                    <a:schemeClr val="dk1"/>
                  </a:solidFill>
                  <a:effectLst/>
                  <a:latin typeface="+mn-lt"/>
                  <a:ea typeface="+mn-ea"/>
                  <a:cs typeface="+mn-cs"/>
                </a:rPr>
                <a:t>𝑐𝑜𝑛𝑣</a:t>
              </a:r>
              <a:r>
                <a:rPr lang="da-DK" sz="1100" b="0" i="0">
                  <a:solidFill>
                    <a:schemeClr val="dk1"/>
                  </a:solidFill>
                  <a:effectLst/>
                  <a:latin typeface="Cambria Math"/>
                  <a:ea typeface="+mn-ea"/>
                  <a:cs typeface="+mn-cs"/>
                </a:rPr>
                <a:t>)/</a:t>
              </a:r>
              <a:r>
                <a:rPr lang="en-GB" sz="1100" b="0" i="0">
                  <a:solidFill>
                    <a:schemeClr val="dk1"/>
                  </a:solidFill>
                  <a:effectLst/>
                  <a:latin typeface="+mn-lt"/>
                  <a:ea typeface="+mn-ea"/>
                  <a:cs typeface="+mn-cs"/>
                </a:rPr>
                <a:t>𝐻</a:t>
              </a:r>
              <a:r>
                <a:rPr lang="da-DK" sz="1100" b="0" i="0">
                  <a:solidFill>
                    <a:schemeClr val="dk1"/>
                  </a:solidFill>
                  <a:effectLst/>
                  <a:latin typeface="+mn-lt"/>
                  <a:ea typeface="+mn-ea"/>
                  <a:cs typeface="+mn-cs"/>
                </a:rPr>
                <a:t>_</a:t>
              </a:r>
              <a:r>
                <a:rPr lang="en-GB" sz="1100" b="0" i="0">
                  <a:solidFill>
                    <a:schemeClr val="dk1"/>
                  </a:solidFill>
                  <a:effectLst/>
                  <a:latin typeface="+mn-lt"/>
                  <a:ea typeface="+mn-ea"/>
                  <a:cs typeface="+mn-cs"/>
                </a:rPr>
                <a:t>𝑝𝑟𝑜𝑑</a:t>
              </a:r>
              <a:r>
                <a:rPr lang="da-DK" sz="1100" b="0" i="0">
                  <a:solidFill>
                    <a:schemeClr val="dk1"/>
                  </a:solidFill>
                  <a:effectLst/>
                  <a:latin typeface="Cambria Math"/>
                  <a:ea typeface="+mn-ea"/>
                  <a:cs typeface="+mn-cs"/>
                </a:rPr>
                <a:t> </a:t>
              </a:r>
              <a:r>
                <a:rPr lang="da-DK" sz="1100">
                  <a:solidFill>
                    <a:schemeClr val="dk1"/>
                  </a:solidFill>
                  <a:effectLst/>
                  <a:latin typeface="+mn-lt"/>
                  <a:ea typeface="+mn-ea"/>
                  <a:cs typeface="+mn-cs"/>
                </a:rPr>
                <a:t>,</a:t>
              </a:r>
              <a:endParaRPr lang="da-DK">
                <a:effectLst/>
              </a:endParaRPr>
            </a:p>
            <a:p>
              <a:pPr marL="0" marR="0" indent="0" defTabSz="914400" eaLnBrk="1" fontAlgn="auto" latinLnBrk="0" hangingPunct="1">
                <a:lnSpc>
                  <a:spcPct val="100000"/>
                </a:lnSpc>
                <a:spcBef>
                  <a:spcPts val="0"/>
                </a:spcBef>
                <a:spcAft>
                  <a:spcPts val="0"/>
                </a:spcAft>
                <a:buClrTx/>
                <a:buSzTx/>
                <a:buFontTx/>
                <a:buNone/>
                <a:tabLst/>
                <a:defRPr/>
              </a:pPr>
              <a:endParaRPr lang="da-DK" sz="1100">
                <a:latin typeface="Times New Roman" panose="02020603050405020304" pitchFamily="18" charset="0"/>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endParaRPr lang="da-DK" sz="1100">
                <a:latin typeface="Times New Roman" panose="02020603050405020304" pitchFamily="18" charset="0"/>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r>
                <a:rPr lang="da-DK" sz="1100">
                  <a:latin typeface="Times New Roman" panose="02020603050405020304" pitchFamily="18" charset="0"/>
                  <a:cs typeface="Times New Roman" panose="02020603050405020304" pitchFamily="18" charset="0"/>
                </a:rPr>
                <a:t>where the used symbols have the following meaning:</a:t>
              </a:r>
            </a:p>
            <a:p>
              <a:pPr marL="0" marR="0" indent="0" defTabSz="914400" eaLnBrk="1" fontAlgn="auto" latinLnBrk="0" hangingPunct="1">
                <a:lnSpc>
                  <a:spcPct val="100000"/>
                </a:lnSpc>
                <a:spcBef>
                  <a:spcPts val="0"/>
                </a:spcBef>
                <a:spcAft>
                  <a:spcPts val="0"/>
                </a:spcAft>
                <a:buClrTx/>
                <a:buSzTx/>
                <a:buFontTx/>
                <a:buNone/>
                <a:tabLst/>
                <a:defRPr/>
              </a:pPr>
              <a:endParaRPr lang="da-DK" sz="1100">
                <a:latin typeface="Times New Roman" panose="02020603050405020304" pitchFamily="18" charset="0"/>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Cambria Math"/>
                  <a:ea typeface="+mn-ea"/>
                  <a:cs typeface="+mn-cs"/>
                </a:rPr>
                <a:t>𝐼</a:t>
              </a:r>
              <a:r>
                <a:rPr lang="da-DK" sz="1100" b="0" i="0">
                  <a:solidFill>
                    <a:schemeClr val="dk1"/>
                  </a:solidFill>
                  <a:effectLst/>
                  <a:latin typeface="Cambria Math"/>
                  <a:ea typeface="+mn-ea"/>
                  <a:cs typeface="+mn-cs"/>
                </a:rPr>
                <a:t>_</a:t>
              </a:r>
              <a:r>
                <a:rPr lang="en-GB" sz="1100" b="0" i="0">
                  <a:solidFill>
                    <a:schemeClr val="dk1"/>
                  </a:solidFill>
                  <a:effectLst/>
                  <a:latin typeface="Cambria Math"/>
                  <a:ea typeface="+mn-ea"/>
                  <a:cs typeface="+mn-cs"/>
                </a:rPr>
                <a:t>𝑐</a:t>
              </a:r>
              <a:r>
                <a:rPr lang="da-DK" sz="1100">
                  <a:latin typeface="Times New Roman" panose="02020603050405020304" pitchFamily="18" charset="0"/>
                  <a:cs typeface="Times New Roman" panose="02020603050405020304" pitchFamily="18" charset="0"/>
                </a:rPr>
                <a:t> - investment costs. It includes</a:t>
              </a:r>
              <a:r>
                <a:rPr lang="da-DK" sz="1100" baseline="0">
                  <a:latin typeface="Times New Roman" panose="02020603050405020304" pitchFamily="18" charset="0"/>
                  <a:cs typeface="Times New Roman" panose="02020603050405020304" pitchFamily="18" charset="0"/>
                </a:rPr>
                <a:t> the cost of appliance (row 22) and the cost of installation (row 23).  </a:t>
              </a:r>
              <a:endParaRPr lang="da-DK" sz="1100">
                <a:latin typeface="Times New Roman" panose="02020603050405020304" pitchFamily="18" charset="0"/>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Cambria Math"/>
                  <a:ea typeface="+mn-ea"/>
                  <a:cs typeface="+mn-cs"/>
                </a:rPr>
                <a:t>𝑘</a:t>
              </a:r>
              <a:r>
                <a:rPr lang="da-DK" sz="1100" b="0" i="0">
                  <a:solidFill>
                    <a:schemeClr val="dk1"/>
                  </a:solidFill>
                  <a:effectLst/>
                  <a:latin typeface="Cambria Math"/>
                  <a:ea typeface="+mn-ea"/>
                  <a:cs typeface="+mn-cs"/>
                </a:rPr>
                <a:t>_</a:t>
              </a:r>
              <a:r>
                <a:rPr lang="en-GB" sz="1100" b="0" i="0">
                  <a:solidFill>
                    <a:schemeClr val="dk1"/>
                  </a:solidFill>
                  <a:effectLst/>
                  <a:latin typeface="Cambria Math"/>
                  <a:ea typeface="+mn-ea"/>
                  <a:cs typeface="+mn-cs"/>
                </a:rPr>
                <a:t>𝑐𝑜𝑛𝑣</a:t>
              </a:r>
              <a:r>
                <a:rPr lang="da-DK" sz="1100">
                  <a:latin typeface="Times New Roman" panose="02020603050405020304" pitchFamily="18" charset="0"/>
                  <a:cs typeface="Times New Roman" panose="02020603050405020304" pitchFamily="18" charset="0"/>
                </a:rPr>
                <a:t> - conersion factor from </a:t>
              </a:r>
              <a:r>
                <a:rPr lang="en-GB" sz="1100" b="0" i="0">
                  <a:solidFill>
                    <a:schemeClr val="dk1"/>
                  </a:solidFill>
                  <a:effectLst/>
                  <a:latin typeface="Cambria Math"/>
                  <a:ea typeface="+mn-ea"/>
                  <a:cs typeface="+mn-cs"/>
                </a:rPr>
                <a:t>€</a:t>
              </a:r>
              <a:r>
                <a:rPr lang="da-DK" sz="1100">
                  <a:latin typeface="Times New Roman" panose="02020603050405020304" pitchFamily="18" charset="0"/>
                  <a:cs typeface="Times New Roman" panose="02020603050405020304" pitchFamily="18" charset="0"/>
                </a:rPr>
                <a:t> to DKK</a:t>
              </a:r>
            </a:p>
            <a:p>
              <a:pPr marL="0" marR="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Cambria Math"/>
                  <a:ea typeface="+mn-ea"/>
                  <a:cs typeface="+mn-cs"/>
                </a:rPr>
                <a:t>𝐻</a:t>
              </a:r>
              <a:r>
                <a:rPr lang="da-DK" sz="1100" b="0" i="0">
                  <a:solidFill>
                    <a:schemeClr val="dk1"/>
                  </a:solidFill>
                  <a:effectLst/>
                  <a:latin typeface="Cambria Math"/>
                  <a:ea typeface="+mn-ea"/>
                  <a:cs typeface="+mn-cs"/>
                </a:rPr>
                <a:t>_</a:t>
              </a:r>
              <a:r>
                <a:rPr lang="en-GB" sz="1100" b="0" i="0">
                  <a:solidFill>
                    <a:schemeClr val="dk1"/>
                  </a:solidFill>
                  <a:effectLst/>
                  <a:latin typeface="Cambria Math"/>
                  <a:ea typeface="+mn-ea"/>
                  <a:cs typeface="+mn-cs"/>
                </a:rPr>
                <a:t>𝑐</a:t>
              </a:r>
              <a:r>
                <a:rPr lang="da-DK" sz="1100">
                  <a:latin typeface="Times New Roman" panose="02020603050405020304" pitchFamily="18" charset="0"/>
                  <a:cs typeface="Times New Roman" panose="02020603050405020304" pitchFamily="18" charset="0"/>
                </a:rPr>
                <a:t> - assumed heat production capacity (row 10)</a:t>
              </a:r>
            </a:p>
            <a:p>
              <a:pPr eaLnBrk="1" fontAlgn="auto" latinLnBrk="0" hangingPunct="1"/>
              <a:r>
                <a:rPr lang="en-GB" sz="1100" b="0" i="0">
                  <a:solidFill>
                    <a:schemeClr val="dk1"/>
                  </a:solidFill>
                  <a:effectLst/>
                  <a:latin typeface="Cambria Math"/>
                  <a:ea typeface="+mn-ea"/>
                  <a:cs typeface="+mn-cs"/>
                </a:rPr>
                <a:t>𝐹𝐼𝑋𝑂𝑀</a:t>
              </a:r>
              <a:r>
                <a:rPr lang="da-DK" sz="1100">
                  <a:solidFill>
                    <a:schemeClr val="dk1"/>
                  </a:solidFill>
                  <a:effectLst/>
                  <a:latin typeface="Times New Roman" panose="02020603050405020304" pitchFamily="18" charset="0"/>
                  <a:ea typeface="+mn-ea"/>
                  <a:cs typeface="Times New Roman" panose="02020603050405020304" pitchFamily="18" charset="0"/>
                </a:rPr>
                <a:t> - Fixed O&amp;M costs</a:t>
              </a:r>
              <a:endParaRPr lang="da-DK">
                <a:effectLst/>
                <a:latin typeface="Times New Roman" panose="02020603050405020304" pitchFamily="18" charset="0"/>
                <a:cs typeface="Times New Roman" panose="02020603050405020304" pitchFamily="18" charset="0"/>
              </a:endParaRPr>
            </a:p>
            <a:p>
              <a:pPr eaLnBrk="1" fontAlgn="auto" latinLnBrk="0" hangingPunct="1"/>
              <a:r>
                <a:rPr lang="en-GB" sz="1100" b="0" i="0">
                  <a:solidFill>
                    <a:schemeClr val="dk1"/>
                  </a:solidFill>
                  <a:effectLst/>
                  <a:latin typeface="Cambria Math"/>
                  <a:ea typeface="+mn-ea"/>
                  <a:cs typeface="+mn-cs"/>
                </a:rPr>
                <a:t>𝐻</a:t>
              </a:r>
              <a:r>
                <a:rPr lang="da-DK" sz="1100" b="0" i="0">
                  <a:solidFill>
                    <a:schemeClr val="dk1"/>
                  </a:solidFill>
                  <a:effectLst/>
                  <a:latin typeface="Cambria Math"/>
                  <a:ea typeface="+mn-ea"/>
                  <a:cs typeface="+mn-cs"/>
                </a:rPr>
                <a:t>_</a:t>
              </a:r>
              <a:r>
                <a:rPr lang="en-GB" sz="1100" b="0" i="0">
                  <a:solidFill>
                    <a:schemeClr val="dk1"/>
                  </a:solidFill>
                  <a:effectLst/>
                  <a:latin typeface="Cambria Math"/>
                  <a:ea typeface="+mn-ea"/>
                  <a:cs typeface="+mn-cs"/>
                </a:rPr>
                <a:t>𝑝𝑟𝑜𝑑</a:t>
              </a:r>
              <a:r>
                <a:rPr lang="da-DK" sz="1100">
                  <a:solidFill>
                    <a:schemeClr val="dk1"/>
                  </a:solidFill>
                  <a:effectLst/>
                  <a:latin typeface="Times New Roman" panose="02020603050405020304" pitchFamily="18" charset="0"/>
                  <a:ea typeface="+mn-ea"/>
                  <a:cs typeface="Times New Roman" panose="02020603050405020304" pitchFamily="18" charset="0"/>
                </a:rPr>
                <a:t> -Production of space heating and DHW </a:t>
              </a:r>
              <a:endParaRPr lang="da-DK">
                <a:effectLst/>
                <a:latin typeface="Times New Roman" panose="02020603050405020304" pitchFamily="18" charset="0"/>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endParaRPr lang="da-DK" sz="1100">
                <a:latin typeface="Times New Roman" panose="02020603050405020304" pitchFamily="18" charset="0"/>
                <a:cs typeface="Times New Roman" panose="02020603050405020304" pitchFamily="18" charset="0"/>
              </a:endParaRPr>
            </a:p>
          </xdr:txBody>
        </xdr:sp>
      </mc:Fallback>
    </mc:AlternateContent>
    <xdr:clientData/>
  </xdr:twoCellAnchor>
  <xdr:twoCellAnchor>
    <xdr:from>
      <xdr:col>8</xdr:col>
      <xdr:colOff>0</xdr:colOff>
      <xdr:row>54</xdr:row>
      <xdr:rowOff>66675</xdr:rowOff>
    </xdr:from>
    <xdr:to>
      <xdr:col>14</xdr:col>
      <xdr:colOff>266700</xdr:colOff>
      <xdr:row>58</xdr:row>
      <xdr:rowOff>104775</xdr:rowOff>
    </xdr:to>
    <xdr:cxnSp macro="">
      <xdr:nvCxnSpPr>
        <xdr:cNvPr id="6" name="Elbow Connector 5">
          <a:extLst>
            <a:ext uri="{FF2B5EF4-FFF2-40B4-BE49-F238E27FC236}">
              <a16:creationId xmlns:a16="http://schemas.microsoft.com/office/drawing/2014/main" id="{00000000-0008-0000-0500-000006000000}"/>
            </a:ext>
          </a:extLst>
        </xdr:cNvPr>
        <xdr:cNvCxnSpPr/>
      </xdr:nvCxnSpPr>
      <xdr:spPr>
        <a:xfrm flipV="1">
          <a:off x="7924800" y="10982325"/>
          <a:ext cx="3924300" cy="847725"/>
        </a:xfrm>
        <a:prstGeom prst="bentConnector3">
          <a:avLst>
            <a:gd name="adj1" fmla="val 50000"/>
          </a:avLst>
        </a:prstGeom>
        <a:ln>
          <a:solidFill>
            <a:srgbClr val="FF0000"/>
          </a:solidFill>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4</xdr:col>
      <xdr:colOff>209550</xdr:colOff>
      <xdr:row>70</xdr:row>
      <xdr:rowOff>19050</xdr:rowOff>
    </xdr:from>
    <xdr:to>
      <xdr:col>11</xdr:col>
      <xdr:colOff>457200</xdr:colOff>
      <xdr:row>86</xdr:row>
      <xdr:rowOff>171450</xdr:rowOff>
    </xdr:to>
    <mc:AlternateContent xmlns:mc="http://schemas.openxmlformats.org/markup-compatibility/2006" xmlns:a14="http://schemas.microsoft.com/office/drawing/2010/main">
      <mc:Choice Requires="a14">
        <xdr:sp macro="" textlink="">
          <xdr:nvSpPr>
            <xdr:cNvPr id="10" name="TextBox 9">
              <a:extLst>
                <a:ext uri="{FF2B5EF4-FFF2-40B4-BE49-F238E27FC236}">
                  <a16:creationId xmlns:a16="http://schemas.microsoft.com/office/drawing/2014/main" id="{00000000-0008-0000-0500-00000A000000}"/>
                </a:ext>
              </a:extLst>
            </xdr:cNvPr>
            <xdr:cNvSpPr txBox="1"/>
          </xdr:nvSpPr>
          <xdr:spPr>
            <a:xfrm>
              <a:off x="4486275" y="16402050"/>
              <a:ext cx="6743700" cy="3352800"/>
            </a:xfrm>
            <a:prstGeom prst="rect">
              <a:avLst/>
            </a:prstGeom>
            <a:ln>
              <a:solidFill>
                <a:srgbClr val="FF0000"/>
              </a:solidFill>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lang="da-DK" sz="1100">
                  <a:latin typeface="Times New Roman" panose="02020603050405020304" pitchFamily="18" charset="0"/>
                  <a:cs typeface="Times New Roman" panose="02020603050405020304" pitchFamily="18" charset="0"/>
                </a:rPr>
                <a:t>Th</a:t>
              </a:r>
              <a:r>
                <a:rPr lang="da-DK" sz="1100" baseline="0">
                  <a:latin typeface="Times New Roman" panose="02020603050405020304" pitchFamily="18" charset="0"/>
                  <a:cs typeface="Times New Roman" panose="02020603050405020304" pitchFamily="18" charset="0"/>
                </a:rPr>
                <a:t>e values in red (specific investments, Fix O&amp;M and variable O&amp;M) are calculated and linked to table J12:P15: </a:t>
              </a:r>
            </a:p>
            <a:p>
              <a:endParaRPr lang="da-DK" sz="1100" baseline="0">
                <a:latin typeface="Times New Roman" panose="02020603050405020304" pitchFamily="18" charset="0"/>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left"/>
                  </m:oMathParaPr>
                  <m:oMath xmlns:m="http://schemas.openxmlformats.org/officeDocument/2006/math">
                    <m:sSub>
                      <m:sSubPr>
                        <m:ctrlPr>
                          <a:rPr lang="da-DK" sz="1100" i="1">
                            <a:solidFill>
                              <a:schemeClr val="dk1"/>
                            </a:solidFill>
                            <a:effectLst/>
                            <a:latin typeface="Cambria Math" panose="02040503050406030204" pitchFamily="18" charset="0"/>
                            <a:ea typeface="+mn-ea"/>
                            <a:cs typeface="+mn-cs"/>
                          </a:rPr>
                        </m:ctrlPr>
                      </m:sSubPr>
                      <m:e>
                        <m:r>
                          <a:rPr lang="en-GB" sz="1100" b="0" i="1">
                            <a:solidFill>
                              <a:schemeClr val="dk1"/>
                            </a:solidFill>
                            <a:effectLst/>
                            <a:latin typeface="Cambria Math"/>
                            <a:ea typeface="+mn-ea"/>
                            <a:cs typeface="+mn-cs"/>
                          </a:rPr>
                          <m:t>𝐼</m:t>
                        </m:r>
                      </m:e>
                      <m:sub>
                        <m:r>
                          <a:rPr lang="en-GB" sz="1100" b="0" i="1">
                            <a:solidFill>
                              <a:schemeClr val="dk1"/>
                            </a:solidFill>
                            <a:effectLst/>
                            <a:latin typeface="Cambria Math"/>
                            <a:ea typeface="+mn-ea"/>
                            <a:cs typeface="+mn-cs"/>
                          </a:rPr>
                          <m:t>𝑐</m:t>
                        </m:r>
                      </m:sub>
                    </m:sSub>
                    <m:d>
                      <m:dPr>
                        <m:begChr m:val="["/>
                        <m:endChr m:val="]"/>
                        <m:ctrlPr>
                          <a:rPr lang="da-DK" sz="1100" i="1">
                            <a:solidFill>
                              <a:schemeClr val="dk1"/>
                            </a:solidFill>
                            <a:effectLst/>
                            <a:latin typeface="Cambria Math" panose="02040503050406030204" pitchFamily="18" charset="0"/>
                            <a:ea typeface="+mn-ea"/>
                            <a:cs typeface="+mn-cs"/>
                          </a:rPr>
                        </m:ctrlPr>
                      </m:dPr>
                      <m:e>
                        <m:f>
                          <m:fPr>
                            <m:ctrlPr>
                              <a:rPr lang="da-DK" sz="1100" i="1">
                                <a:solidFill>
                                  <a:schemeClr val="dk1"/>
                                </a:solidFill>
                                <a:effectLst/>
                                <a:latin typeface="Cambria Math" panose="02040503050406030204" pitchFamily="18" charset="0"/>
                                <a:ea typeface="+mn-ea"/>
                                <a:cs typeface="+mn-cs"/>
                              </a:rPr>
                            </m:ctrlPr>
                          </m:fPr>
                          <m:num>
                            <m:r>
                              <a:rPr lang="en-GB" sz="1100" b="0" i="1">
                                <a:solidFill>
                                  <a:schemeClr val="dk1"/>
                                </a:solidFill>
                                <a:effectLst/>
                                <a:latin typeface="Cambria Math"/>
                                <a:ea typeface="+mn-ea"/>
                                <a:cs typeface="+mn-cs"/>
                              </a:rPr>
                              <m:t>𝐷𝐾𝐾</m:t>
                            </m:r>
                          </m:num>
                          <m:den>
                            <m:r>
                              <a:rPr lang="en-GB" sz="1100" b="0" i="1">
                                <a:solidFill>
                                  <a:schemeClr val="dk1"/>
                                </a:solidFill>
                                <a:effectLst/>
                                <a:latin typeface="Cambria Math"/>
                                <a:ea typeface="+mn-ea"/>
                                <a:cs typeface="+mn-cs"/>
                              </a:rPr>
                              <m:t>𝑘𝑊</m:t>
                            </m:r>
                          </m:den>
                        </m:f>
                      </m:e>
                    </m:d>
                    <m:r>
                      <a:rPr lang="da-DK" sz="1100" i="1">
                        <a:solidFill>
                          <a:schemeClr val="dk1"/>
                        </a:solidFill>
                        <a:effectLst/>
                        <a:latin typeface="Cambria Math"/>
                        <a:ea typeface="+mn-ea"/>
                        <a:cs typeface="+mn-cs"/>
                      </a:rPr>
                      <m:t>=</m:t>
                    </m:r>
                    <m:sSub>
                      <m:sSubPr>
                        <m:ctrlPr>
                          <a:rPr lang="da-DK" sz="1100" i="1">
                            <a:solidFill>
                              <a:schemeClr val="dk1"/>
                            </a:solidFill>
                            <a:effectLst/>
                            <a:latin typeface="Cambria Math" panose="02040503050406030204" pitchFamily="18" charset="0"/>
                            <a:ea typeface="+mn-ea"/>
                            <a:cs typeface="+mn-cs"/>
                          </a:rPr>
                        </m:ctrlPr>
                      </m:sSubPr>
                      <m:e>
                        <m:r>
                          <a:rPr lang="en-GB" sz="1100" b="0" i="1">
                            <a:solidFill>
                              <a:schemeClr val="dk1"/>
                            </a:solidFill>
                            <a:effectLst/>
                            <a:latin typeface="Cambria Math"/>
                            <a:ea typeface="+mn-ea"/>
                            <a:cs typeface="+mn-cs"/>
                          </a:rPr>
                          <m:t>𝐼</m:t>
                        </m:r>
                      </m:e>
                      <m:sub>
                        <m:r>
                          <a:rPr lang="en-GB" sz="1100" b="0" i="1">
                            <a:solidFill>
                              <a:schemeClr val="dk1"/>
                            </a:solidFill>
                            <a:effectLst/>
                            <a:latin typeface="Cambria Math"/>
                            <a:ea typeface="+mn-ea"/>
                            <a:cs typeface="+mn-cs"/>
                          </a:rPr>
                          <m:t>𝑐</m:t>
                        </m:r>
                      </m:sub>
                    </m:sSub>
                    <m:d>
                      <m:dPr>
                        <m:begChr m:val="["/>
                        <m:endChr m:val="]"/>
                        <m:ctrlPr>
                          <a:rPr lang="da-DK" sz="1100" i="1">
                            <a:solidFill>
                              <a:schemeClr val="dk1"/>
                            </a:solidFill>
                            <a:effectLst/>
                            <a:latin typeface="Cambria Math" panose="02040503050406030204" pitchFamily="18" charset="0"/>
                            <a:ea typeface="+mn-ea"/>
                            <a:cs typeface="+mn-cs"/>
                          </a:rPr>
                        </m:ctrlPr>
                      </m:dPr>
                      <m:e>
                        <m:f>
                          <m:fPr>
                            <m:ctrlPr>
                              <a:rPr lang="da-DK" sz="1100" i="1">
                                <a:solidFill>
                                  <a:schemeClr val="dk1"/>
                                </a:solidFill>
                                <a:effectLst/>
                                <a:latin typeface="Cambria Math" panose="02040503050406030204" pitchFamily="18" charset="0"/>
                                <a:ea typeface="+mn-ea"/>
                                <a:cs typeface="+mn-cs"/>
                              </a:rPr>
                            </m:ctrlPr>
                          </m:fPr>
                          <m:num>
                            <m:r>
                              <a:rPr lang="en-GB" sz="1100" b="0" i="1">
                                <a:solidFill>
                                  <a:schemeClr val="dk1"/>
                                </a:solidFill>
                                <a:effectLst/>
                                <a:latin typeface="Cambria Math"/>
                                <a:ea typeface="+mn-ea"/>
                                <a:cs typeface="+mn-cs"/>
                              </a:rPr>
                              <m:t>1000 €</m:t>
                            </m:r>
                          </m:num>
                          <m:den>
                            <m:r>
                              <a:rPr lang="en-GB" sz="1100" b="0" i="1">
                                <a:solidFill>
                                  <a:schemeClr val="dk1"/>
                                </a:solidFill>
                                <a:effectLst/>
                                <a:latin typeface="Cambria Math"/>
                                <a:ea typeface="+mn-ea"/>
                                <a:cs typeface="+mn-cs"/>
                              </a:rPr>
                              <m:t>𝑘𝑊</m:t>
                            </m:r>
                          </m:den>
                        </m:f>
                      </m:e>
                    </m:d>
                    <m:r>
                      <a:rPr lang="da-DK" sz="1100" i="1">
                        <a:solidFill>
                          <a:schemeClr val="dk1"/>
                        </a:solidFill>
                        <a:effectLst/>
                        <a:latin typeface="Cambria Math"/>
                        <a:ea typeface="+mn-ea"/>
                        <a:cs typeface="+mn-cs"/>
                      </a:rPr>
                      <m:t>∙</m:t>
                    </m:r>
                    <m:sSub>
                      <m:sSubPr>
                        <m:ctrlPr>
                          <a:rPr lang="da-DK" sz="1100" i="1">
                            <a:solidFill>
                              <a:schemeClr val="dk1"/>
                            </a:solidFill>
                            <a:effectLst/>
                            <a:latin typeface="Cambria Math" panose="02040503050406030204" pitchFamily="18" charset="0"/>
                            <a:ea typeface="+mn-ea"/>
                            <a:cs typeface="+mn-cs"/>
                          </a:rPr>
                        </m:ctrlPr>
                      </m:sSubPr>
                      <m:e>
                        <m:r>
                          <a:rPr lang="en-GB" sz="1100" b="0" i="1">
                            <a:solidFill>
                              <a:schemeClr val="dk1"/>
                            </a:solidFill>
                            <a:effectLst/>
                            <a:latin typeface="Cambria Math"/>
                            <a:ea typeface="+mn-ea"/>
                            <a:cs typeface="+mn-cs"/>
                          </a:rPr>
                          <m:t>𝑘</m:t>
                        </m:r>
                      </m:e>
                      <m:sub>
                        <m:r>
                          <a:rPr lang="en-GB" sz="1100" b="0" i="1">
                            <a:solidFill>
                              <a:schemeClr val="dk1"/>
                            </a:solidFill>
                            <a:effectLst/>
                            <a:latin typeface="Cambria Math"/>
                            <a:ea typeface="+mn-ea"/>
                            <a:cs typeface="+mn-cs"/>
                          </a:rPr>
                          <m:t>𝑐𝑜𝑛𝑣</m:t>
                        </m:r>
                      </m:sub>
                    </m:sSub>
                    <m:r>
                      <a:rPr lang="da-DK" sz="1100" i="1">
                        <a:solidFill>
                          <a:schemeClr val="dk1"/>
                        </a:solidFill>
                        <a:effectLst/>
                        <a:latin typeface="Cambria Math"/>
                        <a:ea typeface="+mn-ea"/>
                        <a:cs typeface="+mn-cs"/>
                      </a:rPr>
                      <m:t>∙</m:t>
                    </m:r>
                    <m:r>
                      <m:rPr>
                        <m:nor/>
                      </m:rPr>
                      <a:rPr lang="da-DK" sz="1100">
                        <a:solidFill>
                          <a:schemeClr val="dk1"/>
                        </a:solidFill>
                        <a:effectLst/>
                        <a:latin typeface="+mn-lt"/>
                        <a:ea typeface="+mn-ea"/>
                        <a:cs typeface="+mn-cs"/>
                      </a:rPr>
                      <m:t>1000</m:t>
                    </m:r>
                  </m:oMath>
                </m:oMathPara>
              </a14:m>
              <a:endParaRPr lang="da-DK" sz="1100">
                <a:latin typeface="Times New Roman" panose="02020603050405020304" pitchFamily="18" charset="0"/>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endParaRPr lang="da-DK" sz="1100">
                <a:latin typeface="Times New Roman" panose="02020603050405020304" pitchFamily="18" charset="0"/>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14:m>
                <m:oMath xmlns:m="http://schemas.openxmlformats.org/officeDocument/2006/math">
                  <m:r>
                    <a:rPr lang="en-GB" sz="1100" b="0" i="1">
                      <a:solidFill>
                        <a:schemeClr val="dk1"/>
                      </a:solidFill>
                      <a:effectLst/>
                      <a:latin typeface="Cambria Math"/>
                      <a:ea typeface="+mn-ea"/>
                      <a:cs typeface="+mn-cs"/>
                    </a:rPr>
                    <m:t>𝐹𝐼𝑋𝑂𝑀</m:t>
                  </m:r>
                  <m:d>
                    <m:dPr>
                      <m:begChr m:val="["/>
                      <m:endChr m:val="]"/>
                      <m:ctrlPr>
                        <a:rPr lang="da-DK" sz="1100" i="1">
                          <a:solidFill>
                            <a:schemeClr val="dk1"/>
                          </a:solidFill>
                          <a:effectLst/>
                          <a:latin typeface="Cambria Math" panose="02040503050406030204" pitchFamily="18" charset="0"/>
                          <a:ea typeface="+mn-ea"/>
                          <a:cs typeface="+mn-cs"/>
                        </a:rPr>
                      </m:ctrlPr>
                    </m:dPr>
                    <m:e>
                      <m:f>
                        <m:fPr>
                          <m:ctrlPr>
                            <a:rPr lang="da-DK" sz="1100" i="1">
                              <a:solidFill>
                                <a:schemeClr val="dk1"/>
                              </a:solidFill>
                              <a:effectLst/>
                              <a:latin typeface="Cambria Math" panose="02040503050406030204" pitchFamily="18" charset="0"/>
                              <a:ea typeface="+mn-ea"/>
                              <a:cs typeface="+mn-cs"/>
                            </a:rPr>
                          </m:ctrlPr>
                        </m:fPr>
                        <m:num>
                          <m:r>
                            <a:rPr lang="en-GB" sz="1100" b="0" i="1">
                              <a:solidFill>
                                <a:schemeClr val="dk1"/>
                              </a:solidFill>
                              <a:effectLst/>
                              <a:latin typeface="Cambria Math"/>
                              <a:ea typeface="+mn-ea"/>
                              <a:cs typeface="+mn-cs"/>
                            </a:rPr>
                            <m:t>𝐷𝐾𝐾</m:t>
                          </m:r>
                        </m:num>
                        <m:den>
                          <m:r>
                            <a:rPr lang="en-GB" sz="1100" b="0" i="1">
                              <a:solidFill>
                                <a:schemeClr val="dk1"/>
                              </a:solidFill>
                              <a:effectLst/>
                              <a:latin typeface="Cambria Math"/>
                              <a:ea typeface="+mn-ea"/>
                              <a:cs typeface="+mn-cs"/>
                            </a:rPr>
                            <m:t>𝑘𝑊</m:t>
                          </m:r>
                          <m:r>
                            <a:rPr lang="en-GB" sz="1100" b="0" i="1">
                              <a:solidFill>
                                <a:schemeClr val="dk1"/>
                              </a:solidFill>
                              <a:effectLst/>
                              <a:latin typeface="Cambria Math"/>
                              <a:ea typeface="Cambria Math"/>
                              <a:cs typeface="+mn-cs"/>
                            </a:rPr>
                            <m:t>∙</m:t>
                          </m:r>
                          <m:r>
                            <a:rPr lang="en-GB" sz="1100" b="0" i="1">
                              <a:solidFill>
                                <a:schemeClr val="dk1"/>
                              </a:solidFill>
                              <a:effectLst/>
                              <a:latin typeface="Cambria Math"/>
                              <a:ea typeface="Cambria Math"/>
                              <a:cs typeface="+mn-cs"/>
                            </a:rPr>
                            <m:t>𝑦𝑒𝑎𝑟</m:t>
                          </m:r>
                        </m:den>
                      </m:f>
                    </m:e>
                  </m:d>
                  <m:r>
                    <a:rPr lang="da-DK" sz="1100" i="1">
                      <a:solidFill>
                        <a:schemeClr val="dk1"/>
                      </a:solidFill>
                      <a:effectLst/>
                      <a:latin typeface="Cambria Math"/>
                      <a:ea typeface="+mn-ea"/>
                      <a:cs typeface="+mn-cs"/>
                    </a:rPr>
                    <m:t>=</m:t>
                  </m:r>
                  <m:f>
                    <m:fPr>
                      <m:ctrlPr>
                        <a:rPr lang="da-DK" sz="1100" i="1">
                          <a:solidFill>
                            <a:schemeClr val="dk1"/>
                          </a:solidFill>
                          <a:effectLst/>
                          <a:latin typeface="Cambria Math" panose="02040503050406030204" pitchFamily="18" charset="0"/>
                          <a:ea typeface="+mn-ea"/>
                          <a:cs typeface="+mn-cs"/>
                        </a:rPr>
                      </m:ctrlPr>
                    </m:fPr>
                    <m:num>
                      <m:r>
                        <a:rPr lang="en-GB" sz="1100" b="0" i="1">
                          <a:solidFill>
                            <a:schemeClr val="dk1"/>
                          </a:solidFill>
                          <a:effectLst/>
                          <a:latin typeface="Cambria Math"/>
                          <a:ea typeface="+mn-ea"/>
                          <a:cs typeface="+mn-cs"/>
                        </a:rPr>
                        <m:t>𝐹𝐼𝑋𝑂𝑀</m:t>
                      </m:r>
                      <m:d>
                        <m:dPr>
                          <m:begChr m:val="["/>
                          <m:endChr m:val="]"/>
                          <m:ctrlPr>
                            <a:rPr lang="da-DK" sz="1100" i="1">
                              <a:solidFill>
                                <a:schemeClr val="dk1"/>
                              </a:solidFill>
                              <a:effectLst/>
                              <a:latin typeface="Cambria Math" panose="02040503050406030204" pitchFamily="18" charset="0"/>
                              <a:ea typeface="+mn-ea"/>
                              <a:cs typeface="+mn-cs"/>
                            </a:rPr>
                          </m:ctrlPr>
                        </m:dPr>
                        <m:e>
                          <m:f>
                            <m:fPr>
                              <m:ctrlPr>
                                <a:rPr lang="da-DK" sz="1100" i="1">
                                  <a:solidFill>
                                    <a:schemeClr val="dk1"/>
                                  </a:solidFill>
                                  <a:effectLst/>
                                  <a:latin typeface="Cambria Math" panose="02040503050406030204" pitchFamily="18" charset="0"/>
                                  <a:ea typeface="+mn-ea"/>
                                  <a:cs typeface="+mn-cs"/>
                                </a:rPr>
                              </m:ctrlPr>
                            </m:fPr>
                            <m:num>
                              <m:r>
                                <a:rPr lang="en-GB" sz="1100" b="0" i="1">
                                  <a:solidFill>
                                    <a:schemeClr val="dk1"/>
                                  </a:solidFill>
                                  <a:effectLst/>
                                  <a:latin typeface="Cambria Math"/>
                                  <a:ea typeface="+mn-ea"/>
                                  <a:cs typeface="+mn-cs"/>
                                </a:rPr>
                                <m:t>€</m:t>
                              </m:r>
                            </m:num>
                            <m:den>
                              <m:r>
                                <a:rPr lang="en-GB" sz="1100" b="0" i="1">
                                  <a:solidFill>
                                    <a:schemeClr val="dk1"/>
                                  </a:solidFill>
                                  <a:effectLst/>
                                  <a:latin typeface="Cambria Math"/>
                                  <a:ea typeface="+mn-ea"/>
                                  <a:cs typeface="+mn-cs"/>
                                </a:rPr>
                                <m:t>𝑢𝑛𝑖𝑡</m:t>
                              </m:r>
                              <m:r>
                                <a:rPr lang="en-GB" sz="1100" b="0" i="1">
                                  <a:solidFill>
                                    <a:schemeClr val="dk1"/>
                                  </a:solidFill>
                                  <a:effectLst/>
                                  <a:latin typeface="Cambria Math"/>
                                  <a:ea typeface="+mn-ea"/>
                                  <a:cs typeface="+mn-cs"/>
                                </a:rPr>
                                <m:t>∙</m:t>
                              </m:r>
                              <m:r>
                                <a:rPr lang="en-GB" sz="1100" b="0" i="1">
                                  <a:solidFill>
                                    <a:schemeClr val="dk1"/>
                                  </a:solidFill>
                                  <a:effectLst/>
                                  <a:latin typeface="Cambria Math"/>
                                  <a:ea typeface="+mn-ea"/>
                                  <a:cs typeface="+mn-cs"/>
                                </a:rPr>
                                <m:t>𝑦𝑒𝑎𝑟</m:t>
                              </m:r>
                            </m:den>
                          </m:f>
                        </m:e>
                      </m:d>
                      <m:r>
                        <a:rPr lang="da-DK" sz="1100" i="1">
                          <a:solidFill>
                            <a:schemeClr val="dk1"/>
                          </a:solidFill>
                          <a:effectLst/>
                          <a:latin typeface="Cambria Math"/>
                          <a:ea typeface="+mn-ea"/>
                          <a:cs typeface="+mn-cs"/>
                        </a:rPr>
                        <m:t>∙</m:t>
                      </m:r>
                      <m:sSub>
                        <m:sSubPr>
                          <m:ctrlPr>
                            <a:rPr lang="da-DK" sz="1100" i="1">
                              <a:solidFill>
                                <a:schemeClr val="dk1"/>
                              </a:solidFill>
                              <a:effectLst/>
                              <a:latin typeface="Cambria Math" panose="02040503050406030204" pitchFamily="18" charset="0"/>
                              <a:ea typeface="+mn-ea"/>
                              <a:cs typeface="+mn-cs"/>
                            </a:rPr>
                          </m:ctrlPr>
                        </m:sSubPr>
                        <m:e>
                          <m:r>
                            <a:rPr lang="en-GB" sz="1100" b="0" i="1">
                              <a:solidFill>
                                <a:schemeClr val="dk1"/>
                              </a:solidFill>
                              <a:effectLst/>
                              <a:latin typeface="Cambria Math"/>
                              <a:ea typeface="+mn-ea"/>
                              <a:cs typeface="+mn-cs"/>
                            </a:rPr>
                            <m:t>𝑘</m:t>
                          </m:r>
                        </m:e>
                        <m:sub>
                          <m:r>
                            <a:rPr lang="en-GB" sz="1100" b="0" i="1">
                              <a:solidFill>
                                <a:schemeClr val="dk1"/>
                              </a:solidFill>
                              <a:effectLst/>
                              <a:latin typeface="Cambria Math"/>
                              <a:ea typeface="+mn-ea"/>
                              <a:cs typeface="+mn-cs"/>
                            </a:rPr>
                            <m:t>𝑐𝑜𝑛𝑣</m:t>
                          </m:r>
                        </m:sub>
                      </m:sSub>
                    </m:num>
                    <m:den>
                      <m:sSub>
                        <m:sSubPr>
                          <m:ctrlPr>
                            <a:rPr lang="da-DK" sz="1100" i="1">
                              <a:solidFill>
                                <a:schemeClr val="dk1"/>
                              </a:solidFill>
                              <a:effectLst/>
                              <a:latin typeface="Cambria Math" panose="02040503050406030204" pitchFamily="18" charset="0"/>
                              <a:ea typeface="+mn-ea"/>
                              <a:cs typeface="+mn-cs"/>
                            </a:rPr>
                          </m:ctrlPr>
                        </m:sSubPr>
                        <m:e>
                          <m:r>
                            <a:rPr lang="en-GB" sz="1100" b="0" i="1">
                              <a:solidFill>
                                <a:schemeClr val="dk1"/>
                              </a:solidFill>
                              <a:effectLst/>
                              <a:latin typeface="Cambria Math"/>
                              <a:ea typeface="+mn-ea"/>
                              <a:cs typeface="+mn-cs"/>
                            </a:rPr>
                            <m:t>𝐻</m:t>
                          </m:r>
                        </m:e>
                        <m:sub>
                          <m:r>
                            <a:rPr lang="en-GB" sz="1100" b="0" i="1">
                              <a:solidFill>
                                <a:schemeClr val="dk1"/>
                              </a:solidFill>
                              <a:effectLst/>
                              <a:latin typeface="Cambria Math"/>
                              <a:ea typeface="+mn-ea"/>
                              <a:cs typeface="+mn-cs"/>
                            </a:rPr>
                            <m:t>𝑐</m:t>
                          </m:r>
                        </m:sub>
                      </m:sSub>
                    </m:den>
                  </m:f>
                </m:oMath>
              </a14:m>
              <a:r>
                <a:rPr lang="da-DK" sz="1100">
                  <a:latin typeface="Times New Roman" panose="02020603050405020304" pitchFamily="18" charset="0"/>
                  <a:cs typeface="Times New Roman" panose="02020603050405020304" pitchFamily="18" charset="0"/>
                </a:rPr>
                <a:t>,</a:t>
              </a:r>
            </a:p>
            <a:p>
              <a:pPr marL="0" marR="0" indent="0" defTabSz="914400" eaLnBrk="1" fontAlgn="auto" latinLnBrk="0" hangingPunct="1">
                <a:lnSpc>
                  <a:spcPct val="100000"/>
                </a:lnSpc>
                <a:spcBef>
                  <a:spcPts val="0"/>
                </a:spcBef>
                <a:spcAft>
                  <a:spcPts val="0"/>
                </a:spcAft>
                <a:buClrTx/>
                <a:buSzTx/>
                <a:buFontTx/>
                <a:buNone/>
                <a:tabLst/>
                <a:defRPr/>
              </a:pPr>
              <a:endParaRPr lang="da-DK" sz="1100">
                <a:latin typeface="Times New Roman" panose="02020603050405020304" pitchFamily="18" charset="0"/>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r>
                <a:rPr lang="da-DK" sz="1100">
                  <a:latin typeface="Times New Roman" panose="02020603050405020304" pitchFamily="18" charset="0"/>
                  <a:cs typeface="Times New Roman" panose="02020603050405020304" pitchFamily="18" charset="0"/>
                </a:rPr>
                <a:t>where the used symbols have the following meaning:</a:t>
              </a:r>
            </a:p>
            <a:p>
              <a:pPr marL="0" marR="0" indent="0" defTabSz="914400" eaLnBrk="1" fontAlgn="auto" latinLnBrk="0" hangingPunct="1">
                <a:lnSpc>
                  <a:spcPct val="100000"/>
                </a:lnSpc>
                <a:spcBef>
                  <a:spcPts val="0"/>
                </a:spcBef>
                <a:spcAft>
                  <a:spcPts val="0"/>
                </a:spcAft>
                <a:buClrTx/>
                <a:buSzTx/>
                <a:buFontTx/>
                <a:buNone/>
                <a:tabLst/>
                <a:defRPr/>
              </a:pPr>
              <a:endParaRPr lang="da-DK" sz="1100">
                <a:latin typeface="Times New Roman" panose="02020603050405020304" pitchFamily="18" charset="0"/>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14:m>
                <m:oMath xmlns:m="http://schemas.openxmlformats.org/officeDocument/2006/math">
                  <m:sSub>
                    <m:sSubPr>
                      <m:ctrlPr>
                        <a:rPr lang="da-DK" sz="1100" i="1">
                          <a:solidFill>
                            <a:schemeClr val="dk1"/>
                          </a:solidFill>
                          <a:effectLst/>
                          <a:latin typeface="Cambria Math" panose="02040503050406030204" pitchFamily="18" charset="0"/>
                          <a:ea typeface="+mn-ea"/>
                          <a:cs typeface="+mn-cs"/>
                        </a:rPr>
                      </m:ctrlPr>
                    </m:sSubPr>
                    <m:e>
                      <m:r>
                        <a:rPr lang="en-GB" sz="1100" b="0" i="1">
                          <a:solidFill>
                            <a:schemeClr val="dk1"/>
                          </a:solidFill>
                          <a:effectLst/>
                          <a:latin typeface="Cambria Math"/>
                          <a:ea typeface="+mn-ea"/>
                          <a:cs typeface="+mn-cs"/>
                        </a:rPr>
                        <m:t>𝐼</m:t>
                      </m:r>
                    </m:e>
                    <m:sub>
                      <m:r>
                        <a:rPr lang="en-GB" sz="1100" b="0" i="1">
                          <a:solidFill>
                            <a:schemeClr val="dk1"/>
                          </a:solidFill>
                          <a:effectLst/>
                          <a:latin typeface="Cambria Math"/>
                          <a:ea typeface="+mn-ea"/>
                          <a:cs typeface="+mn-cs"/>
                        </a:rPr>
                        <m:t>𝑐</m:t>
                      </m:r>
                    </m:sub>
                  </m:sSub>
                </m:oMath>
              </a14:m>
              <a:r>
                <a:rPr lang="da-DK" sz="1100">
                  <a:latin typeface="Times New Roman" panose="02020603050405020304" pitchFamily="18" charset="0"/>
                  <a:cs typeface="Times New Roman" panose="02020603050405020304" pitchFamily="18" charset="0"/>
                </a:rPr>
                <a:t> - investment costs</a:t>
              </a:r>
            </a:p>
            <a:p>
              <a:pPr marL="0" marR="0" indent="0" defTabSz="914400" eaLnBrk="1" fontAlgn="auto" latinLnBrk="0" hangingPunct="1">
                <a:lnSpc>
                  <a:spcPct val="100000"/>
                </a:lnSpc>
                <a:spcBef>
                  <a:spcPts val="0"/>
                </a:spcBef>
                <a:spcAft>
                  <a:spcPts val="0"/>
                </a:spcAft>
                <a:buClrTx/>
                <a:buSzTx/>
                <a:buFontTx/>
                <a:buNone/>
                <a:tabLst/>
                <a:defRPr/>
              </a:pPr>
              <a14:m>
                <m:oMath xmlns:m="http://schemas.openxmlformats.org/officeDocument/2006/math">
                  <m:sSub>
                    <m:sSubPr>
                      <m:ctrlPr>
                        <a:rPr lang="da-DK" sz="1100" i="1">
                          <a:solidFill>
                            <a:schemeClr val="dk1"/>
                          </a:solidFill>
                          <a:effectLst/>
                          <a:latin typeface="Cambria Math" panose="02040503050406030204" pitchFamily="18" charset="0"/>
                          <a:ea typeface="+mn-ea"/>
                          <a:cs typeface="+mn-cs"/>
                        </a:rPr>
                      </m:ctrlPr>
                    </m:sSubPr>
                    <m:e>
                      <m:r>
                        <a:rPr lang="en-GB" sz="1100" b="0" i="1">
                          <a:solidFill>
                            <a:schemeClr val="dk1"/>
                          </a:solidFill>
                          <a:effectLst/>
                          <a:latin typeface="Cambria Math"/>
                          <a:ea typeface="+mn-ea"/>
                          <a:cs typeface="+mn-cs"/>
                        </a:rPr>
                        <m:t>𝑘</m:t>
                      </m:r>
                    </m:e>
                    <m:sub>
                      <m:r>
                        <a:rPr lang="en-GB" sz="1100" b="0" i="1">
                          <a:solidFill>
                            <a:schemeClr val="dk1"/>
                          </a:solidFill>
                          <a:effectLst/>
                          <a:latin typeface="Cambria Math"/>
                          <a:ea typeface="+mn-ea"/>
                          <a:cs typeface="+mn-cs"/>
                        </a:rPr>
                        <m:t>𝑐𝑜𝑛𝑣</m:t>
                      </m:r>
                    </m:sub>
                  </m:sSub>
                </m:oMath>
              </a14:m>
              <a:r>
                <a:rPr lang="da-DK" sz="1100">
                  <a:latin typeface="Times New Roman" panose="02020603050405020304" pitchFamily="18" charset="0"/>
                  <a:cs typeface="Times New Roman" panose="02020603050405020304" pitchFamily="18" charset="0"/>
                </a:rPr>
                <a:t> - conersion factor from </a:t>
              </a:r>
              <a14:m>
                <m:oMath xmlns:m="http://schemas.openxmlformats.org/officeDocument/2006/math">
                  <m:r>
                    <a:rPr lang="en-GB" sz="1100" b="0" i="1">
                      <a:solidFill>
                        <a:schemeClr val="dk1"/>
                      </a:solidFill>
                      <a:effectLst/>
                      <a:latin typeface="Cambria Math"/>
                      <a:ea typeface="+mn-ea"/>
                      <a:cs typeface="+mn-cs"/>
                    </a:rPr>
                    <m:t>€</m:t>
                  </m:r>
                </m:oMath>
              </a14:m>
              <a:r>
                <a:rPr lang="da-DK" sz="1100">
                  <a:latin typeface="Times New Roman" panose="02020603050405020304" pitchFamily="18" charset="0"/>
                  <a:cs typeface="Times New Roman" panose="02020603050405020304" pitchFamily="18" charset="0"/>
                </a:rPr>
                <a:t> to DKK</a:t>
              </a:r>
            </a:p>
            <a:p>
              <a:pPr marL="0" marR="0" indent="0" defTabSz="914400" eaLnBrk="1" fontAlgn="auto" latinLnBrk="0" hangingPunct="1">
                <a:lnSpc>
                  <a:spcPct val="100000"/>
                </a:lnSpc>
                <a:spcBef>
                  <a:spcPts val="0"/>
                </a:spcBef>
                <a:spcAft>
                  <a:spcPts val="0"/>
                </a:spcAft>
                <a:buClrTx/>
                <a:buSzTx/>
                <a:buFontTx/>
                <a:buNone/>
                <a:tabLst/>
                <a:defRPr/>
              </a:pPr>
              <a14:m>
                <m:oMath xmlns:m="http://schemas.openxmlformats.org/officeDocument/2006/math">
                  <m:sSub>
                    <m:sSubPr>
                      <m:ctrlPr>
                        <a:rPr lang="da-DK" sz="1100" i="1">
                          <a:solidFill>
                            <a:schemeClr val="dk1"/>
                          </a:solidFill>
                          <a:effectLst/>
                          <a:latin typeface="Cambria Math" panose="02040503050406030204" pitchFamily="18" charset="0"/>
                          <a:ea typeface="+mn-ea"/>
                          <a:cs typeface="+mn-cs"/>
                        </a:rPr>
                      </m:ctrlPr>
                    </m:sSubPr>
                    <m:e>
                      <m:r>
                        <a:rPr lang="en-GB" sz="1100" b="0" i="1">
                          <a:solidFill>
                            <a:schemeClr val="dk1"/>
                          </a:solidFill>
                          <a:effectLst/>
                          <a:latin typeface="Cambria Math"/>
                          <a:ea typeface="+mn-ea"/>
                          <a:cs typeface="+mn-cs"/>
                        </a:rPr>
                        <m:t>𝐻</m:t>
                      </m:r>
                    </m:e>
                    <m:sub>
                      <m:r>
                        <a:rPr lang="en-GB" sz="1100" b="0" i="1">
                          <a:solidFill>
                            <a:schemeClr val="dk1"/>
                          </a:solidFill>
                          <a:effectLst/>
                          <a:latin typeface="Cambria Math"/>
                          <a:ea typeface="+mn-ea"/>
                          <a:cs typeface="+mn-cs"/>
                        </a:rPr>
                        <m:t>𝑐</m:t>
                      </m:r>
                    </m:sub>
                  </m:sSub>
                </m:oMath>
              </a14:m>
              <a:r>
                <a:rPr lang="da-DK" sz="1100">
                  <a:latin typeface="Times New Roman" panose="02020603050405020304" pitchFamily="18" charset="0"/>
                  <a:cs typeface="Times New Roman" panose="02020603050405020304" pitchFamily="18" charset="0"/>
                </a:rPr>
                <a:t> - assumed heat production capacity</a:t>
              </a:r>
            </a:p>
            <a:p>
              <a:pPr marL="0" marR="0" indent="0" defTabSz="914400" eaLnBrk="1" fontAlgn="auto" latinLnBrk="0" hangingPunct="1">
                <a:lnSpc>
                  <a:spcPct val="100000"/>
                </a:lnSpc>
                <a:spcBef>
                  <a:spcPts val="0"/>
                </a:spcBef>
                <a:spcAft>
                  <a:spcPts val="0"/>
                </a:spcAft>
                <a:buClrTx/>
                <a:buSzTx/>
                <a:buFontTx/>
                <a:buNone/>
                <a:tabLst/>
                <a:defRPr/>
              </a:pPr>
              <a14:m>
                <m:oMath xmlns:m="http://schemas.openxmlformats.org/officeDocument/2006/math">
                  <m:r>
                    <a:rPr lang="en-GB" sz="1100" b="0" i="1">
                      <a:solidFill>
                        <a:schemeClr val="dk1"/>
                      </a:solidFill>
                      <a:effectLst/>
                      <a:latin typeface="Cambria Math"/>
                      <a:ea typeface="+mn-ea"/>
                      <a:cs typeface="+mn-cs"/>
                    </a:rPr>
                    <m:t>𝐹𝐼𝑋𝑂𝑀</m:t>
                  </m:r>
                </m:oMath>
              </a14:m>
              <a:r>
                <a:rPr lang="da-DK" sz="1100">
                  <a:latin typeface="Times New Roman" panose="02020603050405020304" pitchFamily="18" charset="0"/>
                  <a:cs typeface="Times New Roman" panose="02020603050405020304" pitchFamily="18" charset="0"/>
                </a:rPr>
                <a:t> - Fixed O&amp;M costs</a:t>
              </a:r>
            </a:p>
          </xdr:txBody>
        </xdr:sp>
      </mc:Choice>
      <mc:Fallback xmlns="">
        <xdr:sp macro="" textlink="">
          <xdr:nvSpPr>
            <xdr:cNvPr id="10" name="TextBox 9"/>
            <xdr:cNvSpPr txBox="1"/>
          </xdr:nvSpPr>
          <xdr:spPr>
            <a:xfrm>
              <a:off x="4486275" y="16402050"/>
              <a:ext cx="6743700" cy="3352800"/>
            </a:xfrm>
            <a:prstGeom prst="rect">
              <a:avLst/>
            </a:prstGeom>
            <a:ln>
              <a:solidFill>
                <a:srgbClr val="FF0000"/>
              </a:solidFill>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lang="da-DK" sz="1100">
                  <a:latin typeface="Times New Roman" panose="02020603050405020304" pitchFamily="18" charset="0"/>
                  <a:cs typeface="Times New Roman" panose="02020603050405020304" pitchFamily="18" charset="0"/>
                </a:rPr>
                <a:t>Th</a:t>
              </a:r>
              <a:r>
                <a:rPr lang="da-DK" sz="1100" baseline="0">
                  <a:latin typeface="Times New Roman" panose="02020603050405020304" pitchFamily="18" charset="0"/>
                  <a:cs typeface="Times New Roman" panose="02020603050405020304" pitchFamily="18" charset="0"/>
                </a:rPr>
                <a:t>e values in red (specific investments, Fix O&amp;M and variable O&amp;M) are calculated and linked to table J12:P15: </a:t>
              </a:r>
            </a:p>
            <a:p>
              <a:endParaRPr lang="da-DK" sz="1100" baseline="0">
                <a:latin typeface="Times New Roman" panose="02020603050405020304" pitchFamily="18" charset="0"/>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Cambria Math"/>
                  <a:ea typeface="+mn-ea"/>
                  <a:cs typeface="+mn-cs"/>
                </a:rPr>
                <a:t>𝐼</a:t>
              </a:r>
              <a:r>
                <a:rPr lang="da-DK" sz="1100" b="0" i="0">
                  <a:solidFill>
                    <a:schemeClr val="dk1"/>
                  </a:solidFill>
                  <a:effectLst/>
                  <a:latin typeface="Cambria Math"/>
                  <a:ea typeface="+mn-ea"/>
                  <a:cs typeface="+mn-cs"/>
                </a:rPr>
                <a:t>_</a:t>
              </a:r>
              <a:r>
                <a:rPr lang="en-GB" sz="1100" b="0" i="0">
                  <a:solidFill>
                    <a:schemeClr val="dk1"/>
                  </a:solidFill>
                  <a:effectLst/>
                  <a:latin typeface="Cambria Math"/>
                  <a:ea typeface="+mn-ea"/>
                  <a:cs typeface="+mn-cs"/>
                </a:rPr>
                <a:t>𝑐</a:t>
              </a:r>
              <a:r>
                <a:rPr lang="da-DK" sz="1100" b="0" i="0">
                  <a:solidFill>
                    <a:schemeClr val="dk1"/>
                  </a:solidFill>
                  <a:effectLst/>
                  <a:latin typeface="Cambria Math"/>
                  <a:ea typeface="+mn-ea"/>
                  <a:cs typeface="+mn-cs"/>
                </a:rPr>
                <a:t> </a:t>
              </a:r>
              <a:r>
                <a:rPr lang="da-DK" sz="1100" i="0">
                  <a:solidFill>
                    <a:schemeClr val="dk1"/>
                  </a:solidFill>
                  <a:effectLst/>
                  <a:latin typeface="Cambria Math"/>
                  <a:ea typeface="+mn-ea"/>
                  <a:cs typeface="+mn-cs"/>
                </a:rPr>
                <a:t>[</a:t>
              </a:r>
              <a:r>
                <a:rPr lang="en-GB" sz="1100" b="0" i="0">
                  <a:solidFill>
                    <a:schemeClr val="dk1"/>
                  </a:solidFill>
                  <a:effectLst/>
                  <a:latin typeface="Cambria Math"/>
                  <a:ea typeface="+mn-ea"/>
                  <a:cs typeface="+mn-cs"/>
                </a:rPr>
                <a:t>𝐷𝐾𝐾</a:t>
              </a:r>
              <a:r>
                <a:rPr lang="da-DK" sz="1100" b="0" i="0">
                  <a:solidFill>
                    <a:schemeClr val="dk1"/>
                  </a:solidFill>
                  <a:effectLst/>
                  <a:latin typeface="Cambria Math"/>
                  <a:ea typeface="+mn-ea"/>
                  <a:cs typeface="+mn-cs"/>
                </a:rPr>
                <a:t>/</a:t>
              </a:r>
              <a:r>
                <a:rPr lang="en-GB" sz="1100" b="0" i="0">
                  <a:solidFill>
                    <a:schemeClr val="dk1"/>
                  </a:solidFill>
                  <a:effectLst/>
                  <a:latin typeface="Cambria Math"/>
                  <a:ea typeface="+mn-ea"/>
                  <a:cs typeface="+mn-cs"/>
                </a:rPr>
                <a:t>𝑘𝑊]</a:t>
              </a:r>
              <a:r>
                <a:rPr lang="da-DK" sz="1100" i="0">
                  <a:solidFill>
                    <a:schemeClr val="dk1"/>
                  </a:solidFill>
                  <a:effectLst/>
                  <a:latin typeface="Cambria Math"/>
                  <a:ea typeface="+mn-ea"/>
                  <a:cs typeface="+mn-cs"/>
                </a:rPr>
                <a:t>=</a:t>
              </a:r>
              <a:r>
                <a:rPr lang="en-GB" sz="1100" b="0" i="0">
                  <a:solidFill>
                    <a:schemeClr val="dk1"/>
                  </a:solidFill>
                  <a:effectLst/>
                  <a:latin typeface="Cambria Math"/>
                  <a:ea typeface="+mn-ea"/>
                  <a:cs typeface="+mn-cs"/>
                </a:rPr>
                <a:t>𝐼</a:t>
              </a:r>
              <a:r>
                <a:rPr lang="da-DK" sz="1100" b="0" i="0">
                  <a:solidFill>
                    <a:schemeClr val="dk1"/>
                  </a:solidFill>
                  <a:effectLst/>
                  <a:latin typeface="Cambria Math"/>
                  <a:ea typeface="+mn-ea"/>
                  <a:cs typeface="+mn-cs"/>
                </a:rPr>
                <a:t>_</a:t>
              </a:r>
              <a:r>
                <a:rPr lang="en-GB" sz="1100" b="0" i="0">
                  <a:solidFill>
                    <a:schemeClr val="dk1"/>
                  </a:solidFill>
                  <a:effectLst/>
                  <a:latin typeface="Cambria Math"/>
                  <a:ea typeface="+mn-ea"/>
                  <a:cs typeface="+mn-cs"/>
                </a:rPr>
                <a:t>𝑐</a:t>
              </a:r>
              <a:r>
                <a:rPr lang="da-DK" sz="1100" b="0" i="0">
                  <a:solidFill>
                    <a:schemeClr val="dk1"/>
                  </a:solidFill>
                  <a:effectLst/>
                  <a:latin typeface="Cambria Math"/>
                  <a:ea typeface="+mn-ea"/>
                  <a:cs typeface="+mn-cs"/>
                </a:rPr>
                <a:t> </a:t>
              </a:r>
              <a:r>
                <a:rPr lang="da-DK" sz="1100" i="0">
                  <a:solidFill>
                    <a:schemeClr val="dk1"/>
                  </a:solidFill>
                  <a:effectLst/>
                  <a:latin typeface="Cambria Math"/>
                  <a:ea typeface="+mn-ea"/>
                  <a:cs typeface="+mn-cs"/>
                </a:rPr>
                <a:t>[(</a:t>
              </a:r>
              <a:r>
                <a:rPr lang="en-GB" sz="1100" b="0" i="0">
                  <a:solidFill>
                    <a:schemeClr val="dk1"/>
                  </a:solidFill>
                  <a:effectLst/>
                  <a:latin typeface="Cambria Math"/>
                  <a:ea typeface="+mn-ea"/>
                  <a:cs typeface="+mn-cs"/>
                </a:rPr>
                <a:t>1000 €</a:t>
              </a:r>
              <a:r>
                <a:rPr lang="da-DK" sz="1100" b="0" i="0">
                  <a:solidFill>
                    <a:schemeClr val="dk1"/>
                  </a:solidFill>
                  <a:effectLst/>
                  <a:latin typeface="Cambria Math"/>
                  <a:ea typeface="+mn-ea"/>
                  <a:cs typeface="+mn-cs"/>
                </a:rPr>
                <a:t>)/</a:t>
              </a:r>
              <a:r>
                <a:rPr lang="en-GB" sz="1100" b="0" i="0">
                  <a:solidFill>
                    <a:schemeClr val="dk1"/>
                  </a:solidFill>
                  <a:effectLst/>
                  <a:latin typeface="Cambria Math"/>
                  <a:ea typeface="+mn-ea"/>
                  <a:cs typeface="+mn-cs"/>
                </a:rPr>
                <a:t>𝑘𝑊]</a:t>
              </a:r>
              <a:r>
                <a:rPr lang="da-DK" sz="1100" i="0">
                  <a:solidFill>
                    <a:schemeClr val="dk1"/>
                  </a:solidFill>
                  <a:effectLst/>
                  <a:latin typeface="Cambria Math"/>
                  <a:ea typeface="+mn-ea"/>
                  <a:cs typeface="+mn-cs"/>
                </a:rPr>
                <a:t>∙</a:t>
              </a:r>
              <a:r>
                <a:rPr lang="en-GB" sz="1100" b="0" i="0">
                  <a:solidFill>
                    <a:schemeClr val="dk1"/>
                  </a:solidFill>
                  <a:effectLst/>
                  <a:latin typeface="Cambria Math"/>
                  <a:ea typeface="+mn-ea"/>
                  <a:cs typeface="+mn-cs"/>
                </a:rPr>
                <a:t>𝑘</a:t>
              </a:r>
              <a:r>
                <a:rPr lang="da-DK" sz="1100" b="0" i="0">
                  <a:solidFill>
                    <a:schemeClr val="dk1"/>
                  </a:solidFill>
                  <a:effectLst/>
                  <a:latin typeface="Cambria Math"/>
                  <a:ea typeface="+mn-ea"/>
                  <a:cs typeface="+mn-cs"/>
                </a:rPr>
                <a:t>_</a:t>
              </a:r>
              <a:r>
                <a:rPr lang="en-GB" sz="1100" b="0" i="0">
                  <a:solidFill>
                    <a:schemeClr val="dk1"/>
                  </a:solidFill>
                  <a:effectLst/>
                  <a:latin typeface="Cambria Math"/>
                  <a:ea typeface="+mn-ea"/>
                  <a:cs typeface="+mn-cs"/>
                </a:rPr>
                <a:t>𝑐𝑜𝑛𝑣</a:t>
              </a:r>
              <a:r>
                <a:rPr lang="da-DK" sz="1100" i="0">
                  <a:solidFill>
                    <a:schemeClr val="dk1"/>
                  </a:solidFill>
                  <a:effectLst/>
                  <a:latin typeface="Cambria Math"/>
                  <a:ea typeface="+mn-ea"/>
                  <a:cs typeface="+mn-cs"/>
                </a:rPr>
                <a:t>∙"1000</a:t>
              </a:r>
              <a:r>
                <a:rPr lang="en-US" sz="1100" i="0">
                  <a:solidFill>
                    <a:schemeClr val="dk1"/>
                  </a:solidFill>
                  <a:effectLst/>
                  <a:latin typeface="+mn-lt"/>
                  <a:ea typeface="+mn-ea"/>
                  <a:cs typeface="+mn-cs"/>
                </a:rPr>
                <a:t>"</a:t>
              </a:r>
              <a:endParaRPr lang="da-DK" sz="1100">
                <a:latin typeface="Times New Roman" panose="02020603050405020304" pitchFamily="18" charset="0"/>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endParaRPr lang="da-DK" sz="1100">
                <a:latin typeface="Times New Roman" panose="02020603050405020304" pitchFamily="18" charset="0"/>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Cambria Math"/>
                  <a:ea typeface="+mn-ea"/>
                  <a:cs typeface="+mn-cs"/>
                </a:rPr>
                <a:t>𝐹𝐼𝑋𝑂𝑀</a:t>
              </a:r>
              <a:r>
                <a:rPr lang="da-DK" sz="1100" i="0">
                  <a:solidFill>
                    <a:schemeClr val="dk1"/>
                  </a:solidFill>
                  <a:effectLst/>
                  <a:latin typeface="Cambria Math"/>
                  <a:ea typeface="+mn-ea"/>
                  <a:cs typeface="+mn-cs"/>
                </a:rPr>
                <a:t>[</a:t>
              </a:r>
              <a:r>
                <a:rPr lang="en-GB" sz="1100" b="0" i="0">
                  <a:solidFill>
                    <a:schemeClr val="dk1"/>
                  </a:solidFill>
                  <a:effectLst/>
                  <a:latin typeface="Cambria Math"/>
                  <a:ea typeface="+mn-ea"/>
                  <a:cs typeface="+mn-cs"/>
                </a:rPr>
                <a:t>𝐷𝐾𝐾</a:t>
              </a:r>
              <a:r>
                <a:rPr lang="da-DK" sz="1100" b="0" i="0">
                  <a:solidFill>
                    <a:schemeClr val="dk1"/>
                  </a:solidFill>
                  <a:effectLst/>
                  <a:latin typeface="Cambria Math"/>
                  <a:ea typeface="+mn-ea"/>
                  <a:cs typeface="+mn-cs"/>
                </a:rPr>
                <a:t>/(</a:t>
              </a:r>
              <a:r>
                <a:rPr lang="en-GB" sz="1100" b="0" i="0">
                  <a:solidFill>
                    <a:schemeClr val="dk1"/>
                  </a:solidFill>
                  <a:effectLst/>
                  <a:latin typeface="Cambria Math"/>
                  <a:ea typeface="+mn-ea"/>
                  <a:cs typeface="+mn-cs"/>
                </a:rPr>
                <a:t>𝑘𝑊</a:t>
              </a:r>
              <a:r>
                <a:rPr lang="en-GB" sz="1100" b="0" i="0">
                  <a:solidFill>
                    <a:schemeClr val="dk1"/>
                  </a:solidFill>
                  <a:effectLst/>
                  <a:latin typeface="Cambria Math"/>
                  <a:ea typeface="Cambria Math"/>
                  <a:cs typeface="+mn-cs"/>
                </a:rPr>
                <a:t>∙𝑦𝑒𝑎𝑟</a:t>
              </a:r>
              <a:r>
                <a:rPr lang="da-DK" sz="1100" b="0" i="0">
                  <a:solidFill>
                    <a:schemeClr val="dk1"/>
                  </a:solidFill>
                  <a:effectLst/>
                  <a:latin typeface="Cambria Math"/>
                  <a:ea typeface="+mn-ea"/>
                  <a:cs typeface="+mn-cs"/>
                </a:rPr>
                <a:t>)</a:t>
              </a:r>
              <a:r>
                <a:rPr lang="en-GB" sz="1100" b="0" i="0">
                  <a:solidFill>
                    <a:schemeClr val="dk1"/>
                  </a:solidFill>
                  <a:effectLst/>
                  <a:latin typeface="Cambria Math"/>
                  <a:ea typeface="Cambria Math"/>
                  <a:cs typeface="+mn-cs"/>
                </a:rPr>
                <a:t>]</a:t>
              </a:r>
              <a:r>
                <a:rPr lang="da-DK" sz="1100" i="0">
                  <a:solidFill>
                    <a:schemeClr val="dk1"/>
                  </a:solidFill>
                  <a:effectLst/>
                  <a:latin typeface="Cambria Math"/>
                  <a:ea typeface="+mn-ea"/>
                  <a:cs typeface="+mn-cs"/>
                </a:rPr>
                <a:t>=(</a:t>
              </a:r>
              <a:r>
                <a:rPr lang="en-GB" sz="1100" b="0" i="0">
                  <a:solidFill>
                    <a:schemeClr val="dk1"/>
                  </a:solidFill>
                  <a:effectLst/>
                  <a:latin typeface="Cambria Math"/>
                  <a:ea typeface="+mn-ea"/>
                  <a:cs typeface="+mn-cs"/>
                </a:rPr>
                <a:t>𝐹𝐼𝑋𝑂𝑀</a:t>
              </a:r>
              <a:r>
                <a:rPr lang="da-DK" sz="1100" b="0" i="0">
                  <a:solidFill>
                    <a:schemeClr val="dk1"/>
                  </a:solidFill>
                  <a:effectLst/>
                  <a:latin typeface="Cambria Math"/>
                  <a:ea typeface="+mn-ea"/>
                  <a:cs typeface="+mn-cs"/>
                </a:rPr>
                <a:t>[</a:t>
              </a:r>
              <a:r>
                <a:rPr lang="en-GB" sz="1100" b="0" i="0">
                  <a:solidFill>
                    <a:schemeClr val="dk1"/>
                  </a:solidFill>
                  <a:effectLst/>
                  <a:latin typeface="Cambria Math"/>
                  <a:ea typeface="+mn-ea"/>
                  <a:cs typeface="+mn-cs"/>
                </a:rPr>
                <a:t>€</a:t>
              </a:r>
              <a:r>
                <a:rPr lang="da-DK" sz="1100" b="0" i="0">
                  <a:solidFill>
                    <a:schemeClr val="dk1"/>
                  </a:solidFill>
                  <a:effectLst/>
                  <a:latin typeface="Cambria Math"/>
                  <a:ea typeface="+mn-ea"/>
                  <a:cs typeface="+mn-cs"/>
                </a:rPr>
                <a:t>/(</a:t>
              </a:r>
              <a:r>
                <a:rPr lang="en-GB" sz="1100" b="0" i="0">
                  <a:solidFill>
                    <a:schemeClr val="dk1"/>
                  </a:solidFill>
                  <a:effectLst/>
                  <a:latin typeface="Cambria Math"/>
                  <a:ea typeface="+mn-ea"/>
                  <a:cs typeface="+mn-cs"/>
                </a:rPr>
                <a:t>𝑢𝑛𝑖𝑡∙𝑦𝑒𝑎𝑟</a:t>
              </a:r>
              <a:r>
                <a:rPr lang="da-DK" sz="1100" b="0" i="0">
                  <a:solidFill>
                    <a:schemeClr val="dk1"/>
                  </a:solidFill>
                  <a:effectLst/>
                  <a:latin typeface="Cambria Math"/>
                  <a:ea typeface="+mn-ea"/>
                  <a:cs typeface="+mn-cs"/>
                </a:rPr>
                <a:t>)</a:t>
              </a:r>
              <a:r>
                <a:rPr lang="en-GB" sz="1100" b="0" i="0">
                  <a:solidFill>
                    <a:schemeClr val="dk1"/>
                  </a:solidFill>
                  <a:effectLst/>
                  <a:latin typeface="Cambria Math"/>
                  <a:ea typeface="+mn-ea"/>
                  <a:cs typeface="+mn-cs"/>
                </a:rPr>
                <a:t>]</a:t>
              </a:r>
              <a:r>
                <a:rPr lang="da-DK" sz="1100" i="0">
                  <a:solidFill>
                    <a:schemeClr val="dk1"/>
                  </a:solidFill>
                  <a:effectLst/>
                  <a:latin typeface="Cambria Math"/>
                  <a:ea typeface="+mn-ea"/>
                  <a:cs typeface="+mn-cs"/>
                </a:rPr>
                <a:t>∙</a:t>
              </a:r>
              <a:r>
                <a:rPr lang="en-GB" sz="1100" b="0" i="0">
                  <a:solidFill>
                    <a:schemeClr val="dk1"/>
                  </a:solidFill>
                  <a:effectLst/>
                  <a:latin typeface="Cambria Math"/>
                  <a:ea typeface="+mn-ea"/>
                  <a:cs typeface="+mn-cs"/>
                </a:rPr>
                <a:t>𝑘</a:t>
              </a:r>
              <a:r>
                <a:rPr lang="da-DK" sz="1100" b="0" i="0">
                  <a:solidFill>
                    <a:schemeClr val="dk1"/>
                  </a:solidFill>
                  <a:effectLst/>
                  <a:latin typeface="Cambria Math"/>
                  <a:ea typeface="+mn-ea"/>
                  <a:cs typeface="+mn-cs"/>
                </a:rPr>
                <a:t>_</a:t>
              </a:r>
              <a:r>
                <a:rPr lang="en-GB" sz="1100" b="0" i="0">
                  <a:solidFill>
                    <a:schemeClr val="dk1"/>
                  </a:solidFill>
                  <a:effectLst/>
                  <a:latin typeface="Cambria Math"/>
                  <a:ea typeface="+mn-ea"/>
                  <a:cs typeface="+mn-cs"/>
                </a:rPr>
                <a:t>𝑐𝑜𝑛𝑣</a:t>
              </a:r>
              <a:r>
                <a:rPr lang="da-DK" sz="1100" b="0" i="0">
                  <a:solidFill>
                    <a:schemeClr val="dk1"/>
                  </a:solidFill>
                  <a:effectLst/>
                  <a:latin typeface="Cambria Math"/>
                  <a:ea typeface="+mn-ea"/>
                  <a:cs typeface="+mn-cs"/>
                </a:rPr>
                <a:t>)/</a:t>
              </a:r>
              <a:r>
                <a:rPr lang="en-GB" sz="1100" b="0" i="0">
                  <a:solidFill>
                    <a:schemeClr val="dk1"/>
                  </a:solidFill>
                  <a:effectLst/>
                  <a:latin typeface="Cambria Math"/>
                  <a:ea typeface="+mn-ea"/>
                  <a:cs typeface="+mn-cs"/>
                </a:rPr>
                <a:t>𝐻</a:t>
              </a:r>
              <a:r>
                <a:rPr lang="da-DK" sz="1100" b="0" i="0">
                  <a:solidFill>
                    <a:schemeClr val="dk1"/>
                  </a:solidFill>
                  <a:effectLst/>
                  <a:latin typeface="Cambria Math"/>
                  <a:ea typeface="+mn-ea"/>
                  <a:cs typeface="+mn-cs"/>
                </a:rPr>
                <a:t>_</a:t>
              </a:r>
              <a:r>
                <a:rPr lang="en-GB" sz="1100" b="0" i="0">
                  <a:solidFill>
                    <a:schemeClr val="dk1"/>
                  </a:solidFill>
                  <a:effectLst/>
                  <a:latin typeface="Cambria Math"/>
                  <a:ea typeface="+mn-ea"/>
                  <a:cs typeface="+mn-cs"/>
                </a:rPr>
                <a:t>𝑐 </a:t>
              </a:r>
              <a:r>
                <a:rPr lang="da-DK" sz="1100">
                  <a:latin typeface="Times New Roman" panose="02020603050405020304" pitchFamily="18" charset="0"/>
                  <a:cs typeface="Times New Roman" panose="02020603050405020304" pitchFamily="18" charset="0"/>
                </a:rPr>
                <a:t>,</a:t>
              </a:r>
            </a:p>
            <a:p>
              <a:pPr marL="0" marR="0" indent="0" defTabSz="914400" eaLnBrk="1" fontAlgn="auto" latinLnBrk="0" hangingPunct="1">
                <a:lnSpc>
                  <a:spcPct val="100000"/>
                </a:lnSpc>
                <a:spcBef>
                  <a:spcPts val="0"/>
                </a:spcBef>
                <a:spcAft>
                  <a:spcPts val="0"/>
                </a:spcAft>
                <a:buClrTx/>
                <a:buSzTx/>
                <a:buFontTx/>
                <a:buNone/>
                <a:tabLst/>
                <a:defRPr/>
              </a:pPr>
              <a:endParaRPr lang="da-DK" sz="1100">
                <a:latin typeface="Times New Roman" panose="02020603050405020304" pitchFamily="18" charset="0"/>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r>
                <a:rPr lang="da-DK" sz="1100">
                  <a:latin typeface="Times New Roman" panose="02020603050405020304" pitchFamily="18" charset="0"/>
                  <a:cs typeface="Times New Roman" panose="02020603050405020304" pitchFamily="18" charset="0"/>
                </a:rPr>
                <a:t>where the used symbols have the following meaning:</a:t>
              </a:r>
            </a:p>
            <a:p>
              <a:pPr marL="0" marR="0" indent="0" defTabSz="914400" eaLnBrk="1" fontAlgn="auto" latinLnBrk="0" hangingPunct="1">
                <a:lnSpc>
                  <a:spcPct val="100000"/>
                </a:lnSpc>
                <a:spcBef>
                  <a:spcPts val="0"/>
                </a:spcBef>
                <a:spcAft>
                  <a:spcPts val="0"/>
                </a:spcAft>
                <a:buClrTx/>
                <a:buSzTx/>
                <a:buFontTx/>
                <a:buNone/>
                <a:tabLst/>
                <a:defRPr/>
              </a:pPr>
              <a:endParaRPr lang="da-DK" sz="1100">
                <a:latin typeface="Times New Roman" panose="02020603050405020304" pitchFamily="18" charset="0"/>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Cambria Math"/>
                  <a:ea typeface="+mn-ea"/>
                  <a:cs typeface="+mn-cs"/>
                </a:rPr>
                <a:t>𝐼</a:t>
              </a:r>
              <a:r>
                <a:rPr lang="da-DK" sz="1100" b="0" i="0">
                  <a:solidFill>
                    <a:schemeClr val="dk1"/>
                  </a:solidFill>
                  <a:effectLst/>
                  <a:latin typeface="Cambria Math"/>
                  <a:ea typeface="+mn-ea"/>
                  <a:cs typeface="+mn-cs"/>
                </a:rPr>
                <a:t>_</a:t>
              </a:r>
              <a:r>
                <a:rPr lang="en-GB" sz="1100" b="0" i="0">
                  <a:solidFill>
                    <a:schemeClr val="dk1"/>
                  </a:solidFill>
                  <a:effectLst/>
                  <a:latin typeface="Cambria Math"/>
                  <a:ea typeface="+mn-ea"/>
                  <a:cs typeface="+mn-cs"/>
                </a:rPr>
                <a:t>𝑐</a:t>
              </a:r>
              <a:r>
                <a:rPr lang="da-DK" sz="1100">
                  <a:latin typeface="Times New Roman" panose="02020603050405020304" pitchFamily="18" charset="0"/>
                  <a:cs typeface="Times New Roman" panose="02020603050405020304" pitchFamily="18" charset="0"/>
                </a:rPr>
                <a:t> - investment costs</a:t>
              </a:r>
            </a:p>
            <a:p>
              <a:pPr marL="0" marR="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Cambria Math"/>
                  <a:ea typeface="+mn-ea"/>
                  <a:cs typeface="+mn-cs"/>
                </a:rPr>
                <a:t>𝑘</a:t>
              </a:r>
              <a:r>
                <a:rPr lang="da-DK" sz="1100" b="0" i="0">
                  <a:solidFill>
                    <a:schemeClr val="dk1"/>
                  </a:solidFill>
                  <a:effectLst/>
                  <a:latin typeface="Cambria Math"/>
                  <a:ea typeface="+mn-ea"/>
                  <a:cs typeface="+mn-cs"/>
                </a:rPr>
                <a:t>_</a:t>
              </a:r>
              <a:r>
                <a:rPr lang="en-GB" sz="1100" b="0" i="0">
                  <a:solidFill>
                    <a:schemeClr val="dk1"/>
                  </a:solidFill>
                  <a:effectLst/>
                  <a:latin typeface="Cambria Math"/>
                  <a:ea typeface="+mn-ea"/>
                  <a:cs typeface="+mn-cs"/>
                </a:rPr>
                <a:t>𝑐𝑜𝑛𝑣</a:t>
              </a:r>
              <a:r>
                <a:rPr lang="da-DK" sz="1100">
                  <a:latin typeface="Times New Roman" panose="02020603050405020304" pitchFamily="18" charset="0"/>
                  <a:cs typeface="Times New Roman" panose="02020603050405020304" pitchFamily="18" charset="0"/>
                </a:rPr>
                <a:t> - conersion factor from </a:t>
              </a:r>
              <a:r>
                <a:rPr lang="en-GB" sz="1100" b="0" i="0">
                  <a:solidFill>
                    <a:schemeClr val="dk1"/>
                  </a:solidFill>
                  <a:effectLst/>
                  <a:latin typeface="Cambria Math"/>
                  <a:ea typeface="+mn-ea"/>
                  <a:cs typeface="+mn-cs"/>
                </a:rPr>
                <a:t>€</a:t>
              </a:r>
              <a:r>
                <a:rPr lang="da-DK" sz="1100">
                  <a:latin typeface="Times New Roman" panose="02020603050405020304" pitchFamily="18" charset="0"/>
                  <a:cs typeface="Times New Roman" panose="02020603050405020304" pitchFamily="18" charset="0"/>
                </a:rPr>
                <a:t> to DKK</a:t>
              </a:r>
            </a:p>
            <a:p>
              <a:pPr marL="0" marR="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Cambria Math"/>
                  <a:ea typeface="+mn-ea"/>
                  <a:cs typeface="+mn-cs"/>
                </a:rPr>
                <a:t>𝐻</a:t>
              </a:r>
              <a:r>
                <a:rPr lang="da-DK" sz="1100" b="0" i="0">
                  <a:solidFill>
                    <a:schemeClr val="dk1"/>
                  </a:solidFill>
                  <a:effectLst/>
                  <a:latin typeface="Cambria Math"/>
                  <a:ea typeface="+mn-ea"/>
                  <a:cs typeface="+mn-cs"/>
                </a:rPr>
                <a:t>_</a:t>
              </a:r>
              <a:r>
                <a:rPr lang="en-GB" sz="1100" b="0" i="0">
                  <a:solidFill>
                    <a:schemeClr val="dk1"/>
                  </a:solidFill>
                  <a:effectLst/>
                  <a:latin typeface="Cambria Math"/>
                  <a:ea typeface="+mn-ea"/>
                  <a:cs typeface="+mn-cs"/>
                </a:rPr>
                <a:t>𝑐</a:t>
              </a:r>
              <a:r>
                <a:rPr lang="da-DK" sz="1100">
                  <a:latin typeface="Times New Roman" panose="02020603050405020304" pitchFamily="18" charset="0"/>
                  <a:cs typeface="Times New Roman" panose="02020603050405020304" pitchFamily="18" charset="0"/>
                </a:rPr>
                <a:t> - assumed heat production capacity</a:t>
              </a:r>
            </a:p>
            <a:p>
              <a:pPr marL="0" marR="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Cambria Math"/>
                  <a:ea typeface="+mn-ea"/>
                  <a:cs typeface="+mn-cs"/>
                </a:rPr>
                <a:t>𝐹𝐼𝑋𝑂𝑀</a:t>
              </a:r>
              <a:r>
                <a:rPr lang="da-DK" sz="1100">
                  <a:latin typeface="Times New Roman" panose="02020603050405020304" pitchFamily="18" charset="0"/>
                  <a:cs typeface="Times New Roman" panose="02020603050405020304" pitchFamily="18" charset="0"/>
                </a:rPr>
                <a:t> - Fixed O&amp;M costs</a:t>
              </a:r>
            </a:p>
          </xdr:txBody>
        </xdr:sp>
      </mc:Fallback>
    </mc:AlternateContent>
    <xdr:clientData/>
  </xdr:twoCellAnchor>
  <xdr:twoCellAnchor>
    <xdr:from>
      <xdr:col>4</xdr:col>
      <xdr:colOff>209550</xdr:colOff>
      <xdr:row>70</xdr:row>
      <xdr:rowOff>19050</xdr:rowOff>
    </xdr:from>
    <xdr:to>
      <xdr:col>11</xdr:col>
      <xdr:colOff>457200</xdr:colOff>
      <xdr:row>86</xdr:row>
      <xdr:rowOff>171450</xdr:rowOff>
    </xdr:to>
    <mc:AlternateContent xmlns:mc="http://schemas.openxmlformats.org/markup-compatibility/2006" xmlns:a14="http://schemas.microsoft.com/office/drawing/2010/main">
      <mc:Choice Requires="a14">
        <xdr:sp macro="" textlink="">
          <xdr:nvSpPr>
            <xdr:cNvPr id="11" name="TextBox 10">
              <a:extLst>
                <a:ext uri="{FF2B5EF4-FFF2-40B4-BE49-F238E27FC236}">
                  <a16:creationId xmlns:a16="http://schemas.microsoft.com/office/drawing/2014/main" id="{00000000-0008-0000-0500-00000B000000}"/>
                </a:ext>
              </a:extLst>
            </xdr:cNvPr>
            <xdr:cNvSpPr txBox="1"/>
          </xdr:nvSpPr>
          <xdr:spPr>
            <a:xfrm>
              <a:off x="4486275" y="16402050"/>
              <a:ext cx="6743700" cy="3352800"/>
            </a:xfrm>
            <a:prstGeom prst="rect">
              <a:avLst/>
            </a:prstGeom>
            <a:ln>
              <a:solidFill>
                <a:srgbClr val="FF0000"/>
              </a:solidFill>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lang="da-DK" sz="1100">
                  <a:latin typeface="Times New Roman" panose="02020603050405020304" pitchFamily="18" charset="0"/>
                  <a:cs typeface="Times New Roman" panose="02020603050405020304" pitchFamily="18" charset="0"/>
                </a:rPr>
                <a:t>Th</a:t>
              </a:r>
              <a:r>
                <a:rPr lang="da-DK" sz="1100" baseline="0">
                  <a:latin typeface="Times New Roman" panose="02020603050405020304" pitchFamily="18" charset="0"/>
                  <a:cs typeface="Times New Roman" panose="02020603050405020304" pitchFamily="18" charset="0"/>
                </a:rPr>
                <a:t>e values in red (specific investments, Fix O&amp;M and variable O&amp;M) are calculated and linked to table J12:P15: </a:t>
              </a:r>
            </a:p>
            <a:p>
              <a:endParaRPr lang="da-DK" sz="1100" baseline="0">
                <a:latin typeface="Times New Roman" panose="02020603050405020304" pitchFamily="18" charset="0"/>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left"/>
                  </m:oMathParaPr>
                  <m:oMath xmlns:m="http://schemas.openxmlformats.org/officeDocument/2006/math">
                    <m:sSub>
                      <m:sSubPr>
                        <m:ctrlPr>
                          <a:rPr lang="da-DK" sz="1100" i="1">
                            <a:solidFill>
                              <a:schemeClr val="dk1"/>
                            </a:solidFill>
                            <a:effectLst/>
                            <a:latin typeface="Cambria Math" panose="02040503050406030204" pitchFamily="18" charset="0"/>
                            <a:ea typeface="+mn-ea"/>
                            <a:cs typeface="+mn-cs"/>
                          </a:rPr>
                        </m:ctrlPr>
                      </m:sSubPr>
                      <m:e>
                        <m:r>
                          <a:rPr lang="en-GB" sz="1100" b="0" i="1">
                            <a:solidFill>
                              <a:schemeClr val="dk1"/>
                            </a:solidFill>
                            <a:effectLst/>
                            <a:latin typeface="Cambria Math"/>
                            <a:ea typeface="+mn-ea"/>
                            <a:cs typeface="+mn-cs"/>
                          </a:rPr>
                          <m:t>𝐼</m:t>
                        </m:r>
                      </m:e>
                      <m:sub>
                        <m:r>
                          <a:rPr lang="en-GB" sz="1100" b="0" i="1">
                            <a:solidFill>
                              <a:schemeClr val="dk1"/>
                            </a:solidFill>
                            <a:effectLst/>
                            <a:latin typeface="Cambria Math"/>
                            <a:ea typeface="+mn-ea"/>
                            <a:cs typeface="+mn-cs"/>
                          </a:rPr>
                          <m:t>𝑐</m:t>
                        </m:r>
                      </m:sub>
                    </m:sSub>
                    <m:d>
                      <m:dPr>
                        <m:begChr m:val="["/>
                        <m:endChr m:val="]"/>
                        <m:ctrlPr>
                          <a:rPr lang="da-DK" sz="1100" i="1">
                            <a:solidFill>
                              <a:schemeClr val="dk1"/>
                            </a:solidFill>
                            <a:effectLst/>
                            <a:latin typeface="Cambria Math" panose="02040503050406030204" pitchFamily="18" charset="0"/>
                            <a:ea typeface="+mn-ea"/>
                            <a:cs typeface="+mn-cs"/>
                          </a:rPr>
                        </m:ctrlPr>
                      </m:dPr>
                      <m:e>
                        <m:f>
                          <m:fPr>
                            <m:ctrlPr>
                              <a:rPr lang="da-DK" sz="1100" i="1">
                                <a:solidFill>
                                  <a:schemeClr val="dk1"/>
                                </a:solidFill>
                                <a:effectLst/>
                                <a:latin typeface="Cambria Math" panose="02040503050406030204" pitchFamily="18" charset="0"/>
                                <a:ea typeface="+mn-ea"/>
                                <a:cs typeface="+mn-cs"/>
                              </a:rPr>
                            </m:ctrlPr>
                          </m:fPr>
                          <m:num>
                            <m:r>
                              <a:rPr lang="en-GB" sz="1100" b="0" i="1">
                                <a:solidFill>
                                  <a:schemeClr val="dk1"/>
                                </a:solidFill>
                                <a:effectLst/>
                                <a:latin typeface="Cambria Math"/>
                                <a:ea typeface="+mn-ea"/>
                                <a:cs typeface="+mn-cs"/>
                              </a:rPr>
                              <m:t>𝐷𝐾𝐾</m:t>
                            </m:r>
                          </m:num>
                          <m:den>
                            <m:r>
                              <a:rPr lang="en-GB" sz="1100" b="0" i="1">
                                <a:solidFill>
                                  <a:schemeClr val="dk1"/>
                                </a:solidFill>
                                <a:effectLst/>
                                <a:latin typeface="Cambria Math"/>
                                <a:ea typeface="+mn-ea"/>
                                <a:cs typeface="+mn-cs"/>
                              </a:rPr>
                              <m:t>𝑘𝑊</m:t>
                            </m:r>
                          </m:den>
                        </m:f>
                      </m:e>
                    </m:d>
                    <m:r>
                      <a:rPr lang="da-DK" sz="1100" i="1">
                        <a:solidFill>
                          <a:schemeClr val="dk1"/>
                        </a:solidFill>
                        <a:effectLst/>
                        <a:latin typeface="Cambria Math"/>
                        <a:ea typeface="+mn-ea"/>
                        <a:cs typeface="+mn-cs"/>
                      </a:rPr>
                      <m:t>=</m:t>
                    </m:r>
                    <m:sSub>
                      <m:sSubPr>
                        <m:ctrlPr>
                          <a:rPr lang="da-DK" sz="1100" i="1">
                            <a:solidFill>
                              <a:schemeClr val="dk1"/>
                            </a:solidFill>
                            <a:effectLst/>
                            <a:latin typeface="Cambria Math" panose="02040503050406030204" pitchFamily="18" charset="0"/>
                            <a:ea typeface="+mn-ea"/>
                            <a:cs typeface="+mn-cs"/>
                          </a:rPr>
                        </m:ctrlPr>
                      </m:sSubPr>
                      <m:e>
                        <m:r>
                          <a:rPr lang="en-GB" sz="1100" b="0" i="1">
                            <a:solidFill>
                              <a:schemeClr val="dk1"/>
                            </a:solidFill>
                            <a:effectLst/>
                            <a:latin typeface="Cambria Math"/>
                            <a:ea typeface="+mn-ea"/>
                            <a:cs typeface="+mn-cs"/>
                          </a:rPr>
                          <m:t>𝐼</m:t>
                        </m:r>
                      </m:e>
                      <m:sub>
                        <m:r>
                          <a:rPr lang="en-GB" sz="1100" b="0" i="1">
                            <a:solidFill>
                              <a:schemeClr val="dk1"/>
                            </a:solidFill>
                            <a:effectLst/>
                            <a:latin typeface="Cambria Math"/>
                            <a:ea typeface="+mn-ea"/>
                            <a:cs typeface="+mn-cs"/>
                          </a:rPr>
                          <m:t>𝑐</m:t>
                        </m:r>
                      </m:sub>
                    </m:sSub>
                    <m:d>
                      <m:dPr>
                        <m:begChr m:val="["/>
                        <m:endChr m:val="]"/>
                        <m:ctrlPr>
                          <a:rPr lang="da-DK" sz="1100" i="1">
                            <a:solidFill>
                              <a:schemeClr val="dk1"/>
                            </a:solidFill>
                            <a:effectLst/>
                            <a:latin typeface="Cambria Math" panose="02040503050406030204" pitchFamily="18" charset="0"/>
                            <a:ea typeface="+mn-ea"/>
                            <a:cs typeface="+mn-cs"/>
                          </a:rPr>
                        </m:ctrlPr>
                      </m:dPr>
                      <m:e>
                        <m:f>
                          <m:fPr>
                            <m:ctrlPr>
                              <a:rPr lang="da-DK" sz="1100" i="1">
                                <a:solidFill>
                                  <a:schemeClr val="dk1"/>
                                </a:solidFill>
                                <a:effectLst/>
                                <a:latin typeface="Cambria Math" panose="02040503050406030204" pitchFamily="18" charset="0"/>
                                <a:ea typeface="+mn-ea"/>
                                <a:cs typeface="+mn-cs"/>
                              </a:rPr>
                            </m:ctrlPr>
                          </m:fPr>
                          <m:num>
                            <m:r>
                              <a:rPr lang="en-GB" sz="1100" b="0" i="1">
                                <a:solidFill>
                                  <a:schemeClr val="dk1"/>
                                </a:solidFill>
                                <a:effectLst/>
                                <a:latin typeface="Cambria Math"/>
                                <a:ea typeface="+mn-ea"/>
                                <a:cs typeface="+mn-cs"/>
                              </a:rPr>
                              <m:t>1000 €</m:t>
                            </m:r>
                          </m:num>
                          <m:den>
                            <m:r>
                              <a:rPr lang="en-GB" sz="1100" b="0" i="1">
                                <a:solidFill>
                                  <a:schemeClr val="dk1"/>
                                </a:solidFill>
                                <a:effectLst/>
                                <a:latin typeface="Cambria Math"/>
                                <a:ea typeface="+mn-ea"/>
                                <a:cs typeface="+mn-cs"/>
                              </a:rPr>
                              <m:t>𝑘𝑊</m:t>
                            </m:r>
                          </m:den>
                        </m:f>
                      </m:e>
                    </m:d>
                    <m:r>
                      <a:rPr lang="da-DK" sz="1100" i="1">
                        <a:solidFill>
                          <a:schemeClr val="dk1"/>
                        </a:solidFill>
                        <a:effectLst/>
                        <a:latin typeface="Cambria Math"/>
                        <a:ea typeface="+mn-ea"/>
                        <a:cs typeface="+mn-cs"/>
                      </a:rPr>
                      <m:t>∙</m:t>
                    </m:r>
                    <m:sSub>
                      <m:sSubPr>
                        <m:ctrlPr>
                          <a:rPr lang="da-DK" sz="1100" i="1">
                            <a:solidFill>
                              <a:schemeClr val="dk1"/>
                            </a:solidFill>
                            <a:effectLst/>
                            <a:latin typeface="Cambria Math" panose="02040503050406030204" pitchFamily="18" charset="0"/>
                            <a:ea typeface="+mn-ea"/>
                            <a:cs typeface="+mn-cs"/>
                          </a:rPr>
                        </m:ctrlPr>
                      </m:sSubPr>
                      <m:e>
                        <m:r>
                          <a:rPr lang="en-GB" sz="1100" b="0" i="1">
                            <a:solidFill>
                              <a:schemeClr val="dk1"/>
                            </a:solidFill>
                            <a:effectLst/>
                            <a:latin typeface="Cambria Math"/>
                            <a:ea typeface="+mn-ea"/>
                            <a:cs typeface="+mn-cs"/>
                          </a:rPr>
                          <m:t>𝑘</m:t>
                        </m:r>
                      </m:e>
                      <m:sub>
                        <m:r>
                          <a:rPr lang="en-GB" sz="1100" b="0" i="1">
                            <a:solidFill>
                              <a:schemeClr val="dk1"/>
                            </a:solidFill>
                            <a:effectLst/>
                            <a:latin typeface="Cambria Math"/>
                            <a:ea typeface="+mn-ea"/>
                            <a:cs typeface="+mn-cs"/>
                          </a:rPr>
                          <m:t>𝑐𝑜𝑛𝑣</m:t>
                        </m:r>
                      </m:sub>
                    </m:sSub>
                    <m:r>
                      <a:rPr lang="da-DK" sz="1100" i="1">
                        <a:solidFill>
                          <a:schemeClr val="dk1"/>
                        </a:solidFill>
                        <a:effectLst/>
                        <a:latin typeface="Cambria Math"/>
                        <a:ea typeface="+mn-ea"/>
                        <a:cs typeface="+mn-cs"/>
                      </a:rPr>
                      <m:t>∙</m:t>
                    </m:r>
                    <m:r>
                      <m:rPr>
                        <m:nor/>
                      </m:rPr>
                      <a:rPr lang="da-DK" sz="1100">
                        <a:solidFill>
                          <a:schemeClr val="dk1"/>
                        </a:solidFill>
                        <a:effectLst/>
                        <a:latin typeface="+mn-lt"/>
                        <a:ea typeface="+mn-ea"/>
                        <a:cs typeface="+mn-cs"/>
                      </a:rPr>
                      <m:t>1000</m:t>
                    </m:r>
                  </m:oMath>
                </m:oMathPara>
              </a14:m>
              <a:endParaRPr lang="da-DK" sz="1100">
                <a:latin typeface="Times New Roman" panose="02020603050405020304" pitchFamily="18" charset="0"/>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endParaRPr lang="da-DK" sz="1100">
                <a:latin typeface="Times New Roman" panose="02020603050405020304" pitchFamily="18" charset="0"/>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14:m>
                <m:oMath xmlns:m="http://schemas.openxmlformats.org/officeDocument/2006/math">
                  <m:r>
                    <a:rPr lang="en-GB" sz="1100" b="0" i="1">
                      <a:solidFill>
                        <a:schemeClr val="dk1"/>
                      </a:solidFill>
                      <a:effectLst/>
                      <a:latin typeface="Cambria Math"/>
                      <a:ea typeface="+mn-ea"/>
                      <a:cs typeface="+mn-cs"/>
                    </a:rPr>
                    <m:t>𝐹𝐼𝑋𝑂𝑀</m:t>
                  </m:r>
                  <m:d>
                    <m:dPr>
                      <m:begChr m:val="["/>
                      <m:endChr m:val="]"/>
                      <m:ctrlPr>
                        <a:rPr lang="da-DK" sz="1100" i="1">
                          <a:solidFill>
                            <a:schemeClr val="dk1"/>
                          </a:solidFill>
                          <a:effectLst/>
                          <a:latin typeface="Cambria Math" panose="02040503050406030204" pitchFamily="18" charset="0"/>
                          <a:ea typeface="+mn-ea"/>
                          <a:cs typeface="+mn-cs"/>
                        </a:rPr>
                      </m:ctrlPr>
                    </m:dPr>
                    <m:e>
                      <m:f>
                        <m:fPr>
                          <m:ctrlPr>
                            <a:rPr lang="da-DK" sz="1100" i="1">
                              <a:solidFill>
                                <a:schemeClr val="dk1"/>
                              </a:solidFill>
                              <a:effectLst/>
                              <a:latin typeface="Cambria Math" panose="02040503050406030204" pitchFamily="18" charset="0"/>
                              <a:ea typeface="+mn-ea"/>
                              <a:cs typeface="+mn-cs"/>
                            </a:rPr>
                          </m:ctrlPr>
                        </m:fPr>
                        <m:num>
                          <m:r>
                            <a:rPr lang="en-GB" sz="1100" b="0" i="1">
                              <a:solidFill>
                                <a:schemeClr val="dk1"/>
                              </a:solidFill>
                              <a:effectLst/>
                              <a:latin typeface="Cambria Math"/>
                              <a:ea typeface="+mn-ea"/>
                              <a:cs typeface="+mn-cs"/>
                            </a:rPr>
                            <m:t>𝐷𝐾𝐾</m:t>
                          </m:r>
                        </m:num>
                        <m:den>
                          <m:r>
                            <a:rPr lang="en-GB" sz="1100" b="0" i="1">
                              <a:solidFill>
                                <a:schemeClr val="dk1"/>
                              </a:solidFill>
                              <a:effectLst/>
                              <a:latin typeface="Cambria Math"/>
                              <a:ea typeface="+mn-ea"/>
                              <a:cs typeface="+mn-cs"/>
                            </a:rPr>
                            <m:t>𝑘𝑊</m:t>
                          </m:r>
                          <m:r>
                            <a:rPr lang="en-GB" sz="1100" b="0" i="1">
                              <a:solidFill>
                                <a:schemeClr val="dk1"/>
                              </a:solidFill>
                              <a:effectLst/>
                              <a:latin typeface="Cambria Math"/>
                              <a:ea typeface="Cambria Math"/>
                              <a:cs typeface="+mn-cs"/>
                            </a:rPr>
                            <m:t>∙</m:t>
                          </m:r>
                          <m:r>
                            <a:rPr lang="en-GB" sz="1100" b="0" i="1">
                              <a:solidFill>
                                <a:schemeClr val="dk1"/>
                              </a:solidFill>
                              <a:effectLst/>
                              <a:latin typeface="Cambria Math"/>
                              <a:ea typeface="Cambria Math"/>
                              <a:cs typeface="+mn-cs"/>
                            </a:rPr>
                            <m:t>𝑦𝑒𝑎𝑟</m:t>
                          </m:r>
                        </m:den>
                      </m:f>
                    </m:e>
                  </m:d>
                  <m:r>
                    <a:rPr lang="da-DK" sz="1100" i="1">
                      <a:solidFill>
                        <a:schemeClr val="dk1"/>
                      </a:solidFill>
                      <a:effectLst/>
                      <a:latin typeface="Cambria Math"/>
                      <a:ea typeface="+mn-ea"/>
                      <a:cs typeface="+mn-cs"/>
                    </a:rPr>
                    <m:t>=</m:t>
                  </m:r>
                  <m:f>
                    <m:fPr>
                      <m:ctrlPr>
                        <a:rPr lang="da-DK" sz="1100" i="1">
                          <a:solidFill>
                            <a:schemeClr val="dk1"/>
                          </a:solidFill>
                          <a:effectLst/>
                          <a:latin typeface="Cambria Math" panose="02040503050406030204" pitchFamily="18" charset="0"/>
                          <a:ea typeface="+mn-ea"/>
                          <a:cs typeface="+mn-cs"/>
                        </a:rPr>
                      </m:ctrlPr>
                    </m:fPr>
                    <m:num>
                      <m:r>
                        <a:rPr lang="en-GB" sz="1100" b="0" i="1">
                          <a:solidFill>
                            <a:schemeClr val="dk1"/>
                          </a:solidFill>
                          <a:effectLst/>
                          <a:latin typeface="Cambria Math"/>
                          <a:ea typeface="+mn-ea"/>
                          <a:cs typeface="+mn-cs"/>
                        </a:rPr>
                        <m:t>𝐹𝐼𝑋𝑂𝑀</m:t>
                      </m:r>
                      <m:d>
                        <m:dPr>
                          <m:begChr m:val="["/>
                          <m:endChr m:val="]"/>
                          <m:ctrlPr>
                            <a:rPr lang="da-DK" sz="1100" i="1">
                              <a:solidFill>
                                <a:schemeClr val="dk1"/>
                              </a:solidFill>
                              <a:effectLst/>
                              <a:latin typeface="Cambria Math" panose="02040503050406030204" pitchFamily="18" charset="0"/>
                              <a:ea typeface="+mn-ea"/>
                              <a:cs typeface="+mn-cs"/>
                            </a:rPr>
                          </m:ctrlPr>
                        </m:dPr>
                        <m:e>
                          <m:f>
                            <m:fPr>
                              <m:ctrlPr>
                                <a:rPr lang="da-DK" sz="1100" i="1">
                                  <a:solidFill>
                                    <a:schemeClr val="dk1"/>
                                  </a:solidFill>
                                  <a:effectLst/>
                                  <a:latin typeface="Cambria Math" panose="02040503050406030204" pitchFamily="18" charset="0"/>
                                  <a:ea typeface="+mn-ea"/>
                                  <a:cs typeface="+mn-cs"/>
                                </a:rPr>
                              </m:ctrlPr>
                            </m:fPr>
                            <m:num>
                              <m:r>
                                <a:rPr lang="en-GB" sz="1100" b="0" i="1">
                                  <a:solidFill>
                                    <a:schemeClr val="dk1"/>
                                  </a:solidFill>
                                  <a:effectLst/>
                                  <a:latin typeface="Cambria Math"/>
                                  <a:ea typeface="+mn-ea"/>
                                  <a:cs typeface="+mn-cs"/>
                                </a:rPr>
                                <m:t>€</m:t>
                              </m:r>
                            </m:num>
                            <m:den>
                              <m:r>
                                <a:rPr lang="en-GB" sz="1100" b="0" i="1">
                                  <a:solidFill>
                                    <a:schemeClr val="dk1"/>
                                  </a:solidFill>
                                  <a:effectLst/>
                                  <a:latin typeface="Cambria Math"/>
                                  <a:ea typeface="+mn-ea"/>
                                  <a:cs typeface="+mn-cs"/>
                                </a:rPr>
                                <m:t>𝑢𝑛𝑖𝑡</m:t>
                              </m:r>
                              <m:r>
                                <a:rPr lang="en-GB" sz="1100" b="0" i="1">
                                  <a:solidFill>
                                    <a:schemeClr val="dk1"/>
                                  </a:solidFill>
                                  <a:effectLst/>
                                  <a:latin typeface="Cambria Math"/>
                                  <a:ea typeface="+mn-ea"/>
                                  <a:cs typeface="+mn-cs"/>
                                </a:rPr>
                                <m:t>∙</m:t>
                              </m:r>
                              <m:r>
                                <a:rPr lang="en-GB" sz="1100" b="0" i="1">
                                  <a:solidFill>
                                    <a:schemeClr val="dk1"/>
                                  </a:solidFill>
                                  <a:effectLst/>
                                  <a:latin typeface="Cambria Math"/>
                                  <a:ea typeface="+mn-ea"/>
                                  <a:cs typeface="+mn-cs"/>
                                </a:rPr>
                                <m:t>𝑦𝑒𝑎𝑟</m:t>
                              </m:r>
                            </m:den>
                          </m:f>
                        </m:e>
                      </m:d>
                      <m:r>
                        <a:rPr lang="da-DK" sz="1100" i="1">
                          <a:solidFill>
                            <a:schemeClr val="dk1"/>
                          </a:solidFill>
                          <a:effectLst/>
                          <a:latin typeface="Cambria Math"/>
                          <a:ea typeface="+mn-ea"/>
                          <a:cs typeface="+mn-cs"/>
                        </a:rPr>
                        <m:t>∙</m:t>
                      </m:r>
                      <m:sSub>
                        <m:sSubPr>
                          <m:ctrlPr>
                            <a:rPr lang="da-DK" sz="1100" i="1">
                              <a:solidFill>
                                <a:schemeClr val="dk1"/>
                              </a:solidFill>
                              <a:effectLst/>
                              <a:latin typeface="Cambria Math" panose="02040503050406030204" pitchFamily="18" charset="0"/>
                              <a:ea typeface="+mn-ea"/>
                              <a:cs typeface="+mn-cs"/>
                            </a:rPr>
                          </m:ctrlPr>
                        </m:sSubPr>
                        <m:e>
                          <m:r>
                            <a:rPr lang="en-GB" sz="1100" b="0" i="1">
                              <a:solidFill>
                                <a:schemeClr val="dk1"/>
                              </a:solidFill>
                              <a:effectLst/>
                              <a:latin typeface="Cambria Math"/>
                              <a:ea typeface="+mn-ea"/>
                              <a:cs typeface="+mn-cs"/>
                            </a:rPr>
                            <m:t>𝑘</m:t>
                          </m:r>
                        </m:e>
                        <m:sub>
                          <m:r>
                            <a:rPr lang="en-GB" sz="1100" b="0" i="1">
                              <a:solidFill>
                                <a:schemeClr val="dk1"/>
                              </a:solidFill>
                              <a:effectLst/>
                              <a:latin typeface="Cambria Math"/>
                              <a:ea typeface="+mn-ea"/>
                              <a:cs typeface="+mn-cs"/>
                            </a:rPr>
                            <m:t>𝑐𝑜𝑛𝑣</m:t>
                          </m:r>
                        </m:sub>
                      </m:sSub>
                    </m:num>
                    <m:den>
                      <m:sSub>
                        <m:sSubPr>
                          <m:ctrlPr>
                            <a:rPr lang="da-DK" sz="1100" i="1">
                              <a:solidFill>
                                <a:schemeClr val="dk1"/>
                              </a:solidFill>
                              <a:effectLst/>
                              <a:latin typeface="Cambria Math" panose="02040503050406030204" pitchFamily="18" charset="0"/>
                              <a:ea typeface="+mn-ea"/>
                              <a:cs typeface="+mn-cs"/>
                            </a:rPr>
                          </m:ctrlPr>
                        </m:sSubPr>
                        <m:e>
                          <m:r>
                            <a:rPr lang="en-GB" sz="1100" b="0" i="1">
                              <a:solidFill>
                                <a:schemeClr val="dk1"/>
                              </a:solidFill>
                              <a:effectLst/>
                              <a:latin typeface="Cambria Math"/>
                              <a:ea typeface="+mn-ea"/>
                              <a:cs typeface="+mn-cs"/>
                            </a:rPr>
                            <m:t>𝐻</m:t>
                          </m:r>
                        </m:e>
                        <m:sub>
                          <m:r>
                            <a:rPr lang="en-GB" sz="1100" b="0" i="1">
                              <a:solidFill>
                                <a:schemeClr val="dk1"/>
                              </a:solidFill>
                              <a:effectLst/>
                              <a:latin typeface="Cambria Math"/>
                              <a:ea typeface="+mn-ea"/>
                              <a:cs typeface="+mn-cs"/>
                            </a:rPr>
                            <m:t>𝑐</m:t>
                          </m:r>
                        </m:sub>
                      </m:sSub>
                    </m:den>
                  </m:f>
                </m:oMath>
              </a14:m>
              <a:r>
                <a:rPr lang="da-DK" sz="1100">
                  <a:latin typeface="Times New Roman" panose="02020603050405020304" pitchFamily="18" charset="0"/>
                  <a:cs typeface="Times New Roman" panose="02020603050405020304" pitchFamily="18" charset="0"/>
                </a:rPr>
                <a:t>,</a:t>
              </a:r>
            </a:p>
            <a:p>
              <a:pPr marL="0" marR="0" indent="0" defTabSz="914400" eaLnBrk="1" fontAlgn="auto" latinLnBrk="0" hangingPunct="1">
                <a:lnSpc>
                  <a:spcPct val="100000"/>
                </a:lnSpc>
                <a:spcBef>
                  <a:spcPts val="0"/>
                </a:spcBef>
                <a:spcAft>
                  <a:spcPts val="0"/>
                </a:spcAft>
                <a:buClrTx/>
                <a:buSzTx/>
                <a:buFontTx/>
                <a:buNone/>
                <a:tabLst/>
                <a:defRPr/>
              </a:pPr>
              <a:endParaRPr lang="da-DK" sz="1100">
                <a:latin typeface="Times New Roman" panose="02020603050405020304" pitchFamily="18" charset="0"/>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r>
                <a:rPr lang="da-DK" sz="1100">
                  <a:latin typeface="Times New Roman" panose="02020603050405020304" pitchFamily="18" charset="0"/>
                  <a:cs typeface="Times New Roman" panose="02020603050405020304" pitchFamily="18" charset="0"/>
                </a:rPr>
                <a:t>where the used symbols have the following meaning:</a:t>
              </a:r>
            </a:p>
            <a:p>
              <a:pPr marL="0" marR="0" indent="0" defTabSz="914400" eaLnBrk="1" fontAlgn="auto" latinLnBrk="0" hangingPunct="1">
                <a:lnSpc>
                  <a:spcPct val="100000"/>
                </a:lnSpc>
                <a:spcBef>
                  <a:spcPts val="0"/>
                </a:spcBef>
                <a:spcAft>
                  <a:spcPts val="0"/>
                </a:spcAft>
                <a:buClrTx/>
                <a:buSzTx/>
                <a:buFontTx/>
                <a:buNone/>
                <a:tabLst/>
                <a:defRPr/>
              </a:pPr>
              <a:endParaRPr lang="da-DK" sz="1100">
                <a:latin typeface="Times New Roman" panose="02020603050405020304" pitchFamily="18" charset="0"/>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14:m>
                <m:oMath xmlns:m="http://schemas.openxmlformats.org/officeDocument/2006/math">
                  <m:sSub>
                    <m:sSubPr>
                      <m:ctrlPr>
                        <a:rPr lang="da-DK" sz="1100" i="1">
                          <a:solidFill>
                            <a:schemeClr val="dk1"/>
                          </a:solidFill>
                          <a:effectLst/>
                          <a:latin typeface="Cambria Math" panose="02040503050406030204" pitchFamily="18" charset="0"/>
                          <a:ea typeface="+mn-ea"/>
                          <a:cs typeface="+mn-cs"/>
                        </a:rPr>
                      </m:ctrlPr>
                    </m:sSubPr>
                    <m:e>
                      <m:r>
                        <a:rPr lang="en-GB" sz="1100" b="0" i="1">
                          <a:solidFill>
                            <a:schemeClr val="dk1"/>
                          </a:solidFill>
                          <a:effectLst/>
                          <a:latin typeface="Cambria Math"/>
                          <a:ea typeface="+mn-ea"/>
                          <a:cs typeface="+mn-cs"/>
                        </a:rPr>
                        <m:t>𝐼</m:t>
                      </m:r>
                    </m:e>
                    <m:sub>
                      <m:r>
                        <a:rPr lang="en-GB" sz="1100" b="0" i="1">
                          <a:solidFill>
                            <a:schemeClr val="dk1"/>
                          </a:solidFill>
                          <a:effectLst/>
                          <a:latin typeface="Cambria Math"/>
                          <a:ea typeface="+mn-ea"/>
                          <a:cs typeface="+mn-cs"/>
                        </a:rPr>
                        <m:t>𝑐</m:t>
                      </m:r>
                    </m:sub>
                  </m:sSub>
                </m:oMath>
              </a14:m>
              <a:r>
                <a:rPr lang="da-DK" sz="1100">
                  <a:latin typeface="Times New Roman" panose="02020603050405020304" pitchFamily="18" charset="0"/>
                  <a:cs typeface="Times New Roman" panose="02020603050405020304" pitchFamily="18" charset="0"/>
                </a:rPr>
                <a:t> - investment costs</a:t>
              </a:r>
            </a:p>
            <a:p>
              <a:pPr marL="0" marR="0" indent="0" defTabSz="914400" eaLnBrk="1" fontAlgn="auto" latinLnBrk="0" hangingPunct="1">
                <a:lnSpc>
                  <a:spcPct val="100000"/>
                </a:lnSpc>
                <a:spcBef>
                  <a:spcPts val="0"/>
                </a:spcBef>
                <a:spcAft>
                  <a:spcPts val="0"/>
                </a:spcAft>
                <a:buClrTx/>
                <a:buSzTx/>
                <a:buFontTx/>
                <a:buNone/>
                <a:tabLst/>
                <a:defRPr/>
              </a:pPr>
              <a14:m>
                <m:oMath xmlns:m="http://schemas.openxmlformats.org/officeDocument/2006/math">
                  <m:sSub>
                    <m:sSubPr>
                      <m:ctrlPr>
                        <a:rPr lang="da-DK" sz="1100" i="1">
                          <a:solidFill>
                            <a:schemeClr val="dk1"/>
                          </a:solidFill>
                          <a:effectLst/>
                          <a:latin typeface="Cambria Math" panose="02040503050406030204" pitchFamily="18" charset="0"/>
                          <a:ea typeface="+mn-ea"/>
                          <a:cs typeface="+mn-cs"/>
                        </a:rPr>
                      </m:ctrlPr>
                    </m:sSubPr>
                    <m:e>
                      <m:r>
                        <a:rPr lang="en-GB" sz="1100" b="0" i="1">
                          <a:solidFill>
                            <a:schemeClr val="dk1"/>
                          </a:solidFill>
                          <a:effectLst/>
                          <a:latin typeface="Cambria Math"/>
                          <a:ea typeface="+mn-ea"/>
                          <a:cs typeface="+mn-cs"/>
                        </a:rPr>
                        <m:t>𝑘</m:t>
                      </m:r>
                    </m:e>
                    <m:sub>
                      <m:r>
                        <a:rPr lang="en-GB" sz="1100" b="0" i="1">
                          <a:solidFill>
                            <a:schemeClr val="dk1"/>
                          </a:solidFill>
                          <a:effectLst/>
                          <a:latin typeface="Cambria Math"/>
                          <a:ea typeface="+mn-ea"/>
                          <a:cs typeface="+mn-cs"/>
                        </a:rPr>
                        <m:t>𝑐𝑜𝑛𝑣</m:t>
                      </m:r>
                    </m:sub>
                  </m:sSub>
                </m:oMath>
              </a14:m>
              <a:r>
                <a:rPr lang="da-DK" sz="1100">
                  <a:latin typeface="Times New Roman" panose="02020603050405020304" pitchFamily="18" charset="0"/>
                  <a:cs typeface="Times New Roman" panose="02020603050405020304" pitchFamily="18" charset="0"/>
                </a:rPr>
                <a:t> - conersion factor from </a:t>
              </a:r>
              <a14:m>
                <m:oMath xmlns:m="http://schemas.openxmlformats.org/officeDocument/2006/math">
                  <m:r>
                    <a:rPr lang="en-GB" sz="1100" b="0" i="1">
                      <a:solidFill>
                        <a:schemeClr val="dk1"/>
                      </a:solidFill>
                      <a:effectLst/>
                      <a:latin typeface="Cambria Math"/>
                      <a:ea typeface="+mn-ea"/>
                      <a:cs typeface="+mn-cs"/>
                    </a:rPr>
                    <m:t>€</m:t>
                  </m:r>
                </m:oMath>
              </a14:m>
              <a:r>
                <a:rPr lang="da-DK" sz="1100">
                  <a:latin typeface="Times New Roman" panose="02020603050405020304" pitchFamily="18" charset="0"/>
                  <a:cs typeface="Times New Roman" panose="02020603050405020304" pitchFamily="18" charset="0"/>
                </a:rPr>
                <a:t> to DKK</a:t>
              </a:r>
            </a:p>
            <a:p>
              <a:pPr marL="0" marR="0" indent="0" defTabSz="914400" eaLnBrk="1" fontAlgn="auto" latinLnBrk="0" hangingPunct="1">
                <a:lnSpc>
                  <a:spcPct val="100000"/>
                </a:lnSpc>
                <a:spcBef>
                  <a:spcPts val="0"/>
                </a:spcBef>
                <a:spcAft>
                  <a:spcPts val="0"/>
                </a:spcAft>
                <a:buClrTx/>
                <a:buSzTx/>
                <a:buFontTx/>
                <a:buNone/>
                <a:tabLst/>
                <a:defRPr/>
              </a:pPr>
              <a14:m>
                <m:oMath xmlns:m="http://schemas.openxmlformats.org/officeDocument/2006/math">
                  <m:sSub>
                    <m:sSubPr>
                      <m:ctrlPr>
                        <a:rPr lang="da-DK" sz="1100" i="1">
                          <a:solidFill>
                            <a:schemeClr val="dk1"/>
                          </a:solidFill>
                          <a:effectLst/>
                          <a:latin typeface="Cambria Math" panose="02040503050406030204" pitchFamily="18" charset="0"/>
                          <a:ea typeface="+mn-ea"/>
                          <a:cs typeface="+mn-cs"/>
                        </a:rPr>
                      </m:ctrlPr>
                    </m:sSubPr>
                    <m:e>
                      <m:r>
                        <a:rPr lang="en-GB" sz="1100" b="0" i="1">
                          <a:solidFill>
                            <a:schemeClr val="dk1"/>
                          </a:solidFill>
                          <a:effectLst/>
                          <a:latin typeface="Cambria Math"/>
                          <a:ea typeface="+mn-ea"/>
                          <a:cs typeface="+mn-cs"/>
                        </a:rPr>
                        <m:t>𝐻</m:t>
                      </m:r>
                    </m:e>
                    <m:sub>
                      <m:r>
                        <a:rPr lang="en-GB" sz="1100" b="0" i="1">
                          <a:solidFill>
                            <a:schemeClr val="dk1"/>
                          </a:solidFill>
                          <a:effectLst/>
                          <a:latin typeface="Cambria Math"/>
                          <a:ea typeface="+mn-ea"/>
                          <a:cs typeface="+mn-cs"/>
                        </a:rPr>
                        <m:t>𝑐</m:t>
                      </m:r>
                    </m:sub>
                  </m:sSub>
                </m:oMath>
              </a14:m>
              <a:r>
                <a:rPr lang="da-DK" sz="1100">
                  <a:latin typeface="Times New Roman" panose="02020603050405020304" pitchFamily="18" charset="0"/>
                  <a:cs typeface="Times New Roman" panose="02020603050405020304" pitchFamily="18" charset="0"/>
                </a:rPr>
                <a:t> - assumed heat production capacity</a:t>
              </a:r>
            </a:p>
            <a:p>
              <a:pPr marL="0" marR="0" indent="0" defTabSz="914400" eaLnBrk="1" fontAlgn="auto" latinLnBrk="0" hangingPunct="1">
                <a:lnSpc>
                  <a:spcPct val="100000"/>
                </a:lnSpc>
                <a:spcBef>
                  <a:spcPts val="0"/>
                </a:spcBef>
                <a:spcAft>
                  <a:spcPts val="0"/>
                </a:spcAft>
                <a:buClrTx/>
                <a:buSzTx/>
                <a:buFontTx/>
                <a:buNone/>
                <a:tabLst/>
                <a:defRPr/>
              </a:pPr>
              <a14:m>
                <m:oMath xmlns:m="http://schemas.openxmlformats.org/officeDocument/2006/math">
                  <m:r>
                    <a:rPr lang="en-GB" sz="1100" b="0" i="1">
                      <a:solidFill>
                        <a:schemeClr val="dk1"/>
                      </a:solidFill>
                      <a:effectLst/>
                      <a:latin typeface="Cambria Math"/>
                      <a:ea typeface="+mn-ea"/>
                      <a:cs typeface="+mn-cs"/>
                    </a:rPr>
                    <m:t>𝐹𝐼𝑋𝑂𝑀</m:t>
                  </m:r>
                </m:oMath>
              </a14:m>
              <a:r>
                <a:rPr lang="da-DK" sz="1100">
                  <a:latin typeface="Times New Roman" panose="02020603050405020304" pitchFamily="18" charset="0"/>
                  <a:cs typeface="Times New Roman" panose="02020603050405020304" pitchFamily="18" charset="0"/>
                </a:rPr>
                <a:t> - Fixed O&amp;M costs</a:t>
              </a:r>
            </a:p>
          </xdr:txBody>
        </xdr:sp>
      </mc:Choice>
      <mc:Fallback xmlns="">
        <xdr:sp macro="" textlink="">
          <xdr:nvSpPr>
            <xdr:cNvPr id="11" name="TextBox 10"/>
            <xdr:cNvSpPr txBox="1"/>
          </xdr:nvSpPr>
          <xdr:spPr>
            <a:xfrm>
              <a:off x="4486275" y="16402050"/>
              <a:ext cx="6743700" cy="3352800"/>
            </a:xfrm>
            <a:prstGeom prst="rect">
              <a:avLst/>
            </a:prstGeom>
            <a:ln>
              <a:solidFill>
                <a:srgbClr val="FF0000"/>
              </a:solidFill>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lang="da-DK" sz="1100">
                  <a:latin typeface="Times New Roman" panose="02020603050405020304" pitchFamily="18" charset="0"/>
                  <a:cs typeface="Times New Roman" panose="02020603050405020304" pitchFamily="18" charset="0"/>
                </a:rPr>
                <a:t>Th</a:t>
              </a:r>
              <a:r>
                <a:rPr lang="da-DK" sz="1100" baseline="0">
                  <a:latin typeface="Times New Roman" panose="02020603050405020304" pitchFamily="18" charset="0"/>
                  <a:cs typeface="Times New Roman" panose="02020603050405020304" pitchFamily="18" charset="0"/>
                </a:rPr>
                <a:t>e values in red (specific investments, Fix O&amp;M and variable O&amp;M) are calculated and linked to table J12:P15: </a:t>
              </a:r>
            </a:p>
            <a:p>
              <a:endParaRPr lang="da-DK" sz="1100" baseline="0">
                <a:latin typeface="Times New Roman" panose="02020603050405020304" pitchFamily="18" charset="0"/>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Cambria Math"/>
                  <a:ea typeface="+mn-ea"/>
                  <a:cs typeface="+mn-cs"/>
                </a:rPr>
                <a:t>𝐼</a:t>
              </a:r>
              <a:r>
                <a:rPr lang="da-DK" sz="1100" b="0" i="0">
                  <a:solidFill>
                    <a:schemeClr val="dk1"/>
                  </a:solidFill>
                  <a:effectLst/>
                  <a:latin typeface="Cambria Math"/>
                  <a:ea typeface="+mn-ea"/>
                  <a:cs typeface="+mn-cs"/>
                </a:rPr>
                <a:t>_</a:t>
              </a:r>
              <a:r>
                <a:rPr lang="en-GB" sz="1100" b="0" i="0">
                  <a:solidFill>
                    <a:schemeClr val="dk1"/>
                  </a:solidFill>
                  <a:effectLst/>
                  <a:latin typeface="Cambria Math"/>
                  <a:ea typeface="+mn-ea"/>
                  <a:cs typeface="+mn-cs"/>
                </a:rPr>
                <a:t>𝑐</a:t>
              </a:r>
              <a:r>
                <a:rPr lang="da-DK" sz="1100" b="0" i="0">
                  <a:solidFill>
                    <a:schemeClr val="dk1"/>
                  </a:solidFill>
                  <a:effectLst/>
                  <a:latin typeface="Cambria Math"/>
                  <a:ea typeface="+mn-ea"/>
                  <a:cs typeface="+mn-cs"/>
                </a:rPr>
                <a:t> </a:t>
              </a:r>
              <a:r>
                <a:rPr lang="da-DK" sz="1100" i="0">
                  <a:solidFill>
                    <a:schemeClr val="dk1"/>
                  </a:solidFill>
                  <a:effectLst/>
                  <a:latin typeface="Cambria Math"/>
                  <a:ea typeface="+mn-ea"/>
                  <a:cs typeface="+mn-cs"/>
                </a:rPr>
                <a:t>[</a:t>
              </a:r>
              <a:r>
                <a:rPr lang="en-GB" sz="1100" b="0" i="0">
                  <a:solidFill>
                    <a:schemeClr val="dk1"/>
                  </a:solidFill>
                  <a:effectLst/>
                  <a:latin typeface="Cambria Math"/>
                  <a:ea typeface="+mn-ea"/>
                  <a:cs typeface="+mn-cs"/>
                </a:rPr>
                <a:t>𝐷𝐾𝐾</a:t>
              </a:r>
              <a:r>
                <a:rPr lang="da-DK" sz="1100" b="0" i="0">
                  <a:solidFill>
                    <a:schemeClr val="dk1"/>
                  </a:solidFill>
                  <a:effectLst/>
                  <a:latin typeface="Cambria Math"/>
                  <a:ea typeface="+mn-ea"/>
                  <a:cs typeface="+mn-cs"/>
                </a:rPr>
                <a:t>/</a:t>
              </a:r>
              <a:r>
                <a:rPr lang="en-GB" sz="1100" b="0" i="0">
                  <a:solidFill>
                    <a:schemeClr val="dk1"/>
                  </a:solidFill>
                  <a:effectLst/>
                  <a:latin typeface="Cambria Math"/>
                  <a:ea typeface="+mn-ea"/>
                  <a:cs typeface="+mn-cs"/>
                </a:rPr>
                <a:t>𝑘𝑊]</a:t>
              </a:r>
              <a:r>
                <a:rPr lang="da-DK" sz="1100" i="0">
                  <a:solidFill>
                    <a:schemeClr val="dk1"/>
                  </a:solidFill>
                  <a:effectLst/>
                  <a:latin typeface="Cambria Math"/>
                  <a:ea typeface="+mn-ea"/>
                  <a:cs typeface="+mn-cs"/>
                </a:rPr>
                <a:t>=</a:t>
              </a:r>
              <a:r>
                <a:rPr lang="en-GB" sz="1100" b="0" i="0">
                  <a:solidFill>
                    <a:schemeClr val="dk1"/>
                  </a:solidFill>
                  <a:effectLst/>
                  <a:latin typeface="Cambria Math"/>
                  <a:ea typeface="+mn-ea"/>
                  <a:cs typeface="+mn-cs"/>
                </a:rPr>
                <a:t>𝐼</a:t>
              </a:r>
              <a:r>
                <a:rPr lang="da-DK" sz="1100" b="0" i="0">
                  <a:solidFill>
                    <a:schemeClr val="dk1"/>
                  </a:solidFill>
                  <a:effectLst/>
                  <a:latin typeface="Cambria Math"/>
                  <a:ea typeface="+mn-ea"/>
                  <a:cs typeface="+mn-cs"/>
                </a:rPr>
                <a:t>_</a:t>
              </a:r>
              <a:r>
                <a:rPr lang="en-GB" sz="1100" b="0" i="0">
                  <a:solidFill>
                    <a:schemeClr val="dk1"/>
                  </a:solidFill>
                  <a:effectLst/>
                  <a:latin typeface="Cambria Math"/>
                  <a:ea typeface="+mn-ea"/>
                  <a:cs typeface="+mn-cs"/>
                </a:rPr>
                <a:t>𝑐</a:t>
              </a:r>
              <a:r>
                <a:rPr lang="da-DK" sz="1100" b="0" i="0">
                  <a:solidFill>
                    <a:schemeClr val="dk1"/>
                  </a:solidFill>
                  <a:effectLst/>
                  <a:latin typeface="Cambria Math"/>
                  <a:ea typeface="+mn-ea"/>
                  <a:cs typeface="+mn-cs"/>
                </a:rPr>
                <a:t> </a:t>
              </a:r>
              <a:r>
                <a:rPr lang="da-DK" sz="1100" i="0">
                  <a:solidFill>
                    <a:schemeClr val="dk1"/>
                  </a:solidFill>
                  <a:effectLst/>
                  <a:latin typeface="Cambria Math"/>
                  <a:ea typeface="+mn-ea"/>
                  <a:cs typeface="+mn-cs"/>
                </a:rPr>
                <a:t>[(</a:t>
              </a:r>
              <a:r>
                <a:rPr lang="en-GB" sz="1100" b="0" i="0">
                  <a:solidFill>
                    <a:schemeClr val="dk1"/>
                  </a:solidFill>
                  <a:effectLst/>
                  <a:latin typeface="Cambria Math"/>
                  <a:ea typeface="+mn-ea"/>
                  <a:cs typeface="+mn-cs"/>
                </a:rPr>
                <a:t>1000 €</a:t>
              </a:r>
              <a:r>
                <a:rPr lang="da-DK" sz="1100" b="0" i="0">
                  <a:solidFill>
                    <a:schemeClr val="dk1"/>
                  </a:solidFill>
                  <a:effectLst/>
                  <a:latin typeface="Cambria Math"/>
                  <a:ea typeface="+mn-ea"/>
                  <a:cs typeface="+mn-cs"/>
                </a:rPr>
                <a:t>)/</a:t>
              </a:r>
              <a:r>
                <a:rPr lang="en-GB" sz="1100" b="0" i="0">
                  <a:solidFill>
                    <a:schemeClr val="dk1"/>
                  </a:solidFill>
                  <a:effectLst/>
                  <a:latin typeface="Cambria Math"/>
                  <a:ea typeface="+mn-ea"/>
                  <a:cs typeface="+mn-cs"/>
                </a:rPr>
                <a:t>𝑘𝑊]</a:t>
              </a:r>
              <a:r>
                <a:rPr lang="da-DK" sz="1100" i="0">
                  <a:solidFill>
                    <a:schemeClr val="dk1"/>
                  </a:solidFill>
                  <a:effectLst/>
                  <a:latin typeface="Cambria Math"/>
                  <a:ea typeface="+mn-ea"/>
                  <a:cs typeface="+mn-cs"/>
                </a:rPr>
                <a:t>∙</a:t>
              </a:r>
              <a:r>
                <a:rPr lang="en-GB" sz="1100" b="0" i="0">
                  <a:solidFill>
                    <a:schemeClr val="dk1"/>
                  </a:solidFill>
                  <a:effectLst/>
                  <a:latin typeface="Cambria Math"/>
                  <a:ea typeface="+mn-ea"/>
                  <a:cs typeface="+mn-cs"/>
                </a:rPr>
                <a:t>𝑘</a:t>
              </a:r>
              <a:r>
                <a:rPr lang="da-DK" sz="1100" b="0" i="0">
                  <a:solidFill>
                    <a:schemeClr val="dk1"/>
                  </a:solidFill>
                  <a:effectLst/>
                  <a:latin typeface="Cambria Math"/>
                  <a:ea typeface="+mn-ea"/>
                  <a:cs typeface="+mn-cs"/>
                </a:rPr>
                <a:t>_</a:t>
              </a:r>
              <a:r>
                <a:rPr lang="en-GB" sz="1100" b="0" i="0">
                  <a:solidFill>
                    <a:schemeClr val="dk1"/>
                  </a:solidFill>
                  <a:effectLst/>
                  <a:latin typeface="Cambria Math"/>
                  <a:ea typeface="+mn-ea"/>
                  <a:cs typeface="+mn-cs"/>
                </a:rPr>
                <a:t>𝑐𝑜𝑛𝑣</a:t>
              </a:r>
              <a:r>
                <a:rPr lang="da-DK" sz="1100" i="0">
                  <a:solidFill>
                    <a:schemeClr val="dk1"/>
                  </a:solidFill>
                  <a:effectLst/>
                  <a:latin typeface="Cambria Math"/>
                  <a:ea typeface="+mn-ea"/>
                  <a:cs typeface="+mn-cs"/>
                </a:rPr>
                <a:t>∙"1000</a:t>
              </a:r>
              <a:r>
                <a:rPr lang="en-US" sz="1100" i="0">
                  <a:solidFill>
                    <a:schemeClr val="dk1"/>
                  </a:solidFill>
                  <a:effectLst/>
                  <a:latin typeface="+mn-lt"/>
                  <a:ea typeface="+mn-ea"/>
                  <a:cs typeface="+mn-cs"/>
                </a:rPr>
                <a:t>"</a:t>
              </a:r>
              <a:endParaRPr lang="da-DK" sz="1100">
                <a:latin typeface="Times New Roman" panose="02020603050405020304" pitchFamily="18" charset="0"/>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endParaRPr lang="da-DK" sz="1100">
                <a:latin typeface="Times New Roman" panose="02020603050405020304" pitchFamily="18" charset="0"/>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Cambria Math"/>
                  <a:ea typeface="+mn-ea"/>
                  <a:cs typeface="+mn-cs"/>
                </a:rPr>
                <a:t>𝐹𝐼𝑋𝑂𝑀</a:t>
              </a:r>
              <a:r>
                <a:rPr lang="da-DK" sz="1100" i="0">
                  <a:solidFill>
                    <a:schemeClr val="dk1"/>
                  </a:solidFill>
                  <a:effectLst/>
                  <a:latin typeface="Cambria Math"/>
                  <a:ea typeface="+mn-ea"/>
                  <a:cs typeface="+mn-cs"/>
                </a:rPr>
                <a:t>[</a:t>
              </a:r>
              <a:r>
                <a:rPr lang="en-GB" sz="1100" b="0" i="0">
                  <a:solidFill>
                    <a:schemeClr val="dk1"/>
                  </a:solidFill>
                  <a:effectLst/>
                  <a:latin typeface="Cambria Math"/>
                  <a:ea typeface="+mn-ea"/>
                  <a:cs typeface="+mn-cs"/>
                </a:rPr>
                <a:t>𝐷𝐾𝐾</a:t>
              </a:r>
              <a:r>
                <a:rPr lang="da-DK" sz="1100" b="0" i="0">
                  <a:solidFill>
                    <a:schemeClr val="dk1"/>
                  </a:solidFill>
                  <a:effectLst/>
                  <a:latin typeface="Cambria Math"/>
                  <a:ea typeface="+mn-ea"/>
                  <a:cs typeface="+mn-cs"/>
                </a:rPr>
                <a:t>/(</a:t>
              </a:r>
              <a:r>
                <a:rPr lang="en-GB" sz="1100" b="0" i="0">
                  <a:solidFill>
                    <a:schemeClr val="dk1"/>
                  </a:solidFill>
                  <a:effectLst/>
                  <a:latin typeface="Cambria Math"/>
                  <a:ea typeface="+mn-ea"/>
                  <a:cs typeface="+mn-cs"/>
                </a:rPr>
                <a:t>𝑘𝑊</a:t>
              </a:r>
              <a:r>
                <a:rPr lang="en-GB" sz="1100" b="0" i="0">
                  <a:solidFill>
                    <a:schemeClr val="dk1"/>
                  </a:solidFill>
                  <a:effectLst/>
                  <a:latin typeface="Cambria Math"/>
                  <a:ea typeface="Cambria Math"/>
                  <a:cs typeface="+mn-cs"/>
                </a:rPr>
                <a:t>∙𝑦𝑒𝑎𝑟</a:t>
              </a:r>
              <a:r>
                <a:rPr lang="da-DK" sz="1100" b="0" i="0">
                  <a:solidFill>
                    <a:schemeClr val="dk1"/>
                  </a:solidFill>
                  <a:effectLst/>
                  <a:latin typeface="Cambria Math"/>
                  <a:ea typeface="+mn-ea"/>
                  <a:cs typeface="+mn-cs"/>
                </a:rPr>
                <a:t>)</a:t>
              </a:r>
              <a:r>
                <a:rPr lang="en-GB" sz="1100" b="0" i="0">
                  <a:solidFill>
                    <a:schemeClr val="dk1"/>
                  </a:solidFill>
                  <a:effectLst/>
                  <a:latin typeface="Cambria Math"/>
                  <a:ea typeface="Cambria Math"/>
                  <a:cs typeface="+mn-cs"/>
                </a:rPr>
                <a:t>]</a:t>
              </a:r>
              <a:r>
                <a:rPr lang="da-DK" sz="1100" i="0">
                  <a:solidFill>
                    <a:schemeClr val="dk1"/>
                  </a:solidFill>
                  <a:effectLst/>
                  <a:latin typeface="Cambria Math"/>
                  <a:ea typeface="+mn-ea"/>
                  <a:cs typeface="+mn-cs"/>
                </a:rPr>
                <a:t>=(</a:t>
              </a:r>
              <a:r>
                <a:rPr lang="en-GB" sz="1100" b="0" i="0">
                  <a:solidFill>
                    <a:schemeClr val="dk1"/>
                  </a:solidFill>
                  <a:effectLst/>
                  <a:latin typeface="Cambria Math"/>
                  <a:ea typeface="+mn-ea"/>
                  <a:cs typeface="+mn-cs"/>
                </a:rPr>
                <a:t>𝐹𝐼𝑋𝑂𝑀</a:t>
              </a:r>
              <a:r>
                <a:rPr lang="da-DK" sz="1100" b="0" i="0">
                  <a:solidFill>
                    <a:schemeClr val="dk1"/>
                  </a:solidFill>
                  <a:effectLst/>
                  <a:latin typeface="Cambria Math"/>
                  <a:ea typeface="+mn-ea"/>
                  <a:cs typeface="+mn-cs"/>
                </a:rPr>
                <a:t>[</a:t>
              </a:r>
              <a:r>
                <a:rPr lang="en-GB" sz="1100" b="0" i="0">
                  <a:solidFill>
                    <a:schemeClr val="dk1"/>
                  </a:solidFill>
                  <a:effectLst/>
                  <a:latin typeface="Cambria Math"/>
                  <a:ea typeface="+mn-ea"/>
                  <a:cs typeface="+mn-cs"/>
                </a:rPr>
                <a:t>€</a:t>
              </a:r>
              <a:r>
                <a:rPr lang="da-DK" sz="1100" b="0" i="0">
                  <a:solidFill>
                    <a:schemeClr val="dk1"/>
                  </a:solidFill>
                  <a:effectLst/>
                  <a:latin typeface="Cambria Math"/>
                  <a:ea typeface="+mn-ea"/>
                  <a:cs typeface="+mn-cs"/>
                </a:rPr>
                <a:t>/(</a:t>
              </a:r>
              <a:r>
                <a:rPr lang="en-GB" sz="1100" b="0" i="0">
                  <a:solidFill>
                    <a:schemeClr val="dk1"/>
                  </a:solidFill>
                  <a:effectLst/>
                  <a:latin typeface="Cambria Math"/>
                  <a:ea typeface="+mn-ea"/>
                  <a:cs typeface="+mn-cs"/>
                </a:rPr>
                <a:t>𝑢𝑛𝑖𝑡∙𝑦𝑒𝑎𝑟</a:t>
              </a:r>
              <a:r>
                <a:rPr lang="da-DK" sz="1100" b="0" i="0">
                  <a:solidFill>
                    <a:schemeClr val="dk1"/>
                  </a:solidFill>
                  <a:effectLst/>
                  <a:latin typeface="Cambria Math"/>
                  <a:ea typeface="+mn-ea"/>
                  <a:cs typeface="+mn-cs"/>
                </a:rPr>
                <a:t>)</a:t>
              </a:r>
              <a:r>
                <a:rPr lang="en-GB" sz="1100" b="0" i="0">
                  <a:solidFill>
                    <a:schemeClr val="dk1"/>
                  </a:solidFill>
                  <a:effectLst/>
                  <a:latin typeface="Cambria Math"/>
                  <a:ea typeface="+mn-ea"/>
                  <a:cs typeface="+mn-cs"/>
                </a:rPr>
                <a:t>]</a:t>
              </a:r>
              <a:r>
                <a:rPr lang="da-DK" sz="1100" i="0">
                  <a:solidFill>
                    <a:schemeClr val="dk1"/>
                  </a:solidFill>
                  <a:effectLst/>
                  <a:latin typeface="Cambria Math"/>
                  <a:ea typeface="+mn-ea"/>
                  <a:cs typeface="+mn-cs"/>
                </a:rPr>
                <a:t>∙</a:t>
              </a:r>
              <a:r>
                <a:rPr lang="en-GB" sz="1100" b="0" i="0">
                  <a:solidFill>
                    <a:schemeClr val="dk1"/>
                  </a:solidFill>
                  <a:effectLst/>
                  <a:latin typeface="Cambria Math"/>
                  <a:ea typeface="+mn-ea"/>
                  <a:cs typeface="+mn-cs"/>
                </a:rPr>
                <a:t>𝑘</a:t>
              </a:r>
              <a:r>
                <a:rPr lang="da-DK" sz="1100" b="0" i="0">
                  <a:solidFill>
                    <a:schemeClr val="dk1"/>
                  </a:solidFill>
                  <a:effectLst/>
                  <a:latin typeface="Cambria Math"/>
                  <a:ea typeface="+mn-ea"/>
                  <a:cs typeface="+mn-cs"/>
                </a:rPr>
                <a:t>_</a:t>
              </a:r>
              <a:r>
                <a:rPr lang="en-GB" sz="1100" b="0" i="0">
                  <a:solidFill>
                    <a:schemeClr val="dk1"/>
                  </a:solidFill>
                  <a:effectLst/>
                  <a:latin typeface="Cambria Math"/>
                  <a:ea typeface="+mn-ea"/>
                  <a:cs typeface="+mn-cs"/>
                </a:rPr>
                <a:t>𝑐𝑜𝑛𝑣</a:t>
              </a:r>
              <a:r>
                <a:rPr lang="da-DK" sz="1100" b="0" i="0">
                  <a:solidFill>
                    <a:schemeClr val="dk1"/>
                  </a:solidFill>
                  <a:effectLst/>
                  <a:latin typeface="Cambria Math"/>
                  <a:ea typeface="+mn-ea"/>
                  <a:cs typeface="+mn-cs"/>
                </a:rPr>
                <a:t>)/</a:t>
              </a:r>
              <a:r>
                <a:rPr lang="en-GB" sz="1100" b="0" i="0">
                  <a:solidFill>
                    <a:schemeClr val="dk1"/>
                  </a:solidFill>
                  <a:effectLst/>
                  <a:latin typeface="Cambria Math"/>
                  <a:ea typeface="+mn-ea"/>
                  <a:cs typeface="+mn-cs"/>
                </a:rPr>
                <a:t>𝐻</a:t>
              </a:r>
              <a:r>
                <a:rPr lang="da-DK" sz="1100" b="0" i="0">
                  <a:solidFill>
                    <a:schemeClr val="dk1"/>
                  </a:solidFill>
                  <a:effectLst/>
                  <a:latin typeface="Cambria Math"/>
                  <a:ea typeface="+mn-ea"/>
                  <a:cs typeface="+mn-cs"/>
                </a:rPr>
                <a:t>_</a:t>
              </a:r>
              <a:r>
                <a:rPr lang="en-GB" sz="1100" b="0" i="0">
                  <a:solidFill>
                    <a:schemeClr val="dk1"/>
                  </a:solidFill>
                  <a:effectLst/>
                  <a:latin typeface="Cambria Math"/>
                  <a:ea typeface="+mn-ea"/>
                  <a:cs typeface="+mn-cs"/>
                </a:rPr>
                <a:t>𝑐 </a:t>
              </a:r>
              <a:r>
                <a:rPr lang="da-DK" sz="1100">
                  <a:latin typeface="Times New Roman" panose="02020603050405020304" pitchFamily="18" charset="0"/>
                  <a:cs typeface="Times New Roman" panose="02020603050405020304" pitchFamily="18" charset="0"/>
                </a:rPr>
                <a:t>,</a:t>
              </a:r>
            </a:p>
            <a:p>
              <a:pPr marL="0" marR="0" indent="0" defTabSz="914400" eaLnBrk="1" fontAlgn="auto" latinLnBrk="0" hangingPunct="1">
                <a:lnSpc>
                  <a:spcPct val="100000"/>
                </a:lnSpc>
                <a:spcBef>
                  <a:spcPts val="0"/>
                </a:spcBef>
                <a:spcAft>
                  <a:spcPts val="0"/>
                </a:spcAft>
                <a:buClrTx/>
                <a:buSzTx/>
                <a:buFontTx/>
                <a:buNone/>
                <a:tabLst/>
                <a:defRPr/>
              </a:pPr>
              <a:endParaRPr lang="da-DK" sz="1100">
                <a:latin typeface="Times New Roman" panose="02020603050405020304" pitchFamily="18" charset="0"/>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r>
                <a:rPr lang="da-DK" sz="1100">
                  <a:latin typeface="Times New Roman" panose="02020603050405020304" pitchFamily="18" charset="0"/>
                  <a:cs typeface="Times New Roman" panose="02020603050405020304" pitchFamily="18" charset="0"/>
                </a:rPr>
                <a:t>where the used symbols have the following meaning:</a:t>
              </a:r>
            </a:p>
            <a:p>
              <a:pPr marL="0" marR="0" indent="0" defTabSz="914400" eaLnBrk="1" fontAlgn="auto" latinLnBrk="0" hangingPunct="1">
                <a:lnSpc>
                  <a:spcPct val="100000"/>
                </a:lnSpc>
                <a:spcBef>
                  <a:spcPts val="0"/>
                </a:spcBef>
                <a:spcAft>
                  <a:spcPts val="0"/>
                </a:spcAft>
                <a:buClrTx/>
                <a:buSzTx/>
                <a:buFontTx/>
                <a:buNone/>
                <a:tabLst/>
                <a:defRPr/>
              </a:pPr>
              <a:endParaRPr lang="da-DK" sz="1100">
                <a:latin typeface="Times New Roman" panose="02020603050405020304" pitchFamily="18" charset="0"/>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Cambria Math"/>
                  <a:ea typeface="+mn-ea"/>
                  <a:cs typeface="+mn-cs"/>
                </a:rPr>
                <a:t>𝐼</a:t>
              </a:r>
              <a:r>
                <a:rPr lang="da-DK" sz="1100" b="0" i="0">
                  <a:solidFill>
                    <a:schemeClr val="dk1"/>
                  </a:solidFill>
                  <a:effectLst/>
                  <a:latin typeface="Cambria Math"/>
                  <a:ea typeface="+mn-ea"/>
                  <a:cs typeface="+mn-cs"/>
                </a:rPr>
                <a:t>_</a:t>
              </a:r>
              <a:r>
                <a:rPr lang="en-GB" sz="1100" b="0" i="0">
                  <a:solidFill>
                    <a:schemeClr val="dk1"/>
                  </a:solidFill>
                  <a:effectLst/>
                  <a:latin typeface="Cambria Math"/>
                  <a:ea typeface="+mn-ea"/>
                  <a:cs typeface="+mn-cs"/>
                </a:rPr>
                <a:t>𝑐</a:t>
              </a:r>
              <a:r>
                <a:rPr lang="da-DK" sz="1100">
                  <a:latin typeface="Times New Roman" panose="02020603050405020304" pitchFamily="18" charset="0"/>
                  <a:cs typeface="Times New Roman" panose="02020603050405020304" pitchFamily="18" charset="0"/>
                </a:rPr>
                <a:t> - investment costs</a:t>
              </a:r>
            </a:p>
            <a:p>
              <a:pPr marL="0" marR="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Cambria Math"/>
                  <a:ea typeface="+mn-ea"/>
                  <a:cs typeface="+mn-cs"/>
                </a:rPr>
                <a:t>𝑘</a:t>
              </a:r>
              <a:r>
                <a:rPr lang="da-DK" sz="1100" b="0" i="0">
                  <a:solidFill>
                    <a:schemeClr val="dk1"/>
                  </a:solidFill>
                  <a:effectLst/>
                  <a:latin typeface="Cambria Math"/>
                  <a:ea typeface="+mn-ea"/>
                  <a:cs typeface="+mn-cs"/>
                </a:rPr>
                <a:t>_</a:t>
              </a:r>
              <a:r>
                <a:rPr lang="en-GB" sz="1100" b="0" i="0">
                  <a:solidFill>
                    <a:schemeClr val="dk1"/>
                  </a:solidFill>
                  <a:effectLst/>
                  <a:latin typeface="Cambria Math"/>
                  <a:ea typeface="+mn-ea"/>
                  <a:cs typeface="+mn-cs"/>
                </a:rPr>
                <a:t>𝑐𝑜𝑛𝑣</a:t>
              </a:r>
              <a:r>
                <a:rPr lang="da-DK" sz="1100">
                  <a:latin typeface="Times New Roman" panose="02020603050405020304" pitchFamily="18" charset="0"/>
                  <a:cs typeface="Times New Roman" panose="02020603050405020304" pitchFamily="18" charset="0"/>
                </a:rPr>
                <a:t> - conersion factor from </a:t>
              </a:r>
              <a:r>
                <a:rPr lang="en-GB" sz="1100" b="0" i="0">
                  <a:solidFill>
                    <a:schemeClr val="dk1"/>
                  </a:solidFill>
                  <a:effectLst/>
                  <a:latin typeface="Cambria Math"/>
                  <a:ea typeface="+mn-ea"/>
                  <a:cs typeface="+mn-cs"/>
                </a:rPr>
                <a:t>€</a:t>
              </a:r>
              <a:r>
                <a:rPr lang="da-DK" sz="1100">
                  <a:latin typeface="Times New Roman" panose="02020603050405020304" pitchFamily="18" charset="0"/>
                  <a:cs typeface="Times New Roman" panose="02020603050405020304" pitchFamily="18" charset="0"/>
                </a:rPr>
                <a:t> to DKK</a:t>
              </a:r>
            </a:p>
            <a:p>
              <a:pPr marL="0" marR="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Cambria Math"/>
                  <a:ea typeface="+mn-ea"/>
                  <a:cs typeface="+mn-cs"/>
                </a:rPr>
                <a:t>𝐻</a:t>
              </a:r>
              <a:r>
                <a:rPr lang="da-DK" sz="1100" b="0" i="0">
                  <a:solidFill>
                    <a:schemeClr val="dk1"/>
                  </a:solidFill>
                  <a:effectLst/>
                  <a:latin typeface="Cambria Math"/>
                  <a:ea typeface="+mn-ea"/>
                  <a:cs typeface="+mn-cs"/>
                </a:rPr>
                <a:t>_</a:t>
              </a:r>
              <a:r>
                <a:rPr lang="en-GB" sz="1100" b="0" i="0">
                  <a:solidFill>
                    <a:schemeClr val="dk1"/>
                  </a:solidFill>
                  <a:effectLst/>
                  <a:latin typeface="Cambria Math"/>
                  <a:ea typeface="+mn-ea"/>
                  <a:cs typeface="+mn-cs"/>
                </a:rPr>
                <a:t>𝑐</a:t>
              </a:r>
              <a:r>
                <a:rPr lang="da-DK" sz="1100">
                  <a:latin typeface="Times New Roman" panose="02020603050405020304" pitchFamily="18" charset="0"/>
                  <a:cs typeface="Times New Roman" panose="02020603050405020304" pitchFamily="18" charset="0"/>
                </a:rPr>
                <a:t> - assumed heat production capacity</a:t>
              </a:r>
            </a:p>
            <a:p>
              <a:pPr marL="0" marR="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Cambria Math"/>
                  <a:ea typeface="+mn-ea"/>
                  <a:cs typeface="+mn-cs"/>
                </a:rPr>
                <a:t>𝐹𝐼𝑋𝑂𝑀</a:t>
              </a:r>
              <a:r>
                <a:rPr lang="da-DK" sz="1100">
                  <a:latin typeface="Times New Roman" panose="02020603050405020304" pitchFamily="18" charset="0"/>
                  <a:cs typeface="Times New Roman" panose="02020603050405020304" pitchFamily="18" charset="0"/>
                </a:rPr>
                <a:t> - Fixed O&amp;M costs</a:t>
              </a:r>
            </a:p>
          </xdr:txBody>
        </xdr:sp>
      </mc:Fallback>
    </mc:AlternateContent>
    <xdr:clientData/>
  </xdr:twoCellAnchor>
  <xdr:twoCellAnchor>
    <xdr:from>
      <xdr:col>9</xdr:col>
      <xdr:colOff>0</xdr:colOff>
      <xdr:row>52</xdr:row>
      <xdr:rowOff>0</xdr:rowOff>
    </xdr:from>
    <xdr:to>
      <xdr:col>12</xdr:col>
      <xdr:colOff>571500</xdr:colOff>
      <xdr:row>54</xdr:row>
      <xdr:rowOff>71871</xdr:rowOff>
    </xdr:to>
    <xdr:sp macro="" textlink="">
      <xdr:nvSpPr>
        <xdr:cNvPr id="13" name="TextBox 12">
          <a:extLst>
            <a:ext uri="{FF2B5EF4-FFF2-40B4-BE49-F238E27FC236}">
              <a16:creationId xmlns:a16="http://schemas.microsoft.com/office/drawing/2014/main" id="{00000000-0008-0000-0500-00000D000000}"/>
            </a:ext>
          </a:extLst>
        </xdr:cNvPr>
        <xdr:cNvSpPr txBox="1"/>
      </xdr:nvSpPr>
      <xdr:spPr>
        <a:xfrm>
          <a:off x="7324725" y="12839700"/>
          <a:ext cx="4629150" cy="471921"/>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lang="da-DK" sz="1100"/>
            <a:t>The </a:t>
          </a:r>
          <a:r>
            <a:rPr lang="da-DK" sz="1100" b="1">
              <a:solidFill>
                <a:srgbClr val="00B050"/>
              </a:solidFill>
            </a:rPr>
            <a:t>green</a:t>
          </a:r>
          <a:r>
            <a:rPr lang="da-DK" sz="1100"/>
            <a:t> values are copied to </a:t>
          </a:r>
          <a:r>
            <a:rPr lang="da-DK" sz="1100">
              <a:solidFill>
                <a:schemeClr val="dk1"/>
              </a:solidFill>
              <a:effectLst/>
              <a:latin typeface="+mn-lt"/>
              <a:ea typeface="+mn-ea"/>
              <a:cs typeface="+mn-cs"/>
            </a:rPr>
            <a:t>HOU_Multi Boil sheet </a:t>
          </a:r>
          <a:r>
            <a:rPr lang="da-DK" sz="1100"/>
            <a:t>and later</a:t>
          </a:r>
          <a:r>
            <a:rPr lang="da-DK" sz="1100" baseline="0"/>
            <a:t> used in TIMES</a:t>
          </a:r>
          <a:r>
            <a:rPr lang="da-DK" sz="1100"/>
            <a:t>-DK</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6</xdr:col>
      <xdr:colOff>457200</xdr:colOff>
      <xdr:row>0</xdr:row>
      <xdr:rowOff>0</xdr:rowOff>
    </xdr:from>
    <xdr:to>
      <xdr:col>17</xdr:col>
      <xdr:colOff>142875</xdr:colOff>
      <xdr:row>2</xdr:row>
      <xdr:rowOff>19050</xdr:rowOff>
    </xdr:to>
    <xdr:sp macro="" textlink="">
      <xdr:nvSpPr>
        <xdr:cNvPr id="2" name="TextBox 1">
          <a:extLst>
            <a:ext uri="{FF2B5EF4-FFF2-40B4-BE49-F238E27FC236}">
              <a16:creationId xmlns:a16="http://schemas.microsoft.com/office/drawing/2014/main" id="{00000000-0008-0000-0600-000002000000}"/>
            </a:ext>
          </a:extLst>
        </xdr:cNvPr>
        <xdr:cNvSpPr txBox="1"/>
      </xdr:nvSpPr>
      <xdr:spPr>
        <a:xfrm>
          <a:off x="7124700" y="0"/>
          <a:ext cx="6543675" cy="409575"/>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lang="da-DK" sz="1100"/>
            <a:t>The techno-economic</a:t>
          </a:r>
          <a:r>
            <a:rPr lang="da-DK" sz="1100" baseline="0"/>
            <a:t> data used in SubRES_NewHOU_Heating are obtained from "</a:t>
          </a:r>
          <a:r>
            <a:rPr lang="da-DK" sz="1100">
              <a:solidFill>
                <a:schemeClr val="dk1"/>
              </a:solidFill>
              <a:effectLst/>
              <a:latin typeface="+mn-lt"/>
              <a:ea typeface="+mn-ea"/>
              <a:cs typeface="+mn-cs"/>
            </a:rPr>
            <a:t>Technology Data for Energy Plants Individual Heating Plants and Energy Transport" maintained by the Danish Energy Agency </a:t>
          </a:r>
        </a:p>
        <a:p>
          <a:endParaRPr lang="da-DK" sz="1100">
            <a:solidFill>
              <a:schemeClr val="dk1"/>
            </a:solidFill>
            <a:effectLst/>
            <a:latin typeface="+mn-lt"/>
            <a:ea typeface="+mn-ea"/>
            <a:cs typeface="+mn-cs"/>
          </a:endParaRPr>
        </a:p>
        <a:p>
          <a:r>
            <a:rPr lang="da-DK" sz="1100" u="sng">
              <a:solidFill>
                <a:srgbClr val="0070C0"/>
              </a:solidFill>
              <a:effectLst/>
              <a:latin typeface="+mn-lt"/>
              <a:ea typeface="+mn-ea"/>
              <a:cs typeface="+mn-cs"/>
            </a:rPr>
            <a:t>http://www.ens.dk/node/2252</a:t>
          </a:r>
        </a:p>
      </xdr:txBody>
    </xdr:sp>
    <xdr:clientData/>
  </xdr:twoCellAnchor>
  <xdr:twoCellAnchor>
    <xdr:from>
      <xdr:col>16</xdr:col>
      <xdr:colOff>28575</xdr:colOff>
      <xdr:row>47</xdr:row>
      <xdr:rowOff>0</xdr:rowOff>
    </xdr:from>
    <xdr:to>
      <xdr:col>24</xdr:col>
      <xdr:colOff>38966</xdr:colOff>
      <xdr:row>50</xdr:row>
      <xdr:rowOff>104775</xdr:rowOff>
    </xdr:to>
    <mc:AlternateContent xmlns:mc="http://schemas.openxmlformats.org/markup-compatibility/2006" xmlns:a14="http://schemas.microsoft.com/office/drawing/2010/main">
      <mc:Choice Requires="a14">
        <xdr:sp macro="" textlink="">
          <xdr:nvSpPr>
            <xdr:cNvPr id="10" name="TextBox 9">
              <a:extLst>
                <a:ext uri="{FF2B5EF4-FFF2-40B4-BE49-F238E27FC236}">
                  <a16:creationId xmlns:a16="http://schemas.microsoft.com/office/drawing/2014/main" id="{00000000-0008-0000-0600-00000A000000}"/>
                </a:ext>
              </a:extLst>
            </xdr:cNvPr>
            <xdr:cNvSpPr txBox="1"/>
          </xdr:nvSpPr>
          <xdr:spPr>
            <a:xfrm>
              <a:off x="12944475" y="8810625"/>
              <a:ext cx="4887191" cy="4324350"/>
            </a:xfrm>
            <a:prstGeom prst="rect">
              <a:avLst/>
            </a:prstGeom>
            <a:ln>
              <a:solidFill>
                <a:srgbClr val="FF0000"/>
              </a:solidFill>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lang="da-DK" sz="1100">
                  <a:latin typeface="Times New Roman" panose="02020603050405020304" pitchFamily="18" charset="0"/>
                  <a:cs typeface="Times New Roman" panose="02020603050405020304" pitchFamily="18" charset="0"/>
                </a:rPr>
                <a:t>Th</a:t>
              </a:r>
              <a:r>
                <a:rPr lang="da-DK" sz="1100" baseline="0">
                  <a:latin typeface="Times New Roman" panose="02020603050405020304" pitchFamily="18" charset="0"/>
                  <a:cs typeface="Times New Roman" panose="02020603050405020304" pitchFamily="18" charset="0"/>
                </a:rPr>
                <a:t>e values in red (specific investments, Fix O&amp;M and variable O&amp;M) are calculated and linked to table J12:P15: </a:t>
              </a:r>
            </a:p>
            <a:p>
              <a:endParaRPr lang="da-DK" sz="1100" baseline="0">
                <a:latin typeface="Times New Roman" panose="02020603050405020304" pitchFamily="18" charset="0"/>
                <a:cs typeface="Times New Roman" panose="02020603050405020304" pitchFamily="18" charset="0"/>
              </a:endParaRPr>
            </a:p>
            <a:p>
              <a:pPr algn="l"/>
              <a14:m>
                <m:oMath xmlns:m="http://schemas.openxmlformats.org/officeDocument/2006/math">
                  <m:sSub>
                    <m:sSubPr>
                      <m:ctrlPr>
                        <a:rPr lang="da-DK" sz="1100" i="1">
                          <a:latin typeface="Cambria Math" panose="02040503050406030204" pitchFamily="18" charset="0"/>
                        </a:rPr>
                      </m:ctrlPr>
                    </m:sSubPr>
                    <m:e>
                      <m:r>
                        <a:rPr lang="en-GB" sz="1100" b="0" i="1">
                          <a:latin typeface="Cambria Math"/>
                        </a:rPr>
                        <m:t>𝐼</m:t>
                      </m:r>
                    </m:e>
                    <m:sub>
                      <m:r>
                        <a:rPr lang="en-GB" sz="1100" b="0" i="1">
                          <a:latin typeface="Cambria Math"/>
                        </a:rPr>
                        <m:t>𝑐</m:t>
                      </m:r>
                    </m:sub>
                  </m:sSub>
                  <m:d>
                    <m:dPr>
                      <m:begChr m:val="["/>
                      <m:endChr m:val="]"/>
                      <m:ctrlPr>
                        <a:rPr lang="da-DK" sz="1100" i="1">
                          <a:latin typeface="Cambria Math" panose="02040503050406030204" pitchFamily="18" charset="0"/>
                        </a:rPr>
                      </m:ctrlPr>
                    </m:dPr>
                    <m:e>
                      <m:f>
                        <m:fPr>
                          <m:ctrlPr>
                            <a:rPr lang="da-DK" sz="1100" i="1">
                              <a:solidFill>
                                <a:schemeClr val="dk1"/>
                              </a:solidFill>
                              <a:effectLst/>
                              <a:latin typeface="Cambria Math" panose="02040503050406030204" pitchFamily="18" charset="0"/>
                              <a:ea typeface="+mn-ea"/>
                              <a:cs typeface="+mn-cs"/>
                            </a:rPr>
                          </m:ctrlPr>
                        </m:fPr>
                        <m:num>
                          <m:r>
                            <a:rPr lang="en-GB" sz="1100" b="0" i="1">
                              <a:solidFill>
                                <a:schemeClr val="dk1"/>
                              </a:solidFill>
                              <a:effectLst/>
                              <a:latin typeface="Cambria Math"/>
                              <a:ea typeface="+mn-ea"/>
                              <a:cs typeface="+mn-cs"/>
                            </a:rPr>
                            <m:t>𝐷𝐾𝐾</m:t>
                          </m:r>
                        </m:num>
                        <m:den>
                          <m:r>
                            <a:rPr lang="en-GB" sz="1100" b="0" i="1">
                              <a:solidFill>
                                <a:schemeClr val="dk1"/>
                              </a:solidFill>
                              <a:effectLst/>
                              <a:latin typeface="Cambria Math"/>
                              <a:ea typeface="+mn-ea"/>
                              <a:cs typeface="+mn-cs"/>
                            </a:rPr>
                            <m:t>𝑢𝑛𝑖𝑡</m:t>
                          </m:r>
                        </m:den>
                      </m:f>
                    </m:e>
                  </m:d>
                  <m:r>
                    <a:rPr lang="da-DK" sz="1100" i="1">
                      <a:latin typeface="Cambria Math"/>
                      <a:ea typeface="Cambria Math"/>
                    </a:rPr>
                    <m:t>=</m:t>
                  </m:r>
                  <m:sSub>
                    <m:sSubPr>
                      <m:ctrlPr>
                        <a:rPr lang="da-DK" sz="1100" i="1">
                          <a:solidFill>
                            <a:schemeClr val="dk1"/>
                          </a:solidFill>
                          <a:effectLst/>
                          <a:latin typeface="Cambria Math" panose="02040503050406030204" pitchFamily="18" charset="0"/>
                          <a:ea typeface="+mn-ea"/>
                          <a:cs typeface="+mn-cs"/>
                        </a:rPr>
                      </m:ctrlPr>
                    </m:sSubPr>
                    <m:e>
                      <m:r>
                        <a:rPr lang="en-GB" sz="1100" b="0" i="1">
                          <a:solidFill>
                            <a:schemeClr val="dk1"/>
                          </a:solidFill>
                          <a:effectLst/>
                          <a:latin typeface="Cambria Math"/>
                          <a:ea typeface="+mn-ea"/>
                          <a:cs typeface="+mn-cs"/>
                        </a:rPr>
                        <m:t>𝐼</m:t>
                      </m:r>
                    </m:e>
                    <m:sub>
                      <m:r>
                        <a:rPr lang="en-GB" sz="1100" b="0" i="1">
                          <a:solidFill>
                            <a:schemeClr val="dk1"/>
                          </a:solidFill>
                          <a:effectLst/>
                          <a:latin typeface="Cambria Math"/>
                          <a:ea typeface="+mn-ea"/>
                          <a:cs typeface="+mn-cs"/>
                        </a:rPr>
                        <m:t>𝑐</m:t>
                      </m:r>
                    </m:sub>
                  </m:sSub>
                  <m:d>
                    <m:dPr>
                      <m:begChr m:val="["/>
                      <m:endChr m:val="]"/>
                      <m:ctrlPr>
                        <a:rPr lang="da-DK" sz="1100" i="1">
                          <a:solidFill>
                            <a:schemeClr val="dk1"/>
                          </a:solidFill>
                          <a:effectLst/>
                          <a:latin typeface="Cambria Math" panose="02040503050406030204" pitchFamily="18" charset="0"/>
                          <a:ea typeface="+mn-ea"/>
                          <a:cs typeface="+mn-cs"/>
                        </a:rPr>
                      </m:ctrlPr>
                    </m:dPr>
                    <m:e>
                      <m:f>
                        <m:fPr>
                          <m:ctrlPr>
                            <a:rPr lang="da-DK" sz="1100" i="1">
                              <a:solidFill>
                                <a:schemeClr val="dk1"/>
                              </a:solidFill>
                              <a:effectLst/>
                              <a:latin typeface="Cambria Math" panose="02040503050406030204" pitchFamily="18" charset="0"/>
                              <a:ea typeface="+mn-ea"/>
                              <a:cs typeface="+mn-cs"/>
                            </a:rPr>
                          </m:ctrlPr>
                        </m:fPr>
                        <m:num>
                          <m:r>
                            <a:rPr lang="en-GB" sz="1100" b="0" i="1">
                              <a:solidFill>
                                <a:schemeClr val="dk1"/>
                              </a:solidFill>
                              <a:effectLst/>
                              <a:latin typeface="Cambria Math"/>
                              <a:ea typeface="+mn-ea"/>
                              <a:cs typeface="+mn-cs"/>
                            </a:rPr>
                            <m:t>1000 €</m:t>
                          </m:r>
                        </m:num>
                        <m:den>
                          <m:r>
                            <a:rPr lang="en-GB" sz="1100" b="0" i="1">
                              <a:solidFill>
                                <a:schemeClr val="dk1"/>
                              </a:solidFill>
                              <a:effectLst/>
                              <a:latin typeface="Cambria Math"/>
                              <a:ea typeface="+mn-ea"/>
                              <a:cs typeface="+mn-cs"/>
                            </a:rPr>
                            <m:t>𝑢𝑛𝑖𝑡</m:t>
                          </m:r>
                        </m:den>
                      </m:f>
                    </m:e>
                  </m:d>
                  <m:r>
                    <a:rPr lang="da-DK" sz="1100" i="1">
                      <a:solidFill>
                        <a:schemeClr val="dk1"/>
                      </a:solidFill>
                      <a:effectLst/>
                      <a:latin typeface="Cambria Math"/>
                      <a:ea typeface="Cambria Math"/>
                      <a:cs typeface="+mn-cs"/>
                    </a:rPr>
                    <m:t>∙</m:t>
                  </m:r>
                  <m:sSub>
                    <m:sSubPr>
                      <m:ctrlPr>
                        <a:rPr lang="da-DK" sz="1100" i="1">
                          <a:solidFill>
                            <a:schemeClr val="dk1"/>
                          </a:solidFill>
                          <a:effectLst/>
                          <a:latin typeface="Cambria Math" panose="02040503050406030204" pitchFamily="18" charset="0"/>
                          <a:ea typeface="+mn-ea"/>
                          <a:cs typeface="+mn-cs"/>
                        </a:rPr>
                      </m:ctrlPr>
                    </m:sSubPr>
                    <m:e>
                      <m:r>
                        <a:rPr lang="en-GB" sz="1100" b="0" i="1">
                          <a:solidFill>
                            <a:schemeClr val="dk1"/>
                          </a:solidFill>
                          <a:effectLst/>
                          <a:latin typeface="Cambria Math"/>
                          <a:ea typeface="+mn-ea"/>
                          <a:cs typeface="+mn-cs"/>
                        </a:rPr>
                        <m:t>𝑘</m:t>
                      </m:r>
                    </m:e>
                    <m:sub>
                      <m:r>
                        <a:rPr lang="en-GB" sz="1100" b="0" i="1">
                          <a:solidFill>
                            <a:schemeClr val="dk1"/>
                          </a:solidFill>
                          <a:effectLst/>
                          <a:latin typeface="Cambria Math"/>
                          <a:ea typeface="+mn-ea"/>
                          <a:cs typeface="+mn-cs"/>
                        </a:rPr>
                        <m:t>𝑐𝑜𝑛𝑣</m:t>
                      </m:r>
                    </m:sub>
                  </m:sSub>
                  <m:r>
                    <a:rPr lang="da-DK" sz="1100" i="1">
                      <a:solidFill>
                        <a:schemeClr val="dk1"/>
                      </a:solidFill>
                      <a:effectLst/>
                      <a:latin typeface="Cambria Math"/>
                      <a:ea typeface="+mn-ea"/>
                      <a:cs typeface="+mn-cs"/>
                    </a:rPr>
                    <m:t>∙</m:t>
                  </m:r>
                </m:oMath>
              </a14:m>
              <a:r>
                <a:rPr lang="da-DK" sz="1100">
                  <a:latin typeface="Times New Roman" panose="02020603050405020304" pitchFamily="18" charset="0"/>
                  <a:cs typeface="Times New Roman" panose="02020603050405020304" pitchFamily="18" charset="0"/>
                </a:rPr>
                <a:t>1000</a:t>
              </a:r>
            </a:p>
            <a:p>
              <a:pPr algn="l"/>
              <a:endParaRPr lang="da-DK" sz="1100">
                <a:latin typeface="Times New Roman" panose="02020603050405020304" pitchFamily="18" charset="0"/>
                <a:cs typeface="Times New Roman" panose="02020603050405020304" pitchFamily="18" charset="0"/>
              </a:endParaRPr>
            </a:p>
            <a:p>
              <a:pPr marL="0" marR="0" indent="0" algn="l"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left"/>
                  </m:oMathParaPr>
                  <m:oMath xmlns:m="http://schemas.openxmlformats.org/officeDocument/2006/math">
                    <m:sSub>
                      <m:sSubPr>
                        <m:ctrlPr>
                          <a:rPr lang="da-DK" sz="1100" i="1">
                            <a:solidFill>
                              <a:schemeClr val="dk1"/>
                            </a:solidFill>
                            <a:effectLst/>
                            <a:latin typeface="Cambria Math" panose="02040503050406030204" pitchFamily="18" charset="0"/>
                            <a:ea typeface="+mn-ea"/>
                            <a:cs typeface="+mn-cs"/>
                          </a:rPr>
                        </m:ctrlPr>
                      </m:sSubPr>
                      <m:e>
                        <m:r>
                          <a:rPr lang="en-GB" sz="1100" b="0" i="1">
                            <a:solidFill>
                              <a:schemeClr val="dk1"/>
                            </a:solidFill>
                            <a:effectLst/>
                            <a:latin typeface="Cambria Math"/>
                            <a:ea typeface="+mn-ea"/>
                            <a:cs typeface="+mn-cs"/>
                          </a:rPr>
                          <m:t>𝐼</m:t>
                        </m:r>
                      </m:e>
                      <m:sub>
                        <m:r>
                          <a:rPr lang="en-GB" sz="1100" b="0" i="1">
                            <a:solidFill>
                              <a:schemeClr val="dk1"/>
                            </a:solidFill>
                            <a:effectLst/>
                            <a:latin typeface="Cambria Math"/>
                            <a:ea typeface="+mn-ea"/>
                            <a:cs typeface="+mn-cs"/>
                          </a:rPr>
                          <m:t>𝑐</m:t>
                        </m:r>
                      </m:sub>
                    </m:sSub>
                    <m:d>
                      <m:dPr>
                        <m:begChr m:val="["/>
                        <m:endChr m:val="]"/>
                        <m:ctrlPr>
                          <a:rPr lang="da-DK" sz="1100" i="1">
                            <a:solidFill>
                              <a:schemeClr val="dk1"/>
                            </a:solidFill>
                            <a:effectLst/>
                            <a:latin typeface="Cambria Math" panose="02040503050406030204" pitchFamily="18" charset="0"/>
                            <a:ea typeface="+mn-ea"/>
                            <a:cs typeface="+mn-cs"/>
                          </a:rPr>
                        </m:ctrlPr>
                      </m:dPr>
                      <m:e>
                        <m:f>
                          <m:fPr>
                            <m:ctrlPr>
                              <a:rPr lang="da-DK" sz="1100" i="1">
                                <a:solidFill>
                                  <a:schemeClr val="dk1"/>
                                </a:solidFill>
                                <a:effectLst/>
                                <a:latin typeface="Cambria Math" panose="02040503050406030204" pitchFamily="18" charset="0"/>
                                <a:ea typeface="+mn-ea"/>
                                <a:cs typeface="+mn-cs"/>
                              </a:rPr>
                            </m:ctrlPr>
                          </m:fPr>
                          <m:num>
                            <m:r>
                              <a:rPr lang="en-GB" sz="1100" b="0" i="1">
                                <a:solidFill>
                                  <a:schemeClr val="dk1"/>
                                </a:solidFill>
                                <a:effectLst/>
                                <a:latin typeface="Cambria Math"/>
                                <a:ea typeface="+mn-ea"/>
                                <a:cs typeface="+mn-cs"/>
                              </a:rPr>
                              <m:t>𝐷𝐾𝐾</m:t>
                            </m:r>
                          </m:num>
                          <m:den>
                            <m:r>
                              <a:rPr lang="en-GB" sz="1100" b="0" i="1">
                                <a:solidFill>
                                  <a:schemeClr val="dk1"/>
                                </a:solidFill>
                                <a:effectLst/>
                                <a:latin typeface="Cambria Math"/>
                                <a:ea typeface="+mn-ea"/>
                                <a:cs typeface="+mn-cs"/>
                              </a:rPr>
                              <m:t>𝑘𝑊</m:t>
                            </m:r>
                          </m:den>
                        </m:f>
                      </m:e>
                    </m:d>
                    <m:r>
                      <a:rPr lang="da-DK" sz="1100" i="1">
                        <a:solidFill>
                          <a:schemeClr val="dk1"/>
                        </a:solidFill>
                        <a:effectLst/>
                        <a:latin typeface="Cambria Math"/>
                        <a:ea typeface="+mn-ea"/>
                        <a:cs typeface="+mn-cs"/>
                      </a:rPr>
                      <m:t>=</m:t>
                    </m:r>
                    <m:f>
                      <m:fPr>
                        <m:ctrlPr>
                          <a:rPr lang="da-DK" sz="1100" i="1">
                            <a:solidFill>
                              <a:schemeClr val="dk1"/>
                            </a:solidFill>
                            <a:effectLst/>
                            <a:latin typeface="Cambria Math" panose="02040503050406030204" pitchFamily="18" charset="0"/>
                            <a:ea typeface="+mn-ea"/>
                            <a:cs typeface="+mn-cs"/>
                          </a:rPr>
                        </m:ctrlPr>
                      </m:fPr>
                      <m:num>
                        <m:sSub>
                          <m:sSubPr>
                            <m:ctrlPr>
                              <a:rPr lang="da-DK" sz="1100" i="1">
                                <a:solidFill>
                                  <a:schemeClr val="dk1"/>
                                </a:solidFill>
                                <a:effectLst/>
                                <a:latin typeface="Cambria Math" panose="02040503050406030204" pitchFamily="18" charset="0"/>
                                <a:ea typeface="+mn-ea"/>
                                <a:cs typeface="+mn-cs"/>
                              </a:rPr>
                            </m:ctrlPr>
                          </m:sSubPr>
                          <m:e>
                            <m:r>
                              <a:rPr lang="en-GB" sz="1100" b="0" i="1">
                                <a:solidFill>
                                  <a:schemeClr val="dk1"/>
                                </a:solidFill>
                                <a:effectLst/>
                                <a:latin typeface="Cambria Math"/>
                                <a:ea typeface="+mn-ea"/>
                                <a:cs typeface="+mn-cs"/>
                              </a:rPr>
                              <m:t>𝐼</m:t>
                            </m:r>
                          </m:e>
                          <m:sub>
                            <m:r>
                              <a:rPr lang="en-GB" sz="1100" b="0" i="1">
                                <a:solidFill>
                                  <a:schemeClr val="dk1"/>
                                </a:solidFill>
                                <a:effectLst/>
                                <a:latin typeface="Cambria Math"/>
                                <a:ea typeface="+mn-ea"/>
                                <a:cs typeface="+mn-cs"/>
                              </a:rPr>
                              <m:t>𝑐</m:t>
                            </m:r>
                          </m:sub>
                        </m:sSub>
                        <m:d>
                          <m:dPr>
                            <m:begChr m:val="["/>
                            <m:endChr m:val="]"/>
                            <m:ctrlPr>
                              <a:rPr lang="da-DK" sz="1100" i="1">
                                <a:solidFill>
                                  <a:schemeClr val="dk1"/>
                                </a:solidFill>
                                <a:effectLst/>
                                <a:latin typeface="Cambria Math" panose="02040503050406030204" pitchFamily="18" charset="0"/>
                                <a:ea typeface="+mn-ea"/>
                                <a:cs typeface="+mn-cs"/>
                              </a:rPr>
                            </m:ctrlPr>
                          </m:dPr>
                          <m:e>
                            <m:f>
                              <m:fPr>
                                <m:ctrlPr>
                                  <a:rPr lang="da-DK" sz="1100" i="1">
                                    <a:solidFill>
                                      <a:schemeClr val="dk1"/>
                                    </a:solidFill>
                                    <a:effectLst/>
                                    <a:latin typeface="Cambria Math" panose="02040503050406030204" pitchFamily="18" charset="0"/>
                                    <a:ea typeface="+mn-ea"/>
                                    <a:cs typeface="+mn-cs"/>
                                  </a:rPr>
                                </m:ctrlPr>
                              </m:fPr>
                              <m:num>
                                <m:r>
                                  <a:rPr lang="en-GB" sz="1100" b="0" i="1">
                                    <a:solidFill>
                                      <a:schemeClr val="dk1"/>
                                    </a:solidFill>
                                    <a:effectLst/>
                                    <a:latin typeface="Cambria Math"/>
                                    <a:ea typeface="+mn-ea"/>
                                    <a:cs typeface="+mn-cs"/>
                                  </a:rPr>
                                  <m:t>𝐷𝐾𝐾</m:t>
                                </m:r>
                              </m:num>
                              <m:den>
                                <m:r>
                                  <a:rPr lang="en-GB" sz="1100" b="0" i="1">
                                    <a:solidFill>
                                      <a:schemeClr val="dk1"/>
                                    </a:solidFill>
                                    <a:effectLst/>
                                    <a:latin typeface="Cambria Math"/>
                                    <a:ea typeface="+mn-ea"/>
                                    <a:cs typeface="+mn-cs"/>
                                  </a:rPr>
                                  <m:t>𝑢𝑛𝑖𝑡</m:t>
                                </m:r>
                              </m:den>
                            </m:f>
                          </m:e>
                        </m:d>
                      </m:num>
                      <m:den>
                        <m:sSub>
                          <m:sSubPr>
                            <m:ctrlPr>
                              <a:rPr lang="da-DK" sz="1100" i="1">
                                <a:solidFill>
                                  <a:schemeClr val="dk1"/>
                                </a:solidFill>
                                <a:effectLst/>
                                <a:latin typeface="Cambria Math" panose="02040503050406030204" pitchFamily="18" charset="0"/>
                                <a:ea typeface="+mn-ea"/>
                                <a:cs typeface="+mn-cs"/>
                              </a:rPr>
                            </m:ctrlPr>
                          </m:sSubPr>
                          <m:e>
                            <m:r>
                              <a:rPr lang="en-GB" sz="1100" b="0" i="1">
                                <a:solidFill>
                                  <a:schemeClr val="dk1"/>
                                </a:solidFill>
                                <a:effectLst/>
                                <a:latin typeface="Cambria Math"/>
                                <a:ea typeface="+mn-ea"/>
                                <a:cs typeface="+mn-cs"/>
                              </a:rPr>
                              <m:t>𝐻</m:t>
                            </m:r>
                          </m:e>
                          <m:sub>
                            <m:r>
                              <a:rPr lang="en-GB" sz="1100" b="0" i="1">
                                <a:solidFill>
                                  <a:schemeClr val="dk1"/>
                                </a:solidFill>
                                <a:effectLst/>
                                <a:latin typeface="Cambria Math"/>
                                <a:ea typeface="+mn-ea"/>
                                <a:cs typeface="+mn-cs"/>
                              </a:rPr>
                              <m:t>𝑐</m:t>
                            </m:r>
                          </m:sub>
                        </m:sSub>
                        <m:d>
                          <m:dPr>
                            <m:begChr m:val="["/>
                            <m:endChr m:val="]"/>
                            <m:ctrlPr>
                              <a:rPr lang="da-DK" sz="1100" i="1">
                                <a:solidFill>
                                  <a:schemeClr val="dk1"/>
                                </a:solidFill>
                                <a:effectLst/>
                                <a:latin typeface="Cambria Math" panose="02040503050406030204" pitchFamily="18" charset="0"/>
                                <a:ea typeface="+mn-ea"/>
                                <a:cs typeface="+mn-cs"/>
                              </a:rPr>
                            </m:ctrlPr>
                          </m:dPr>
                          <m:e>
                            <m:f>
                              <m:fPr>
                                <m:ctrlPr>
                                  <a:rPr lang="da-DK" sz="1100" i="1">
                                    <a:solidFill>
                                      <a:schemeClr val="dk1"/>
                                    </a:solidFill>
                                    <a:effectLst/>
                                    <a:latin typeface="Cambria Math" panose="02040503050406030204" pitchFamily="18" charset="0"/>
                                    <a:ea typeface="+mn-ea"/>
                                    <a:cs typeface="+mn-cs"/>
                                  </a:rPr>
                                </m:ctrlPr>
                              </m:fPr>
                              <m:num>
                                <m:r>
                                  <a:rPr lang="en-GB" sz="1100" b="0" i="1">
                                    <a:solidFill>
                                      <a:schemeClr val="dk1"/>
                                    </a:solidFill>
                                    <a:effectLst/>
                                    <a:latin typeface="Cambria Math"/>
                                    <a:ea typeface="+mn-ea"/>
                                    <a:cs typeface="+mn-cs"/>
                                  </a:rPr>
                                  <m:t>𝑘𝑊</m:t>
                                </m:r>
                              </m:num>
                              <m:den>
                                <m:r>
                                  <a:rPr lang="en-GB" sz="1100" b="0" i="1">
                                    <a:solidFill>
                                      <a:schemeClr val="dk1"/>
                                    </a:solidFill>
                                    <a:effectLst/>
                                    <a:latin typeface="Cambria Math"/>
                                    <a:ea typeface="+mn-ea"/>
                                    <a:cs typeface="+mn-cs"/>
                                  </a:rPr>
                                  <m:t>𝑢𝑛𝑖𝑡</m:t>
                                </m:r>
                              </m:den>
                            </m:f>
                          </m:e>
                        </m:d>
                      </m:den>
                    </m:f>
                  </m:oMath>
                </m:oMathPara>
              </a14:m>
              <a:endParaRPr lang="en-GB" sz="1100" b="0" i="1">
                <a:solidFill>
                  <a:schemeClr val="dk1"/>
                </a:solidFill>
                <a:effectLst/>
                <a:latin typeface="Cambria Math"/>
                <a:ea typeface="+mn-ea"/>
                <a:cs typeface="+mn-cs"/>
              </a:endParaRPr>
            </a:p>
            <a:p>
              <a:pPr eaLnBrk="1" fontAlgn="auto" latinLnBrk="0" hangingPunct="1"/>
              <a14:m>
                <m:oMathPara xmlns:m="http://schemas.openxmlformats.org/officeDocument/2006/math">
                  <m:oMathParaPr>
                    <m:jc m:val="left"/>
                  </m:oMathParaPr>
                  <m:oMath xmlns:m="http://schemas.openxmlformats.org/officeDocument/2006/math">
                    <m:r>
                      <a:rPr lang="en-GB" sz="1100" b="0" i="1">
                        <a:solidFill>
                          <a:schemeClr val="dk1"/>
                        </a:solidFill>
                        <a:effectLst/>
                        <a:latin typeface="Cambria Math"/>
                        <a:ea typeface="+mn-ea"/>
                        <a:cs typeface="+mn-cs"/>
                      </a:rPr>
                      <m:t>𝐹𝐼𝑋𝑂𝑀</m:t>
                    </m:r>
                    <m:d>
                      <m:dPr>
                        <m:begChr m:val="["/>
                        <m:endChr m:val="]"/>
                        <m:ctrlPr>
                          <a:rPr lang="da-DK" sz="1100" i="1">
                            <a:solidFill>
                              <a:schemeClr val="dk1"/>
                            </a:solidFill>
                            <a:effectLst/>
                            <a:latin typeface="Cambria Math" panose="02040503050406030204" pitchFamily="18" charset="0"/>
                            <a:ea typeface="+mn-ea"/>
                            <a:cs typeface="+mn-cs"/>
                          </a:rPr>
                        </m:ctrlPr>
                      </m:dPr>
                      <m:e>
                        <m:f>
                          <m:fPr>
                            <m:ctrlPr>
                              <a:rPr lang="da-DK" sz="1100" i="1">
                                <a:solidFill>
                                  <a:schemeClr val="dk1"/>
                                </a:solidFill>
                                <a:effectLst/>
                                <a:latin typeface="Cambria Math" panose="02040503050406030204" pitchFamily="18" charset="0"/>
                                <a:ea typeface="+mn-ea"/>
                                <a:cs typeface="+mn-cs"/>
                              </a:rPr>
                            </m:ctrlPr>
                          </m:fPr>
                          <m:num>
                            <m:r>
                              <a:rPr lang="en-GB" sz="1100" b="0" i="1">
                                <a:solidFill>
                                  <a:schemeClr val="dk1"/>
                                </a:solidFill>
                                <a:effectLst/>
                                <a:latin typeface="Cambria Math"/>
                                <a:ea typeface="+mn-ea"/>
                                <a:cs typeface="+mn-cs"/>
                              </a:rPr>
                              <m:t>𝐷𝐾𝐾</m:t>
                            </m:r>
                          </m:num>
                          <m:den>
                            <m:r>
                              <a:rPr lang="en-GB" sz="1100" b="0" i="1">
                                <a:solidFill>
                                  <a:schemeClr val="dk1"/>
                                </a:solidFill>
                                <a:effectLst/>
                                <a:latin typeface="Cambria Math"/>
                                <a:ea typeface="+mn-ea"/>
                                <a:cs typeface="+mn-cs"/>
                              </a:rPr>
                              <m:t>𝑘𝑊</m:t>
                            </m:r>
                            <m:r>
                              <a:rPr lang="en-GB" sz="1100" b="0" i="1">
                                <a:solidFill>
                                  <a:schemeClr val="dk1"/>
                                </a:solidFill>
                                <a:effectLst/>
                                <a:latin typeface="Cambria Math"/>
                                <a:ea typeface="+mn-ea"/>
                                <a:cs typeface="+mn-cs"/>
                              </a:rPr>
                              <m:t>∙</m:t>
                            </m:r>
                            <m:r>
                              <a:rPr lang="en-GB" sz="1100" b="0" i="1">
                                <a:solidFill>
                                  <a:schemeClr val="dk1"/>
                                </a:solidFill>
                                <a:effectLst/>
                                <a:latin typeface="Cambria Math"/>
                                <a:ea typeface="+mn-ea"/>
                                <a:cs typeface="+mn-cs"/>
                              </a:rPr>
                              <m:t>𝑦𝑒𝑎𝑟</m:t>
                            </m:r>
                          </m:den>
                        </m:f>
                      </m:e>
                    </m:d>
                    <m:r>
                      <a:rPr lang="da-DK" sz="1100" i="1">
                        <a:solidFill>
                          <a:schemeClr val="dk1"/>
                        </a:solidFill>
                        <a:effectLst/>
                        <a:latin typeface="Cambria Math"/>
                        <a:ea typeface="+mn-ea"/>
                        <a:cs typeface="+mn-cs"/>
                      </a:rPr>
                      <m:t>=</m:t>
                    </m:r>
                    <m:f>
                      <m:fPr>
                        <m:ctrlPr>
                          <a:rPr lang="da-DK" sz="1100" i="1">
                            <a:solidFill>
                              <a:schemeClr val="dk1"/>
                            </a:solidFill>
                            <a:effectLst/>
                            <a:latin typeface="Cambria Math" panose="02040503050406030204" pitchFamily="18" charset="0"/>
                            <a:ea typeface="+mn-ea"/>
                            <a:cs typeface="+mn-cs"/>
                          </a:rPr>
                        </m:ctrlPr>
                      </m:fPr>
                      <m:num>
                        <m:r>
                          <a:rPr lang="en-GB" sz="1100" b="0" i="1">
                            <a:solidFill>
                              <a:schemeClr val="dk1"/>
                            </a:solidFill>
                            <a:effectLst/>
                            <a:latin typeface="Cambria Math"/>
                            <a:ea typeface="+mn-ea"/>
                            <a:cs typeface="+mn-cs"/>
                          </a:rPr>
                          <m:t>𝐹𝐼𝑋𝑂𝑀</m:t>
                        </m:r>
                        <m:d>
                          <m:dPr>
                            <m:begChr m:val="["/>
                            <m:endChr m:val="]"/>
                            <m:ctrlPr>
                              <a:rPr lang="da-DK" sz="1100" i="1">
                                <a:solidFill>
                                  <a:schemeClr val="dk1"/>
                                </a:solidFill>
                                <a:effectLst/>
                                <a:latin typeface="Cambria Math" panose="02040503050406030204" pitchFamily="18" charset="0"/>
                                <a:ea typeface="+mn-ea"/>
                                <a:cs typeface="+mn-cs"/>
                              </a:rPr>
                            </m:ctrlPr>
                          </m:dPr>
                          <m:e>
                            <m:f>
                              <m:fPr>
                                <m:ctrlPr>
                                  <a:rPr lang="da-DK" sz="1100" i="1">
                                    <a:solidFill>
                                      <a:schemeClr val="dk1"/>
                                    </a:solidFill>
                                    <a:effectLst/>
                                    <a:latin typeface="Cambria Math" panose="02040503050406030204" pitchFamily="18" charset="0"/>
                                    <a:ea typeface="+mn-ea"/>
                                    <a:cs typeface="+mn-cs"/>
                                  </a:rPr>
                                </m:ctrlPr>
                              </m:fPr>
                              <m:num>
                                <m:r>
                                  <a:rPr lang="en-GB" sz="1100" b="0" i="1">
                                    <a:solidFill>
                                      <a:schemeClr val="dk1"/>
                                    </a:solidFill>
                                    <a:effectLst/>
                                    <a:latin typeface="Cambria Math"/>
                                    <a:ea typeface="+mn-ea"/>
                                    <a:cs typeface="+mn-cs"/>
                                  </a:rPr>
                                  <m:t>€</m:t>
                                </m:r>
                              </m:num>
                              <m:den>
                                <m:r>
                                  <a:rPr lang="en-GB" sz="1100" b="0" i="1">
                                    <a:solidFill>
                                      <a:schemeClr val="dk1"/>
                                    </a:solidFill>
                                    <a:effectLst/>
                                    <a:latin typeface="Cambria Math"/>
                                    <a:ea typeface="+mn-ea"/>
                                    <a:cs typeface="+mn-cs"/>
                                  </a:rPr>
                                  <m:t>𝑢𝑛𝑖𝑡</m:t>
                                </m:r>
                                <m:r>
                                  <a:rPr lang="en-GB" sz="1100" b="0" i="1">
                                    <a:solidFill>
                                      <a:schemeClr val="dk1"/>
                                    </a:solidFill>
                                    <a:effectLst/>
                                    <a:latin typeface="Cambria Math"/>
                                    <a:ea typeface="+mn-ea"/>
                                    <a:cs typeface="+mn-cs"/>
                                  </a:rPr>
                                  <m:t>∙</m:t>
                                </m:r>
                                <m:r>
                                  <a:rPr lang="en-GB" sz="1100" b="0" i="1">
                                    <a:solidFill>
                                      <a:schemeClr val="dk1"/>
                                    </a:solidFill>
                                    <a:effectLst/>
                                    <a:latin typeface="Cambria Math"/>
                                    <a:ea typeface="+mn-ea"/>
                                    <a:cs typeface="+mn-cs"/>
                                  </a:rPr>
                                  <m:t>𝑦𝑒𝑎𝑟</m:t>
                                </m:r>
                              </m:den>
                            </m:f>
                          </m:e>
                        </m:d>
                        <m:r>
                          <a:rPr lang="da-DK" sz="1100" i="1">
                            <a:solidFill>
                              <a:schemeClr val="dk1"/>
                            </a:solidFill>
                            <a:effectLst/>
                            <a:latin typeface="Cambria Math"/>
                            <a:ea typeface="+mn-ea"/>
                            <a:cs typeface="+mn-cs"/>
                          </a:rPr>
                          <m:t>∙</m:t>
                        </m:r>
                        <m:sSub>
                          <m:sSubPr>
                            <m:ctrlPr>
                              <a:rPr lang="da-DK" sz="1100" i="1">
                                <a:solidFill>
                                  <a:schemeClr val="dk1"/>
                                </a:solidFill>
                                <a:effectLst/>
                                <a:latin typeface="Cambria Math" panose="02040503050406030204" pitchFamily="18" charset="0"/>
                                <a:ea typeface="+mn-ea"/>
                                <a:cs typeface="+mn-cs"/>
                              </a:rPr>
                            </m:ctrlPr>
                          </m:sSubPr>
                          <m:e>
                            <m:r>
                              <a:rPr lang="en-GB" sz="1100" b="0" i="1">
                                <a:solidFill>
                                  <a:schemeClr val="dk1"/>
                                </a:solidFill>
                                <a:effectLst/>
                                <a:latin typeface="Cambria Math"/>
                                <a:ea typeface="+mn-ea"/>
                                <a:cs typeface="+mn-cs"/>
                              </a:rPr>
                              <m:t>𝑘</m:t>
                            </m:r>
                          </m:e>
                          <m:sub>
                            <m:r>
                              <a:rPr lang="en-GB" sz="1100" b="0" i="1">
                                <a:solidFill>
                                  <a:schemeClr val="dk1"/>
                                </a:solidFill>
                                <a:effectLst/>
                                <a:latin typeface="Cambria Math"/>
                                <a:ea typeface="+mn-ea"/>
                                <a:cs typeface="+mn-cs"/>
                              </a:rPr>
                              <m:t>𝑐𝑜𝑛𝑣</m:t>
                            </m:r>
                          </m:sub>
                        </m:sSub>
                      </m:num>
                      <m:den>
                        <m:sSub>
                          <m:sSubPr>
                            <m:ctrlPr>
                              <a:rPr lang="da-DK" sz="1100" i="1">
                                <a:solidFill>
                                  <a:schemeClr val="dk1"/>
                                </a:solidFill>
                                <a:effectLst/>
                                <a:latin typeface="Cambria Math" panose="02040503050406030204" pitchFamily="18" charset="0"/>
                                <a:ea typeface="+mn-ea"/>
                                <a:cs typeface="+mn-cs"/>
                              </a:rPr>
                            </m:ctrlPr>
                          </m:sSubPr>
                          <m:e>
                            <m:r>
                              <a:rPr lang="en-GB" sz="1100" b="0" i="1">
                                <a:solidFill>
                                  <a:schemeClr val="dk1"/>
                                </a:solidFill>
                                <a:effectLst/>
                                <a:latin typeface="Cambria Math"/>
                                <a:ea typeface="+mn-ea"/>
                                <a:cs typeface="+mn-cs"/>
                              </a:rPr>
                              <m:t>𝐻</m:t>
                            </m:r>
                          </m:e>
                          <m:sub>
                            <m:r>
                              <a:rPr lang="en-GB" sz="1100" b="0" i="1">
                                <a:solidFill>
                                  <a:schemeClr val="dk1"/>
                                </a:solidFill>
                                <a:effectLst/>
                                <a:latin typeface="Cambria Math"/>
                                <a:ea typeface="+mn-ea"/>
                                <a:cs typeface="+mn-cs"/>
                              </a:rPr>
                              <m:t>𝑐</m:t>
                            </m:r>
                          </m:sub>
                        </m:sSub>
                        <m:d>
                          <m:dPr>
                            <m:begChr m:val="["/>
                            <m:endChr m:val="]"/>
                            <m:ctrlPr>
                              <a:rPr lang="da-DK" sz="1100" i="1">
                                <a:solidFill>
                                  <a:schemeClr val="dk1"/>
                                </a:solidFill>
                                <a:effectLst/>
                                <a:latin typeface="Cambria Math" panose="02040503050406030204" pitchFamily="18" charset="0"/>
                                <a:ea typeface="+mn-ea"/>
                                <a:cs typeface="+mn-cs"/>
                              </a:rPr>
                            </m:ctrlPr>
                          </m:dPr>
                          <m:e>
                            <m:f>
                              <m:fPr>
                                <m:ctrlPr>
                                  <a:rPr lang="da-DK" sz="1100" i="1">
                                    <a:solidFill>
                                      <a:schemeClr val="dk1"/>
                                    </a:solidFill>
                                    <a:effectLst/>
                                    <a:latin typeface="Cambria Math" panose="02040503050406030204" pitchFamily="18" charset="0"/>
                                    <a:ea typeface="+mn-ea"/>
                                    <a:cs typeface="+mn-cs"/>
                                  </a:rPr>
                                </m:ctrlPr>
                              </m:fPr>
                              <m:num>
                                <m:r>
                                  <a:rPr lang="en-GB" sz="1100" b="0" i="1">
                                    <a:solidFill>
                                      <a:schemeClr val="dk1"/>
                                    </a:solidFill>
                                    <a:effectLst/>
                                    <a:latin typeface="Cambria Math"/>
                                    <a:ea typeface="+mn-ea"/>
                                    <a:cs typeface="+mn-cs"/>
                                  </a:rPr>
                                  <m:t>𝑘𝑊</m:t>
                                </m:r>
                              </m:num>
                              <m:den>
                                <m:r>
                                  <a:rPr lang="en-GB" sz="1100" b="0" i="1">
                                    <a:solidFill>
                                      <a:schemeClr val="dk1"/>
                                    </a:solidFill>
                                    <a:effectLst/>
                                    <a:latin typeface="Cambria Math"/>
                                    <a:ea typeface="+mn-ea"/>
                                    <a:cs typeface="+mn-cs"/>
                                  </a:rPr>
                                  <m:t>𝑢𝑛𝑖𝑡</m:t>
                                </m:r>
                              </m:den>
                            </m:f>
                          </m:e>
                        </m:d>
                      </m:den>
                    </m:f>
                  </m:oMath>
                </m:oMathPara>
              </a14:m>
              <a:endParaRPr lang="da-DK">
                <a:effectLst/>
              </a:endParaRPr>
            </a:p>
            <a:p>
              <a:pPr eaLnBrk="1" fontAlgn="auto" latinLnBrk="0" hangingPunct="1"/>
              <a:r>
                <a:rPr lang="en-GB" sz="1100" b="0">
                  <a:solidFill>
                    <a:schemeClr val="dk1"/>
                  </a:solidFill>
                  <a:effectLst/>
                  <a:latin typeface="+mn-lt"/>
                  <a:ea typeface="+mn-ea"/>
                  <a:cs typeface="+mn-cs"/>
                </a:rPr>
                <a:t>VAR</a:t>
              </a:r>
              <a14:m>
                <m:oMath xmlns:m="http://schemas.openxmlformats.org/officeDocument/2006/math">
                  <m:r>
                    <a:rPr lang="en-GB" sz="1100" b="0" i="1">
                      <a:solidFill>
                        <a:schemeClr val="dk1"/>
                      </a:solidFill>
                      <a:effectLst/>
                      <a:latin typeface="Cambria Math"/>
                      <a:ea typeface="+mn-ea"/>
                      <a:cs typeface="+mn-cs"/>
                    </a:rPr>
                    <m:t>𝑂𝑀</m:t>
                  </m:r>
                  <m:d>
                    <m:dPr>
                      <m:begChr m:val="["/>
                      <m:endChr m:val="]"/>
                      <m:ctrlPr>
                        <a:rPr lang="da-DK" sz="1100" i="1">
                          <a:solidFill>
                            <a:schemeClr val="dk1"/>
                          </a:solidFill>
                          <a:effectLst/>
                          <a:latin typeface="Cambria Math" panose="02040503050406030204" pitchFamily="18" charset="0"/>
                          <a:ea typeface="+mn-ea"/>
                          <a:cs typeface="+mn-cs"/>
                        </a:rPr>
                      </m:ctrlPr>
                    </m:dPr>
                    <m:e>
                      <m:f>
                        <m:fPr>
                          <m:ctrlPr>
                            <a:rPr lang="da-DK" sz="1100" i="1">
                              <a:solidFill>
                                <a:schemeClr val="dk1"/>
                              </a:solidFill>
                              <a:effectLst/>
                              <a:latin typeface="Cambria Math" panose="02040503050406030204" pitchFamily="18" charset="0"/>
                              <a:ea typeface="+mn-ea"/>
                              <a:cs typeface="+mn-cs"/>
                            </a:rPr>
                          </m:ctrlPr>
                        </m:fPr>
                        <m:num>
                          <m:r>
                            <a:rPr lang="en-GB" sz="1100" b="0" i="1">
                              <a:solidFill>
                                <a:schemeClr val="dk1"/>
                              </a:solidFill>
                              <a:effectLst/>
                              <a:latin typeface="Cambria Math"/>
                              <a:ea typeface="+mn-ea"/>
                              <a:cs typeface="+mn-cs"/>
                            </a:rPr>
                            <m:t>𝐷𝐾𝐾</m:t>
                          </m:r>
                        </m:num>
                        <m:den>
                          <m:r>
                            <a:rPr lang="en-GB" sz="1100" b="0" i="1">
                              <a:solidFill>
                                <a:schemeClr val="dk1"/>
                              </a:solidFill>
                              <a:effectLst/>
                              <a:latin typeface="Cambria Math"/>
                              <a:ea typeface="+mn-ea"/>
                              <a:cs typeface="+mn-cs"/>
                            </a:rPr>
                            <m:t>𝐺𝐽</m:t>
                          </m:r>
                        </m:den>
                      </m:f>
                    </m:e>
                  </m:d>
                  <m:r>
                    <a:rPr lang="da-DK" sz="1100" i="1">
                      <a:solidFill>
                        <a:schemeClr val="dk1"/>
                      </a:solidFill>
                      <a:effectLst/>
                      <a:latin typeface="Cambria Math"/>
                      <a:ea typeface="+mn-ea"/>
                      <a:cs typeface="+mn-cs"/>
                    </a:rPr>
                    <m:t>=</m:t>
                  </m:r>
                  <m:f>
                    <m:fPr>
                      <m:ctrlPr>
                        <a:rPr lang="da-DK" sz="1100" i="1">
                          <a:solidFill>
                            <a:schemeClr val="dk1"/>
                          </a:solidFill>
                          <a:effectLst/>
                          <a:latin typeface="Cambria Math" panose="02040503050406030204" pitchFamily="18" charset="0"/>
                          <a:ea typeface="+mn-ea"/>
                          <a:cs typeface="+mn-cs"/>
                        </a:rPr>
                      </m:ctrlPr>
                    </m:fPr>
                    <m:num>
                      <m:r>
                        <a:rPr lang="en-GB" sz="1100" b="0" i="1">
                          <a:solidFill>
                            <a:schemeClr val="dk1"/>
                          </a:solidFill>
                          <a:effectLst/>
                          <a:latin typeface="Cambria Math"/>
                          <a:ea typeface="+mn-ea"/>
                          <a:cs typeface="+mn-cs"/>
                        </a:rPr>
                        <m:t>𝐹𝐼𝑋𝑂𝑀</m:t>
                      </m:r>
                      <m:d>
                        <m:dPr>
                          <m:begChr m:val="["/>
                          <m:endChr m:val="]"/>
                          <m:ctrlPr>
                            <a:rPr lang="da-DK" sz="1100" i="1">
                              <a:solidFill>
                                <a:schemeClr val="dk1"/>
                              </a:solidFill>
                              <a:effectLst/>
                              <a:latin typeface="Cambria Math" panose="02040503050406030204" pitchFamily="18" charset="0"/>
                              <a:ea typeface="+mn-ea"/>
                              <a:cs typeface="+mn-cs"/>
                            </a:rPr>
                          </m:ctrlPr>
                        </m:dPr>
                        <m:e>
                          <m:f>
                            <m:fPr>
                              <m:ctrlPr>
                                <a:rPr lang="da-DK" sz="1100" i="1">
                                  <a:solidFill>
                                    <a:schemeClr val="dk1"/>
                                  </a:solidFill>
                                  <a:effectLst/>
                                  <a:latin typeface="Cambria Math" panose="02040503050406030204" pitchFamily="18" charset="0"/>
                                  <a:ea typeface="+mn-ea"/>
                                  <a:cs typeface="+mn-cs"/>
                                </a:rPr>
                              </m:ctrlPr>
                            </m:fPr>
                            <m:num>
                              <m:r>
                                <a:rPr lang="en-GB" sz="1100" b="0" i="1">
                                  <a:solidFill>
                                    <a:schemeClr val="dk1"/>
                                  </a:solidFill>
                                  <a:effectLst/>
                                  <a:latin typeface="Cambria Math"/>
                                  <a:ea typeface="+mn-ea"/>
                                  <a:cs typeface="+mn-cs"/>
                                </a:rPr>
                                <m:t>€</m:t>
                              </m:r>
                            </m:num>
                            <m:den>
                              <m:r>
                                <a:rPr lang="en-GB" sz="1100" b="0" i="1">
                                  <a:solidFill>
                                    <a:schemeClr val="dk1"/>
                                  </a:solidFill>
                                  <a:effectLst/>
                                  <a:latin typeface="Cambria Math"/>
                                  <a:ea typeface="+mn-ea"/>
                                  <a:cs typeface="+mn-cs"/>
                                </a:rPr>
                                <m:t>𝑢𝑛𝑖𝑡</m:t>
                              </m:r>
                              <m:r>
                                <a:rPr lang="en-GB" sz="1100" b="0" i="1">
                                  <a:solidFill>
                                    <a:schemeClr val="dk1"/>
                                  </a:solidFill>
                                  <a:effectLst/>
                                  <a:latin typeface="Cambria Math"/>
                                  <a:ea typeface="+mn-ea"/>
                                  <a:cs typeface="+mn-cs"/>
                                </a:rPr>
                                <m:t>∙</m:t>
                              </m:r>
                              <m:r>
                                <a:rPr lang="en-GB" sz="1100" b="0" i="1">
                                  <a:solidFill>
                                    <a:schemeClr val="dk1"/>
                                  </a:solidFill>
                                  <a:effectLst/>
                                  <a:latin typeface="Cambria Math"/>
                                  <a:ea typeface="+mn-ea"/>
                                  <a:cs typeface="+mn-cs"/>
                                </a:rPr>
                                <m:t>𝑦𝑒𝑎𝑟</m:t>
                              </m:r>
                            </m:den>
                          </m:f>
                        </m:e>
                      </m:d>
                      <m:r>
                        <a:rPr lang="da-DK" sz="1100" i="1">
                          <a:solidFill>
                            <a:schemeClr val="dk1"/>
                          </a:solidFill>
                          <a:effectLst/>
                          <a:latin typeface="Cambria Math"/>
                          <a:ea typeface="+mn-ea"/>
                          <a:cs typeface="+mn-cs"/>
                        </a:rPr>
                        <m:t>∙</m:t>
                      </m:r>
                      <m:sSub>
                        <m:sSubPr>
                          <m:ctrlPr>
                            <a:rPr lang="da-DK" sz="1100" i="1">
                              <a:solidFill>
                                <a:schemeClr val="dk1"/>
                              </a:solidFill>
                              <a:effectLst/>
                              <a:latin typeface="Cambria Math" panose="02040503050406030204" pitchFamily="18" charset="0"/>
                              <a:ea typeface="+mn-ea"/>
                              <a:cs typeface="+mn-cs"/>
                            </a:rPr>
                          </m:ctrlPr>
                        </m:sSubPr>
                        <m:e>
                          <m:r>
                            <a:rPr lang="en-GB" sz="1100" b="0" i="1">
                              <a:solidFill>
                                <a:schemeClr val="dk1"/>
                              </a:solidFill>
                              <a:effectLst/>
                              <a:latin typeface="Cambria Math"/>
                              <a:ea typeface="+mn-ea"/>
                              <a:cs typeface="+mn-cs"/>
                            </a:rPr>
                            <m:t>𝑘</m:t>
                          </m:r>
                        </m:e>
                        <m:sub>
                          <m:r>
                            <a:rPr lang="en-GB" sz="1100" b="0" i="1">
                              <a:solidFill>
                                <a:schemeClr val="dk1"/>
                              </a:solidFill>
                              <a:effectLst/>
                              <a:latin typeface="Cambria Math"/>
                              <a:ea typeface="+mn-ea"/>
                              <a:cs typeface="+mn-cs"/>
                            </a:rPr>
                            <m:t>𝑐𝑜𝑛𝑣</m:t>
                          </m:r>
                        </m:sub>
                      </m:sSub>
                    </m:num>
                    <m:den>
                      <m:sSub>
                        <m:sSubPr>
                          <m:ctrlPr>
                            <a:rPr lang="da-DK" sz="1100" i="1">
                              <a:solidFill>
                                <a:schemeClr val="dk1"/>
                              </a:solidFill>
                              <a:effectLst/>
                              <a:latin typeface="Cambria Math" panose="02040503050406030204" pitchFamily="18" charset="0"/>
                              <a:ea typeface="+mn-ea"/>
                              <a:cs typeface="+mn-cs"/>
                            </a:rPr>
                          </m:ctrlPr>
                        </m:sSubPr>
                        <m:e>
                          <m:r>
                            <a:rPr lang="en-GB" sz="1100" b="0" i="1">
                              <a:solidFill>
                                <a:schemeClr val="dk1"/>
                              </a:solidFill>
                              <a:effectLst/>
                              <a:latin typeface="Cambria Math"/>
                              <a:ea typeface="+mn-ea"/>
                              <a:cs typeface="+mn-cs"/>
                            </a:rPr>
                            <m:t>𝐻</m:t>
                          </m:r>
                        </m:e>
                        <m:sub>
                          <m:r>
                            <a:rPr lang="en-GB" sz="1100" b="0" i="1">
                              <a:solidFill>
                                <a:schemeClr val="dk1"/>
                              </a:solidFill>
                              <a:effectLst/>
                              <a:latin typeface="Cambria Math"/>
                              <a:ea typeface="+mn-ea"/>
                              <a:cs typeface="+mn-cs"/>
                            </a:rPr>
                            <m:t>𝑝𝑟𝑜𝑑</m:t>
                          </m:r>
                        </m:sub>
                      </m:sSub>
                    </m:den>
                  </m:f>
                </m:oMath>
              </a14:m>
              <a:r>
                <a:rPr lang="da-DK" sz="1100">
                  <a:solidFill>
                    <a:schemeClr val="dk1"/>
                  </a:solidFill>
                  <a:effectLst/>
                  <a:latin typeface="+mn-lt"/>
                  <a:ea typeface="+mn-ea"/>
                  <a:cs typeface="+mn-cs"/>
                </a:rPr>
                <a:t>,</a:t>
              </a:r>
              <a:endParaRPr lang="da-DK">
                <a:effectLst/>
              </a:endParaRPr>
            </a:p>
            <a:p>
              <a:pPr marL="0" marR="0" indent="0" defTabSz="914400" eaLnBrk="1" fontAlgn="auto" latinLnBrk="0" hangingPunct="1">
                <a:lnSpc>
                  <a:spcPct val="100000"/>
                </a:lnSpc>
                <a:spcBef>
                  <a:spcPts val="0"/>
                </a:spcBef>
                <a:spcAft>
                  <a:spcPts val="0"/>
                </a:spcAft>
                <a:buClrTx/>
                <a:buSzTx/>
                <a:buFontTx/>
                <a:buNone/>
                <a:tabLst/>
                <a:defRPr/>
              </a:pPr>
              <a:endParaRPr lang="da-DK" sz="1100">
                <a:latin typeface="Times New Roman" panose="02020603050405020304" pitchFamily="18" charset="0"/>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endParaRPr lang="da-DK" sz="1100">
                <a:latin typeface="Times New Roman" panose="02020603050405020304" pitchFamily="18" charset="0"/>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r>
                <a:rPr lang="da-DK" sz="1100">
                  <a:latin typeface="Times New Roman" panose="02020603050405020304" pitchFamily="18" charset="0"/>
                  <a:cs typeface="Times New Roman" panose="02020603050405020304" pitchFamily="18" charset="0"/>
                </a:rPr>
                <a:t>where the used symbols have the following meaning:</a:t>
              </a:r>
            </a:p>
            <a:p>
              <a:pPr marL="0" marR="0" indent="0" defTabSz="914400" eaLnBrk="1" fontAlgn="auto" latinLnBrk="0" hangingPunct="1">
                <a:lnSpc>
                  <a:spcPct val="100000"/>
                </a:lnSpc>
                <a:spcBef>
                  <a:spcPts val="0"/>
                </a:spcBef>
                <a:spcAft>
                  <a:spcPts val="0"/>
                </a:spcAft>
                <a:buClrTx/>
                <a:buSzTx/>
                <a:buFontTx/>
                <a:buNone/>
                <a:tabLst/>
                <a:defRPr/>
              </a:pPr>
              <a:endParaRPr lang="da-DK" sz="1100">
                <a:latin typeface="Times New Roman" panose="02020603050405020304" pitchFamily="18" charset="0"/>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14:m>
                <m:oMath xmlns:m="http://schemas.openxmlformats.org/officeDocument/2006/math">
                  <m:sSub>
                    <m:sSubPr>
                      <m:ctrlPr>
                        <a:rPr lang="da-DK" sz="1100" i="1">
                          <a:solidFill>
                            <a:schemeClr val="dk1"/>
                          </a:solidFill>
                          <a:effectLst/>
                          <a:latin typeface="Cambria Math" panose="02040503050406030204" pitchFamily="18" charset="0"/>
                          <a:ea typeface="+mn-ea"/>
                          <a:cs typeface="+mn-cs"/>
                        </a:rPr>
                      </m:ctrlPr>
                    </m:sSubPr>
                    <m:e>
                      <m:r>
                        <a:rPr lang="en-GB" sz="1100" b="0" i="1">
                          <a:solidFill>
                            <a:schemeClr val="dk1"/>
                          </a:solidFill>
                          <a:effectLst/>
                          <a:latin typeface="Cambria Math"/>
                          <a:ea typeface="+mn-ea"/>
                          <a:cs typeface="+mn-cs"/>
                        </a:rPr>
                        <m:t>𝐼</m:t>
                      </m:r>
                    </m:e>
                    <m:sub>
                      <m:r>
                        <a:rPr lang="en-GB" sz="1100" b="0" i="1">
                          <a:solidFill>
                            <a:schemeClr val="dk1"/>
                          </a:solidFill>
                          <a:effectLst/>
                          <a:latin typeface="Cambria Math"/>
                          <a:ea typeface="+mn-ea"/>
                          <a:cs typeface="+mn-cs"/>
                        </a:rPr>
                        <m:t>𝑐</m:t>
                      </m:r>
                    </m:sub>
                  </m:sSub>
                </m:oMath>
              </a14:m>
              <a:r>
                <a:rPr lang="da-DK" sz="1100">
                  <a:latin typeface="Times New Roman" panose="02020603050405020304" pitchFamily="18" charset="0"/>
                  <a:cs typeface="Times New Roman" panose="02020603050405020304" pitchFamily="18" charset="0"/>
                </a:rPr>
                <a:t> - investment costs. </a:t>
              </a:r>
            </a:p>
            <a:p>
              <a:pPr marL="0" marR="0" indent="0" defTabSz="914400" eaLnBrk="1" fontAlgn="auto" latinLnBrk="0" hangingPunct="1">
                <a:lnSpc>
                  <a:spcPct val="100000"/>
                </a:lnSpc>
                <a:spcBef>
                  <a:spcPts val="0"/>
                </a:spcBef>
                <a:spcAft>
                  <a:spcPts val="0"/>
                </a:spcAft>
                <a:buClrTx/>
                <a:buSzTx/>
                <a:buFontTx/>
                <a:buNone/>
                <a:tabLst/>
                <a:defRPr/>
              </a:pPr>
              <a14:m>
                <m:oMath xmlns:m="http://schemas.openxmlformats.org/officeDocument/2006/math">
                  <m:sSub>
                    <m:sSubPr>
                      <m:ctrlPr>
                        <a:rPr lang="da-DK" sz="1100" i="1">
                          <a:solidFill>
                            <a:schemeClr val="dk1"/>
                          </a:solidFill>
                          <a:effectLst/>
                          <a:latin typeface="Cambria Math" panose="02040503050406030204" pitchFamily="18" charset="0"/>
                          <a:ea typeface="+mn-ea"/>
                          <a:cs typeface="+mn-cs"/>
                        </a:rPr>
                      </m:ctrlPr>
                    </m:sSubPr>
                    <m:e>
                      <m:r>
                        <a:rPr lang="en-GB" sz="1100" b="0" i="1">
                          <a:solidFill>
                            <a:schemeClr val="dk1"/>
                          </a:solidFill>
                          <a:effectLst/>
                          <a:latin typeface="Cambria Math"/>
                          <a:ea typeface="+mn-ea"/>
                          <a:cs typeface="+mn-cs"/>
                        </a:rPr>
                        <m:t>𝑘</m:t>
                      </m:r>
                    </m:e>
                    <m:sub>
                      <m:r>
                        <a:rPr lang="en-GB" sz="1100" b="0" i="1">
                          <a:solidFill>
                            <a:schemeClr val="dk1"/>
                          </a:solidFill>
                          <a:effectLst/>
                          <a:latin typeface="Cambria Math"/>
                          <a:ea typeface="+mn-ea"/>
                          <a:cs typeface="+mn-cs"/>
                        </a:rPr>
                        <m:t>𝑐𝑜𝑛𝑣</m:t>
                      </m:r>
                    </m:sub>
                  </m:sSub>
                </m:oMath>
              </a14:m>
              <a:r>
                <a:rPr lang="da-DK" sz="1100">
                  <a:latin typeface="Times New Roman" panose="02020603050405020304" pitchFamily="18" charset="0"/>
                  <a:cs typeface="Times New Roman" panose="02020603050405020304" pitchFamily="18" charset="0"/>
                </a:rPr>
                <a:t> - conersion factor from </a:t>
              </a:r>
              <a14:m>
                <m:oMath xmlns:m="http://schemas.openxmlformats.org/officeDocument/2006/math">
                  <m:r>
                    <a:rPr lang="en-GB" sz="1100" b="0" i="1">
                      <a:solidFill>
                        <a:schemeClr val="dk1"/>
                      </a:solidFill>
                      <a:effectLst/>
                      <a:latin typeface="Cambria Math"/>
                      <a:ea typeface="+mn-ea"/>
                      <a:cs typeface="+mn-cs"/>
                    </a:rPr>
                    <m:t>€</m:t>
                  </m:r>
                </m:oMath>
              </a14:m>
              <a:r>
                <a:rPr lang="da-DK" sz="1100">
                  <a:latin typeface="Times New Roman" panose="02020603050405020304" pitchFamily="18" charset="0"/>
                  <a:cs typeface="Times New Roman" panose="02020603050405020304" pitchFamily="18" charset="0"/>
                </a:rPr>
                <a:t> to DKK</a:t>
              </a:r>
            </a:p>
            <a:p>
              <a:pPr marL="0" marR="0" indent="0" defTabSz="914400" eaLnBrk="1" fontAlgn="auto" latinLnBrk="0" hangingPunct="1">
                <a:lnSpc>
                  <a:spcPct val="100000"/>
                </a:lnSpc>
                <a:spcBef>
                  <a:spcPts val="0"/>
                </a:spcBef>
                <a:spcAft>
                  <a:spcPts val="0"/>
                </a:spcAft>
                <a:buClrTx/>
                <a:buSzTx/>
                <a:buFontTx/>
                <a:buNone/>
                <a:tabLst/>
                <a:defRPr/>
              </a:pPr>
              <a14:m>
                <m:oMath xmlns:m="http://schemas.openxmlformats.org/officeDocument/2006/math">
                  <m:sSub>
                    <m:sSubPr>
                      <m:ctrlPr>
                        <a:rPr lang="da-DK" sz="1100" i="1">
                          <a:solidFill>
                            <a:schemeClr val="dk1"/>
                          </a:solidFill>
                          <a:effectLst/>
                          <a:latin typeface="Cambria Math" panose="02040503050406030204" pitchFamily="18" charset="0"/>
                          <a:ea typeface="+mn-ea"/>
                          <a:cs typeface="+mn-cs"/>
                        </a:rPr>
                      </m:ctrlPr>
                    </m:sSubPr>
                    <m:e>
                      <m:r>
                        <a:rPr lang="en-GB" sz="1100" b="0" i="1">
                          <a:solidFill>
                            <a:schemeClr val="dk1"/>
                          </a:solidFill>
                          <a:effectLst/>
                          <a:latin typeface="Cambria Math"/>
                          <a:ea typeface="+mn-ea"/>
                          <a:cs typeface="+mn-cs"/>
                        </a:rPr>
                        <m:t>𝐻</m:t>
                      </m:r>
                    </m:e>
                    <m:sub>
                      <m:r>
                        <a:rPr lang="en-GB" sz="1100" b="0" i="1">
                          <a:solidFill>
                            <a:schemeClr val="dk1"/>
                          </a:solidFill>
                          <a:effectLst/>
                          <a:latin typeface="Cambria Math"/>
                          <a:ea typeface="+mn-ea"/>
                          <a:cs typeface="+mn-cs"/>
                        </a:rPr>
                        <m:t>𝑐</m:t>
                      </m:r>
                    </m:sub>
                  </m:sSub>
                </m:oMath>
              </a14:m>
              <a:r>
                <a:rPr lang="da-DK" sz="1100">
                  <a:latin typeface="Times New Roman" panose="02020603050405020304" pitchFamily="18" charset="0"/>
                  <a:cs typeface="Times New Roman" panose="02020603050405020304" pitchFamily="18" charset="0"/>
                </a:rPr>
                <a:t> - assumed heat production capacity (row 37)</a:t>
              </a:r>
            </a:p>
            <a:p>
              <a:pPr eaLnBrk="1" fontAlgn="auto" latinLnBrk="0" hangingPunct="1"/>
              <a14:m>
                <m:oMath xmlns:m="http://schemas.openxmlformats.org/officeDocument/2006/math">
                  <m:r>
                    <a:rPr lang="en-GB" sz="1100" b="0" i="1">
                      <a:solidFill>
                        <a:schemeClr val="dk1"/>
                      </a:solidFill>
                      <a:effectLst/>
                      <a:latin typeface="Cambria Math"/>
                      <a:ea typeface="+mn-ea"/>
                      <a:cs typeface="+mn-cs"/>
                    </a:rPr>
                    <m:t>𝐹𝐼𝑋𝑂𝑀</m:t>
                  </m:r>
                </m:oMath>
              </a14:m>
              <a:r>
                <a:rPr lang="da-DK" sz="1100">
                  <a:solidFill>
                    <a:schemeClr val="dk1"/>
                  </a:solidFill>
                  <a:effectLst/>
                  <a:latin typeface="Times New Roman" panose="02020603050405020304" pitchFamily="18" charset="0"/>
                  <a:ea typeface="+mn-ea"/>
                  <a:cs typeface="Times New Roman" panose="02020603050405020304" pitchFamily="18" charset="0"/>
                </a:rPr>
                <a:t> - Fixed O&amp;M costs</a:t>
              </a:r>
            </a:p>
            <a:p>
              <a:pPr eaLnBrk="1" fontAlgn="auto" latinLnBrk="0" hangingPunct="1"/>
              <a14:m>
                <m:oMath xmlns:m="http://schemas.openxmlformats.org/officeDocument/2006/math">
                  <m:r>
                    <a:rPr lang="en-GB" sz="1100" b="0" i="1">
                      <a:solidFill>
                        <a:schemeClr val="dk1"/>
                      </a:solidFill>
                      <a:effectLst/>
                      <a:latin typeface="Cambria Math"/>
                      <a:ea typeface="+mn-ea"/>
                      <a:cs typeface="+mn-cs"/>
                    </a:rPr>
                    <m:t>𝑉𝐴𝑅𝑂𝑀</m:t>
                  </m:r>
                </m:oMath>
              </a14:m>
              <a:r>
                <a:rPr lang="da-DK" sz="1100">
                  <a:solidFill>
                    <a:schemeClr val="dk1"/>
                  </a:solidFill>
                  <a:effectLst/>
                  <a:latin typeface="+mn-lt"/>
                  <a:ea typeface="+mn-ea"/>
                  <a:cs typeface="+mn-cs"/>
                </a:rPr>
                <a:t>- Variable O&amp;M costs</a:t>
              </a:r>
              <a:endParaRPr lang="da-DK">
                <a:effectLst/>
                <a:latin typeface="Times New Roman" panose="02020603050405020304" pitchFamily="18" charset="0"/>
                <a:cs typeface="Times New Roman" panose="02020603050405020304" pitchFamily="18" charset="0"/>
              </a:endParaRPr>
            </a:p>
            <a:p>
              <a:pPr eaLnBrk="1" fontAlgn="auto" latinLnBrk="0" hangingPunct="1"/>
              <a14:m>
                <m:oMath xmlns:m="http://schemas.openxmlformats.org/officeDocument/2006/math">
                  <m:sSub>
                    <m:sSubPr>
                      <m:ctrlPr>
                        <a:rPr lang="da-DK" sz="1100" i="1">
                          <a:solidFill>
                            <a:schemeClr val="dk1"/>
                          </a:solidFill>
                          <a:effectLst/>
                          <a:latin typeface="Cambria Math" panose="02040503050406030204" pitchFamily="18" charset="0"/>
                          <a:ea typeface="+mn-ea"/>
                          <a:cs typeface="+mn-cs"/>
                        </a:rPr>
                      </m:ctrlPr>
                    </m:sSubPr>
                    <m:e>
                      <m:r>
                        <a:rPr lang="en-GB" sz="1100" b="0" i="1">
                          <a:solidFill>
                            <a:schemeClr val="dk1"/>
                          </a:solidFill>
                          <a:effectLst/>
                          <a:latin typeface="Cambria Math"/>
                          <a:ea typeface="+mn-ea"/>
                          <a:cs typeface="+mn-cs"/>
                        </a:rPr>
                        <m:t>𝐻</m:t>
                      </m:r>
                    </m:e>
                    <m:sub>
                      <m:r>
                        <a:rPr lang="en-GB" sz="1100" b="0" i="1">
                          <a:solidFill>
                            <a:schemeClr val="dk1"/>
                          </a:solidFill>
                          <a:effectLst/>
                          <a:latin typeface="Cambria Math"/>
                          <a:ea typeface="+mn-ea"/>
                          <a:cs typeface="+mn-cs"/>
                        </a:rPr>
                        <m:t>𝑝𝑟𝑜𝑑</m:t>
                      </m:r>
                    </m:sub>
                  </m:sSub>
                </m:oMath>
              </a14:m>
              <a:r>
                <a:rPr lang="da-DK" sz="1100">
                  <a:solidFill>
                    <a:schemeClr val="dk1"/>
                  </a:solidFill>
                  <a:effectLst/>
                  <a:latin typeface="Times New Roman" panose="02020603050405020304" pitchFamily="18" charset="0"/>
                  <a:ea typeface="+mn-ea"/>
                  <a:cs typeface="Times New Roman" panose="02020603050405020304" pitchFamily="18" charset="0"/>
                </a:rPr>
                <a:t> -Production of space heating and DHW </a:t>
              </a:r>
              <a:endParaRPr lang="da-DK">
                <a:effectLst/>
                <a:latin typeface="Times New Roman" panose="02020603050405020304" pitchFamily="18" charset="0"/>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endParaRPr lang="da-DK" sz="1100">
                <a:latin typeface="Times New Roman" panose="02020603050405020304" pitchFamily="18" charset="0"/>
                <a:cs typeface="Times New Roman" panose="02020603050405020304" pitchFamily="18" charset="0"/>
              </a:endParaRPr>
            </a:p>
          </xdr:txBody>
        </xdr:sp>
      </mc:Choice>
      <mc:Fallback xmlns="">
        <xdr:sp macro="" textlink="">
          <xdr:nvSpPr>
            <xdr:cNvPr id="10" name="TextBox 9"/>
            <xdr:cNvSpPr txBox="1"/>
          </xdr:nvSpPr>
          <xdr:spPr>
            <a:xfrm>
              <a:off x="12944475" y="8810625"/>
              <a:ext cx="4887191" cy="4324350"/>
            </a:xfrm>
            <a:prstGeom prst="rect">
              <a:avLst/>
            </a:prstGeom>
            <a:ln>
              <a:solidFill>
                <a:srgbClr val="FF0000"/>
              </a:solidFill>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lang="da-DK" sz="1100">
                  <a:latin typeface="Times New Roman" panose="02020603050405020304" pitchFamily="18" charset="0"/>
                  <a:cs typeface="Times New Roman" panose="02020603050405020304" pitchFamily="18" charset="0"/>
                </a:rPr>
                <a:t>Th</a:t>
              </a:r>
              <a:r>
                <a:rPr lang="da-DK" sz="1100" baseline="0">
                  <a:latin typeface="Times New Roman" panose="02020603050405020304" pitchFamily="18" charset="0"/>
                  <a:cs typeface="Times New Roman" panose="02020603050405020304" pitchFamily="18" charset="0"/>
                </a:rPr>
                <a:t>e values in red (specific investments, Fix O&amp;M and variable O&amp;M) are calculated and linked to table J12:P15: </a:t>
              </a:r>
            </a:p>
            <a:p>
              <a:endParaRPr lang="da-DK" sz="1100" baseline="0">
                <a:latin typeface="Times New Roman" panose="02020603050405020304" pitchFamily="18" charset="0"/>
                <a:cs typeface="Times New Roman" panose="02020603050405020304" pitchFamily="18" charset="0"/>
              </a:endParaRPr>
            </a:p>
            <a:p>
              <a:pPr algn="l"/>
              <a:r>
                <a:rPr lang="en-GB" sz="1100" b="0" i="0">
                  <a:latin typeface="Cambria Math"/>
                </a:rPr>
                <a:t>𝐼</a:t>
              </a:r>
              <a:r>
                <a:rPr lang="da-DK" sz="1100" b="0" i="0">
                  <a:latin typeface="Cambria Math"/>
                </a:rPr>
                <a:t>_</a:t>
              </a:r>
              <a:r>
                <a:rPr lang="en-GB" sz="1100" b="0" i="0">
                  <a:latin typeface="Cambria Math"/>
                </a:rPr>
                <a:t>𝑐</a:t>
              </a:r>
              <a:r>
                <a:rPr lang="da-DK" sz="1100" b="0" i="0">
                  <a:latin typeface="Cambria Math"/>
                </a:rPr>
                <a:t> </a:t>
              </a:r>
              <a:r>
                <a:rPr lang="da-DK" sz="1100" i="0">
                  <a:latin typeface="Cambria Math"/>
                </a:rPr>
                <a:t>[</a:t>
              </a:r>
              <a:r>
                <a:rPr lang="en-GB" sz="1100" b="0" i="0">
                  <a:solidFill>
                    <a:schemeClr val="dk1"/>
                  </a:solidFill>
                  <a:effectLst/>
                  <a:latin typeface="Cambria Math"/>
                  <a:ea typeface="+mn-ea"/>
                  <a:cs typeface="+mn-cs"/>
                </a:rPr>
                <a:t>𝐷𝐾𝐾</a:t>
              </a:r>
              <a:r>
                <a:rPr lang="da-DK" sz="1100" b="0" i="0">
                  <a:solidFill>
                    <a:schemeClr val="dk1"/>
                  </a:solidFill>
                  <a:effectLst/>
                  <a:latin typeface="Cambria Math"/>
                  <a:ea typeface="+mn-ea"/>
                  <a:cs typeface="+mn-cs"/>
                </a:rPr>
                <a:t>/</a:t>
              </a:r>
              <a:r>
                <a:rPr lang="en-GB" sz="1100" b="0" i="0">
                  <a:solidFill>
                    <a:schemeClr val="dk1"/>
                  </a:solidFill>
                  <a:effectLst/>
                  <a:latin typeface="Cambria Math"/>
                  <a:ea typeface="+mn-ea"/>
                  <a:cs typeface="+mn-cs"/>
                </a:rPr>
                <a:t>𝑢𝑛𝑖𝑡]</a:t>
              </a:r>
              <a:r>
                <a:rPr lang="da-DK" sz="1100" i="0">
                  <a:latin typeface="Cambria Math"/>
                  <a:ea typeface="Cambria Math"/>
                </a:rPr>
                <a:t>=</a:t>
              </a:r>
              <a:r>
                <a:rPr lang="en-GB" sz="1100" b="0" i="0">
                  <a:solidFill>
                    <a:schemeClr val="dk1"/>
                  </a:solidFill>
                  <a:effectLst/>
                  <a:latin typeface="Cambria Math"/>
                  <a:ea typeface="+mn-ea"/>
                  <a:cs typeface="+mn-cs"/>
                </a:rPr>
                <a:t>𝐼</a:t>
              </a:r>
              <a:r>
                <a:rPr lang="da-DK" sz="1100" b="0" i="0">
                  <a:solidFill>
                    <a:schemeClr val="dk1"/>
                  </a:solidFill>
                  <a:effectLst/>
                  <a:latin typeface="Cambria Math"/>
                  <a:ea typeface="+mn-ea"/>
                  <a:cs typeface="+mn-cs"/>
                </a:rPr>
                <a:t>_</a:t>
              </a:r>
              <a:r>
                <a:rPr lang="en-GB" sz="1100" b="0" i="0">
                  <a:solidFill>
                    <a:schemeClr val="dk1"/>
                  </a:solidFill>
                  <a:effectLst/>
                  <a:latin typeface="Cambria Math"/>
                  <a:ea typeface="+mn-ea"/>
                  <a:cs typeface="+mn-cs"/>
                </a:rPr>
                <a:t>𝑐</a:t>
              </a:r>
              <a:r>
                <a:rPr lang="da-DK" sz="1100" b="0" i="0">
                  <a:solidFill>
                    <a:schemeClr val="dk1"/>
                  </a:solidFill>
                  <a:effectLst/>
                  <a:latin typeface="Cambria Math"/>
                  <a:ea typeface="+mn-ea"/>
                  <a:cs typeface="+mn-cs"/>
                </a:rPr>
                <a:t> </a:t>
              </a:r>
              <a:r>
                <a:rPr lang="da-DK" sz="1100" i="0">
                  <a:solidFill>
                    <a:schemeClr val="dk1"/>
                  </a:solidFill>
                  <a:effectLst/>
                  <a:latin typeface="Cambria Math"/>
                  <a:ea typeface="+mn-ea"/>
                  <a:cs typeface="+mn-cs"/>
                </a:rPr>
                <a:t>[(</a:t>
              </a:r>
              <a:r>
                <a:rPr lang="en-GB" sz="1100" b="0" i="0">
                  <a:solidFill>
                    <a:schemeClr val="dk1"/>
                  </a:solidFill>
                  <a:effectLst/>
                  <a:latin typeface="Cambria Math"/>
                  <a:ea typeface="+mn-ea"/>
                  <a:cs typeface="+mn-cs"/>
                </a:rPr>
                <a:t>1000 €</a:t>
              </a:r>
              <a:r>
                <a:rPr lang="da-DK" sz="1100" b="0" i="0">
                  <a:solidFill>
                    <a:schemeClr val="dk1"/>
                  </a:solidFill>
                  <a:effectLst/>
                  <a:latin typeface="Cambria Math"/>
                  <a:ea typeface="+mn-ea"/>
                  <a:cs typeface="+mn-cs"/>
                </a:rPr>
                <a:t>)/</a:t>
              </a:r>
              <a:r>
                <a:rPr lang="en-GB" sz="1100" b="0" i="0">
                  <a:solidFill>
                    <a:schemeClr val="dk1"/>
                  </a:solidFill>
                  <a:effectLst/>
                  <a:latin typeface="Cambria Math"/>
                  <a:ea typeface="+mn-ea"/>
                  <a:cs typeface="+mn-cs"/>
                </a:rPr>
                <a:t>𝑢𝑛𝑖𝑡]</a:t>
              </a:r>
              <a:r>
                <a:rPr lang="da-DK" sz="1100" i="0">
                  <a:solidFill>
                    <a:schemeClr val="dk1"/>
                  </a:solidFill>
                  <a:effectLst/>
                  <a:latin typeface="Cambria Math"/>
                  <a:ea typeface="Cambria Math"/>
                  <a:cs typeface="+mn-cs"/>
                </a:rPr>
                <a:t>∙</a:t>
              </a:r>
              <a:r>
                <a:rPr lang="en-GB" sz="1100" b="0" i="0">
                  <a:solidFill>
                    <a:schemeClr val="dk1"/>
                  </a:solidFill>
                  <a:effectLst/>
                  <a:latin typeface="Cambria Math"/>
                  <a:ea typeface="+mn-ea"/>
                  <a:cs typeface="+mn-cs"/>
                </a:rPr>
                <a:t>𝑘</a:t>
              </a:r>
              <a:r>
                <a:rPr lang="da-DK" sz="1100" b="0" i="0">
                  <a:solidFill>
                    <a:schemeClr val="dk1"/>
                  </a:solidFill>
                  <a:effectLst/>
                  <a:latin typeface="Cambria Math"/>
                  <a:ea typeface="+mn-ea"/>
                  <a:cs typeface="+mn-cs"/>
                </a:rPr>
                <a:t>_</a:t>
              </a:r>
              <a:r>
                <a:rPr lang="en-GB" sz="1100" b="0" i="0">
                  <a:solidFill>
                    <a:schemeClr val="dk1"/>
                  </a:solidFill>
                  <a:effectLst/>
                  <a:latin typeface="Cambria Math"/>
                  <a:ea typeface="+mn-ea"/>
                  <a:cs typeface="+mn-cs"/>
                </a:rPr>
                <a:t>𝑐𝑜𝑛𝑣</a:t>
              </a:r>
              <a:r>
                <a:rPr lang="da-DK" sz="1100" i="0">
                  <a:solidFill>
                    <a:schemeClr val="dk1"/>
                  </a:solidFill>
                  <a:effectLst/>
                  <a:latin typeface="Cambria Math"/>
                  <a:ea typeface="+mn-ea"/>
                  <a:cs typeface="+mn-cs"/>
                </a:rPr>
                <a:t>∙</a:t>
              </a:r>
              <a:r>
                <a:rPr lang="da-DK" sz="1100">
                  <a:latin typeface="Times New Roman" panose="02020603050405020304" pitchFamily="18" charset="0"/>
                  <a:cs typeface="Times New Roman" panose="02020603050405020304" pitchFamily="18" charset="0"/>
                </a:rPr>
                <a:t>1000</a:t>
              </a:r>
            </a:p>
            <a:p>
              <a:pPr algn="l"/>
              <a:endParaRPr lang="da-DK" sz="1100">
                <a:latin typeface="Times New Roman" panose="02020603050405020304" pitchFamily="18" charset="0"/>
                <a:cs typeface="Times New Roman" panose="02020603050405020304" pitchFamily="18" charset="0"/>
              </a:endParaRPr>
            </a:p>
            <a:p>
              <a:pPr marL="0" marR="0" indent="0" algn="l"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Cambria Math"/>
                  <a:ea typeface="+mn-ea"/>
                  <a:cs typeface="+mn-cs"/>
                </a:rPr>
                <a:t>𝐼</a:t>
              </a:r>
              <a:r>
                <a:rPr lang="da-DK" sz="1100" b="0" i="0">
                  <a:solidFill>
                    <a:schemeClr val="dk1"/>
                  </a:solidFill>
                  <a:effectLst/>
                  <a:latin typeface="Cambria Math"/>
                  <a:ea typeface="+mn-ea"/>
                  <a:cs typeface="+mn-cs"/>
                </a:rPr>
                <a:t>_</a:t>
              </a:r>
              <a:r>
                <a:rPr lang="en-GB" sz="1100" b="0" i="0">
                  <a:solidFill>
                    <a:schemeClr val="dk1"/>
                  </a:solidFill>
                  <a:effectLst/>
                  <a:latin typeface="Cambria Math"/>
                  <a:ea typeface="+mn-ea"/>
                  <a:cs typeface="+mn-cs"/>
                </a:rPr>
                <a:t>𝑐</a:t>
              </a:r>
              <a:r>
                <a:rPr lang="da-DK" sz="1100" b="0" i="0">
                  <a:solidFill>
                    <a:schemeClr val="dk1"/>
                  </a:solidFill>
                  <a:effectLst/>
                  <a:latin typeface="Cambria Math"/>
                  <a:ea typeface="+mn-ea"/>
                  <a:cs typeface="+mn-cs"/>
                </a:rPr>
                <a:t> </a:t>
              </a:r>
              <a:r>
                <a:rPr lang="da-DK" sz="1100" i="0">
                  <a:solidFill>
                    <a:schemeClr val="dk1"/>
                  </a:solidFill>
                  <a:effectLst/>
                  <a:latin typeface="Cambria Math"/>
                  <a:ea typeface="+mn-ea"/>
                  <a:cs typeface="+mn-cs"/>
                </a:rPr>
                <a:t>[</a:t>
              </a:r>
              <a:r>
                <a:rPr lang="en-GB" sz="1100" b="0" i="0">
                  <a:solidFill>
                    <a:schemeClr val="dk1"/>
                  </a:solidFill>
                  <a:effectLst/>
                  <a:latin typeface="Cambria Math"/>
                  <a:ea typeface="+mn-ea"/>
                  <a:cs typeface="+mn-cs"/>
                </a:rPr>
                <a:t>𝐷𝐾𝐾</a:t>
              </a:r>
              <a:r>
                <a:rPr lang="da-DK" sz="1100" b="0" i="0">
                  <a:solidFill>
                    <a:schemeClr val="dk1"/>
                  </a:solidFill>
                  <a:effectLst/>
                  <a:latin typeface="Cambria Math"/>
                  <a:ea typeface="+mn-ea"/>
                  <a:cs typeface="+mn-cs"/>
                </a:rPr>
                <a:t>/</a:t>
              </a:r>
              <a:r>
                <a:rPr lang="en-GB" sz="1100" b="0" i="0">
                  <a:solidFill>
                    <a:schemeClr val="dk1"/>
                  </a:solidFill>
                  <a:effectLst/>
                  <a:latin typeface="Cambria Math"/>
                  <a:ea typeface="+mn-ea"/>
                  <a:cs typeface="+mn-cs"/>
                </a:rPr>
                <a:t>𝑘𝑊]</a:t>
              </a:r>
              <a:r>
                <a:rPr lang="da-DK" sz="1100" i="0">
                  <a:solidFill>
                    <a:schemeClr val="dk1"/>
                  </a:solidFill>
                  <a:effectLst/>
                  <a:latin typeface="Cambria Math"/>
                  <a:ea typeface="+mn-ea"/>
                  <a:cs typeface="+mn-cs"/>
                </a:rPr>
                <a:t>=(</a:t>
              </a:r>
              <a:r>
                <a:rPr lang="en-GB" sz="1100" b="0" i="0">
                  <a:solidFill>
                    <a:schemeClr val="dk1"/>
                  </a:solidFill>
                  <a:effectLst/>
                  <a:latin typeface="Cambria Math"/>
                  <a:ea typeface="+mn-ea"/>
                  <a:cs typeface="+mn-cs"/>
                </a:rPr>
                <a:t>𝐼</a:t>
              </a:r>
              <a:r>
                <a:rPr lang="da-DK" sz="1100" b="0" i="0">
                  <a:solidFill>
                    <a:schemeClr val="dk1"/>
                  </a:solidFill>
                  <a:effectLst/>
                  <a:latin typeface="Cambria Math"/>
                  <a:ea typeface="+mn-ea"/>
                  <a:cs typeface="+mn-cs"/>
                </a:rPr>
                <a:t>_</a:t>
              </a:r>
              <a:r>
                <a:rPr lang="en-GB" sz="1100" b="0" i="0">
                  <a:solidFill>
                    <a:schemeClr val="dk1"/>
                  </a:solidFill>
                  <a:effectLst/>
                  <a:latin typeface="Cambria Math"/>
                  <a:ea typeface="+mn-ea"/>
                  <a:cs typeface="+mn-cs"/>
                </a:rPr>
                <a:t>𝑐</a:t>
              </a:r>
              <a:r>
                <a:rPr lang="da-DK" sz="1100" b="0" i="0">
                  <a:solidFill>
                    <a:schemeClr val="dk1"/>
                  </a:solidFill>
                  <a:effectLst/>
                  <a:latin typeface="Cambria Math"/>
                  <a:ea typeface="+mn-ea"/>
                  <a:cs typeface="+mn-cs"/>
                </a:rPr>
                <a:t> [</a:t>
              </a:r>
              <a:r>
                <a:rPr lang="en-GB" sz="1100" b="0" i="0">
                  <a:solidFill>
                    <a:schemeClr val="dk1"/>
                  </a:solidFill>
                  <a:effectLst/>
                  <a:latin typeface="Cambria Math"/>
                  <a:ea typeface="+mn-ea"/>
                  <a:cs typeface="+mn-cs"/>
                </a:rPr>
                <a:t>𝐷𝐾𝐾</a:t>
              </a:r>
              <a:r>
                <a:rPr lang="da-DK" sz="1100" b="0" i="0">
                  <a:solidFill>
                    <a:schemeClr val="dk1"/>
                  </a:solidFill>
                  <a:effectLst/>
                  <a:latin typeface="Cambria Math"/>
                  <a:ea typeface="+mn-ea"/>
                  <a:cs typeface="+mn-cs"/>
                </a:rPr>
                <a:t>/</a:t>
              </a:r>
              <a:r>
                <a:rPr lang="en-GB" sz="1100" b="0" i="0">
                  <a:solidFill>
                    <a:schemeClr val="dk1"/>
                  </a:solidFill>
                  <a:effectLst/>
                  <a:latin typeface="Cambria Math"/>
                  <a:ea typeface="+mn-ea"/>
                  <a:cs typeface="+mn-cs"/>
                </a:rPr>
                <a:t>𝑢𝑛𝑖𝑡]</a:t>
              </a:r>
              <a:r>
                <a:rPr lang="da-DK" sz="1100" b="0" i="0">
                  <a:solidFill>
                    <a:schemeClr val="dk1"/>
                  </a:solidFill>
                  <a:effectLst/>
                  <a:latin typeface="Cambria Math"/>
                  <a:ea typeface="+mn-ea"/>
                  <a:cs typeface="+mn-cs"/>
                </a:rPr>
                <a:t>)/(</a:t>
              </a:r>
              <a:r>
                <a:rPr lang="en-GB" sz="1100" b="0" i="0">
                  <a:solidFill>
                    <a:schemeClr val="dk1"/>
                  </a:solidFill>
                  <a:effectLst/>
                  <a:latin typeface="Cambria Math"/>
                  <a:ea typeface="+mn-ea"/>
                  <a:cs typeface="+mn-cs"/>
                </a:rPr>
                <a:t>𝐻</a:t>
              </a:r>
              <a:r>
                <a:rPr lang="da-DK" sz="1100" b="0" i="0">
                  <a:solidFill>
                    <a:schemeClr val="dk1"/>
                  </a:solidFill>
                  <a:effectLst/>
                  <a:latin typeface="Cambria Math"/>
                  <a:ea typeface="+mn-ea"/>
                  <a:cs typeface="+mn-cs"/>
                </a:rPr>
                <a:t>_</a:t>
              </a:r>
              <a:r>
                <a:rPr lang="en-GB" sz="1100" b="0" i="0">
                  <a:solidFill>
                    <a:schemeClr val="dk1"/>
                  </a:solidFill>
                  <a:effectLst/>
                  <a:latin typeface="Cambria Math"/>
                  <a:ea typeface="+mn-ea"/>
                  <a:cs typeface="+mn-cs"/>
                </a:rPr>
                <a:t>𝑐</a:t>
              </a:r>
              <a:r>
                <a:rPr lang="da-DK" sz="1100" b="0" i="0">
                  <a:solidFill>
                    <a:schemeClr val="dk1"/>
                  </a:solidFill>
                  <a:effectLst/>
                  <a:latin typeface="Cambria Math"/>
                  <a:ea typeface="+mn-ea"/>
                  <a:cs typeface="+mn-cs"/>
                </a:rPr>
                <a:t> [</a:t>
              </a:r>
              <a:r>
                <a:rPr lang="en-GB" sz="1100" b="0" i="0">
                  <a:solidFill>
                    <a:schemeClr val="dk1"/>
                  </a:solidFill>
                  <a:effectLst/>
                  <a:latin typeface="Cambria Math"/>
                  <a:ea typeface="+mn-ea"/>
                  <a:cs typeface="+mn-cs"/>
                </a:rPr>
                <a:t>𝑘𝑊</a:t>
              </a:r>
              <a:r>
                <a:rPr lang="da-DK" sz="1100" b="0" i="0">
                  <a:solidFill>
                    <a:schemeClr val="dk1"/>
                  </a:solidFill>
                  <a:effectLst/>
                  <a:latin typeface="Cambria Math"/>
                  <a:ea typeface="+mn-ea"/>
                  <a:cs typeface="+mn-cs"/>
                </a:rPr>
                <a:t>/</a:t>
              </a:r>
              <a:r>
                <a:rPr lang="en-GB" sz="1100" b="0" i="0">
                  <a:solidFill>
                    <a:schemeClr val="dk1"/>
                  </a:solidFill>
                  <a:effectLst/>
                  <a:latin typeface="Cambria Math"/>
                  <a:ea typeface="+mn-ea"/>
                  <a:cs typeface="+mn-cs"/>
                </a:rPr>
                <a:t>𝑢𝑛𝑖𝑡] </a:t>
              </a:r>
              <a:r>
                <a:rPr lang="da-DK" sz="1100" b="0" i="0">
                  <a:solidFill>
                    <a:schemeClr val="dk1"/>
                  </a:solidFill>
                  <a:effectLst/>
                  <a:latin typeface="Cambria Math"/>
                  <a:ea typeface="+mn-ea"/>
                  <a:cs typeface="+mn-cs"/>
                </a:rPr>
                <a:t>)</a:t>
              </a:r>
              <a:endParaRPr lang="en-GB" sz="1100" b="0" i="1">
                <a:solidFill>
                  <a:schemeClr val="dk1"/>
                </a:solidFill>
                <a:effectLst/>
                <a:latin typeface="Cambria Math"/>
                <a:ea typeface="+mn-ea"/>
                <a:cs typeface="+mn-cs"/>
              </a:endParaRPr>
            </a:p>
            <a:p>
              <a:pPr eaLnBrk="1" fontAlgn="auto" latinLnBrk="0" hangingPunct="1"/>
              <a:r>
                <a:rPr lang="en-GB" sz="1100" b="0" i="0">
                  <a:solidFill>
                    <a:schemeClr val="dk1"/>
                  </a:solidFill>
                  <a:effectLst/>
                  <a:latin typeface="+mn-lt"/>
                  <a:ea typeface="+mn-ea"/>
                  <a:cs typeface="+mn-cs"/>
                </a:rPr>
                <a:t>𝐹𝐼𝑋𝑂𝑀</a:t>
              </a:r>
              <a:r>
                <a:rPr lang="da-DK" sz="1100" i="0">
                  <a:solidFill>
                    <a:schemeClr val="dk1"/>
                  </a:solidFill>
                  <a:effectLst/>
                  <a:latin typeface="+mn-lt"/>
                  <a:ea typeface="+mn-ea"/>
                  <a:cs typeface="+mn-cs"/>
                </a:rPr>
                <a:t>[</a:t>
              </a:r>
              <a:r>
                <a:rPr lang="en-GB" sz="1100" b="0" i="0">
                  <a:solidFill>
                    <a:schemeClr val="dk1"/>
                  </a:solidFill>
                  <a:effectLst/>
                  <a:latin typeface="+mn-lt"/>
                  <a:ea typeface="+mn-ea"/>
                  <a:cs typeface="+mn-cs"/>
                </a:rPr>
                <a:t>𝐷𝐾𝐾</a:t>
              </a:r>
              <a:r>
                <a:rPr lang="da-DK" sz="1100" b="0" i="0">
                  <a:solidFill>
                    <a:schemeClr val="dk1"/>
                  </a:solidFill>
                  <a:effectLst/>
                  <a:latin typeface="+mn-lt"/>
                  <a:ea typeface="+mn-ea"/>
                  <a:cs typeface="+mn-cs"/>
                </a:rPr>
                <a:t>/(</a:t>
              </a:r>
              <a:r>
                <a:rPr lang="en-GB" sz="1100" b="0" i="0">
                  <a:solidFill>
                    <a:schemeClr val="dk1"/>
                  </a:solidFill>
                  <a:effectLst/>
                  <a:latin typeface="+mn-lt"/>
                  <a:ea typeface="+mn-ea"/>
                  <a:cs typeface="+mn-cs"/>
                </a:rPr>
                <a:t>𝑘𝑊∙𝑦𝑒𝑎𝑟</a:t>
              </a:r>
              <a:r>
                <a:rPr lang="da-DK" sz="1100" b="0" i="0">
                  <a:solidFill>
                    <a:schemeClr val="dk1"/>
                  </a:solidFill>
                  <a:effectLst/>
                  <a:latin typeface="+mn-lt"/>
                  <a:ea typeface="+mn-ea"/>
                  <a:cs typeface="+mn-cs"/>
                </a:rPr>
                <a:t>)</a:t>
              </a:r>
              <a:r>
                <a:rPr lang="en-GB" sz="1100" b="0" i="0">
                  <a:solidFill>
                    <a:schemeClr val="dk1"/>
                  </a:solidFill>
                  <a:effectLst/>
                  <a:latin typeface="+mn-lt"/>
                  <a:ea typeface="+mn-ea"/>
                  <a:cs typeface="+mn-cs"/>
                </a:rPr>
                <a:t>]</a:t>
              </a:r>
              <a:r>
                <a:rPr lang="da-DK" sz="1100" i="0">
                  <a:solidFill>
                    <a:schemeClr val="dk1"/>
                  </a:solidFill>
                  <a:effectLst/>
                  <a:latin typeface="+mn-lt"/>
                  <a:ea typeface="+mn-ea"/>
                  <a:cs typeface="+mn-cs"/>
                </a:rPr>
                <a:t>=(</a:t>
              </a:r>
              <a:r>
                <a:rPr lang="en-GB" sz="1100" b="0" i="0">
                  <a:solidFill>
                    <a:schemeClr val="dk1"/>
                  </a:solidFill>
                  <a:effectLst/>
                  <a:latin typeface="+mn-lt"/>
                  <a:ea typeface="+mn-ea"/>
                  <a:cs typeface="+mn-cs"/>
                </a:rPr>
                <a:t>𝐹𝐼𝑋𝑂𝑀</a:t>
              </a:r>
              <a:r>
                <a:rPr lang="da-DK" sz="1100" b="0" i="0">
                  <a:solidFill>
                    <a:schemeClr val="dk1"/>
                  </a:solidFill>
                  <a:effectLst/>
                  <a:latin typeface="+mn-lt"/>
                  <a:ea typeface="+mn-ea"/>
                  <a:cs typeface="+mn-cs"/>
                </a:rPr>
                <a:t>[</a:t>
              </a:r>
              <a:r>
                <a:rPr lang="en-GB" sz="1100" b="0" i="0">
                  <a:solidFill>
                    <a:schemeClr val="dk1"/>
                  </a:solidFill>
                  <a:effectLst/>
                  <a:latin typeface="+mn-lt"/>
                  <a:ea typeface="+mn-ea"/>
                  <a:cs typeface="+mn-cs"/>
                </a:rPr>
                <a:t>€</a:t>
              </a:r>
              <a:r>
                <a:rPr lang="da-DK" sz="1100" b="0" i="0">
                  <a:solidFill>
                    <a:schemeClr val="dk1"/>
                  </a:solidFill>
                  <a:effectLst/>
                  <a:latin typeface="+mn-lt"/>
                  <a:ea typeface="+mn-ea"/>
                  <a:cs typeface="+mn-cs"/>
                </a:rPr>
                <a:t>/(</a:t>
              </a:r>
              <a:r>
                <a:rPr lang="en-GB" sz="1100" b="0" i="0">
                  <a:solidFill>
                    <a:schemeClr val="dk1"/>
                  </a:solidFill>
                  <a:effectLst/>
                  <a:latin typeface="+mn-lt"/>
                  <a:ea typeface="+mn-ea"/>
                  <a:cs typeface="+mn-cs"/>
                </a:rPr>
                <a:t>𝑢𝑛𝑖𝑡∙𝑦𝑒𝑎𝑟</a:t>
              </a:r>
              <a:r>
                <a:rPr lang="da-DK" sz="1100" b="0" i="0">
                  <a:solidFill>
                    <a:schemeClr val="dk1"/>
                  </a:solidFill>
                  <a:effectLst/>
                  <a:latin typeface="+mn-lt"/>
                  <a:ea typeface="+mn-ea"/>
                  <a:cs typeface="+mn-cs"/>
                </a:rPr>
                <a:t>)</a:t>
              </a:r>
              <a:r>
                <a:rPr lang="en-GB" sz="1100" b="0" i="0">
                  <a:solidFill>
                    <a:schemeClr val="dk1"/>
                  </a:solidFill>
                  <a:effectLst/>
                  <a:latin typeface="+mn-lt"/>
                  <a:ea typeface="+mn-ea"/>
                  <a:cs typeface="+mn-cs"/>
                </a:rPr>
                <a:t>]</a:t>
              </a:r>
              <a:r>
                <a:rPr lang="da-DK" sz="1100" i="0">
                  <a:solidFill>
                    <a:schemeClr val="dk1"/>
                  </a:solidFill>
                  <a:effectLst/>
                  <a:latin typeface="+mn-lt"/>
                  <a:ea typeface="+mn-ea"/>
                  <a:cs typeface="+mn-cs"/>
                </a:rPr>
                <a:t>∙</a:t>
              </a:r>
              <a:r>
                <a:rPr lang="en-GB" sz="1100" b="0" i="0">
                  <a:solidFill>
                    <a:schemeClr val="dk1"/>
                  </a:solidFill>
                  <a:effectLst/>
                  <a:latin typeface="+mn-lt"/>
                  <a:ea typeface="+mn-ea"/>
                  <a:cs typeface="+mn-cs"/>
                </a:rPr>
                <a:t>𝑘</a:t>
              </a:r>
              <a:r>
                <a:rPr lang="da-DK" sz="1100" b="0" i="0">
                  <a:solidFill>
                    <a:schemeClr val="dk1"/>
                  </a:solidFill>
                  <a:effectLst/>
                  <a:latin typeface="+mn-lt"/>
                  <a:ea typeface="+mn-ea"/>
                  <a:cs typeface="+mn-cs"/>
                </a:rPr>
                <a:t>_</a:t>
              </a:r>
              <a:r>
                <a:rPr lang="en-GB" sz="1100" b="0" i="0">
                  <a:solidFill>
                    <a:schemeClr val="dk1"/>
                  </a:solidFill>
                  <a:effectLst/>
                  <a:latin typeface="+mn-lt"/>
                  <a:ea typeface="+mn-ea"/>
                  <a:cs typeface="+mn-cs"/>
                </a:rPr>
                <a:t>𝑐𝑜𝑛𝑣</a:t>
              </a:r>
              <a:r>
                <a:rPr lang="da-DK" sz="1100" b="0" i="0">
                  <a:solidFill>
                    <a:schemeClr val="dk1"/>
                  </a:solidFill>
                  <a:effectLst/>
                  <a:latin typeface="+mn-lt"/>
                  <a:ea typeface="+mn-ea"/>
                  <a:cs typeface="+mn-cs"/>
                </a:rPr>
                <a:t>)/(</a:t>
              </a:r>
              <a:r>
                <a:rPr lang="en-GB" sz="1100" b="0" i="0">
                  <a:solidFill>
                    <a:schemeClr val="dk1"/>
                  </a:solidFill>
                  <a:effectLst/>
                  <a:latin typeface="+mn-lt"/>
                  <a:ea typeface="+mn-ea"/>
                  <a:cs typeface="+mn-cs"/>
                </a:rPr>
                <a:t>𝐻</a:t>
              </a:r>
              <a:r>
                <a:rPr lang="da-DK" sz="1100" b="0" i="0">
                  <a:solidFill>
                    <a:schemeClr val="dk1"/>
                  </a:solidFill>
                  <a:effectLst/>
                  <a:latin typeface="+mn-lt"/>
                  <a:ea typeface="+mn-ea"/>
                  <a:cs typeface="+mn-cs"/>
                </a:rPr>
                <a:t>_</a:t>
              </a:r>
              <a:r>
                <a:rPr lang="en-GB" sz="1100" b="0" i="0">
                  <a:solidFill>
                    <a:schemeClr val="dk1"/>
                  </a:solidFill>
                  <a:effectLst/>
                  <a:latin typeface="+mn-lt"/>
                  <a:ea typeface="+mn-ea"/>
                  <a:cs typeface="+mn-cs"/>
                </a:rPr>
                <a:t>𝑐</a:t>
              </a:r>
              <a:r>
                <a:rPr lang="da-DK" sz="1100" b="0" i="0">
                  <a:solidFill>
                    <a:schemeClr val="dk1"/>
                  </a:solidFill>
                  <a:effectLst/>
                  <a:latin typeface="+mn-lt"/>
                  <a:ea typeface="+mn-ea"/>
                  <a:cs typeface="+mn-cs"/>
                </a:rPr>
                <a:t> [</a:t>
              </a:r>
              <a:r>
                <a:rPr lang="en-GB" sz="1100" b="0" i="0">
                  <a:solidFill>
                    <a:schemeClr val="dk1"/>
                  </a:solidFill>
                  <a:effectLst/>
                  <a:latin typeface="+mn-lt"/>
                  <a:ea typeface="+mn-ea"/>
                  <a:cs typeface="+mn-cs"/>
                </a:rPr>
                <a:t>𝑘𝑊</a:t>
              </a:r>
              <a:r>
                <a:rPr lang="da-DK" sz="1100" b="0" i="0">
                  <a:solidFill>
                    <a:schemeClr val="dk1"/>
                  </a:solidFill>
                  <a:effectLst/>
                  <a:latin typeface="+mn-lt"/>
                  <a:ea typeface="+mn-ea"/>
                  <a:cs typeface="+mn-cs"/>
                </a:rPr>
                <a:t>/</a:t>
              </a:r>
              <a:r>
                <a:rPr lang="en-GB" sz="1100" b="0" i="0">
                  <a:solidFill>
                    <a:schemeClr val="dk1"/>
                  </a:solidFill>
                  <a:effectLst/>
                  <a:latin typeface="+mn-lt"/>
                  <a:ea typeface="+mn-ea"/>
                  <a:cs typeface="+mn-cs"/>
                </a:rPr>
                <a:t>𝑢𝑛𝑖𝑡] </a:t>
              </a:r>
              <a:r>
                <a:rPr lang="da-DK" sz="1100" b="0" i="0">
                  <a:solidFill>
                    <a:schemeClr val="dk1"/>
                  </a:solidFill>
                  <a:effectLst/>
                  <a:latin typeface="+mn-lt"/>
                  <a:ea typeface="+mn-ea"/>
                  <a:cs typeface="+mn-cs"/>
                </a:rPr>
                <a:t>)</a:t>
              </a:r>
              <a:endParaRPr lang="da-DK">
                <a:effectLst/>
              </a:endParaRPr>
            </a:p>
            <a:p>
              <a:pPr eaLnBrk="1" fontAlgn="auto" latinLnBrk="0" hangingPunct="1"/>
              <a:r>
                <a:rPr lang="en-GB" sz="1100" b="0">
                  <a:solidFill>
                    <a:schemeClr val="dk1"/>
                  </a:solidFill>
                  <a:effectLst/>
                  <a:latin typeface="+mn-lt"/>
                  <a:ea typeface="+mn-ea"/>
                  <a:cs typeface="+mn-cs"/>
                </a:rPr>
                <a:t>VAR</a:t>
              </a:r>
              <a:r>
                <a:rPr lang="en-GB" sz="1100" b="0" i="0">
                  <a:solidFill>
                    <a:schemeClr val="dk1"/>
                  </a:solidFill>
                  <a:effectLst/>
                  <a:latin typeface="+mn-lt"/>
                  <a:ea typeface="+mn-ea"/>
                  <a:cs typeface="+mn-cs"/>
                </a:rPr>
                <a:t>𝑂𝑀</a:t>
              </a:r>
              <a:r>
                <a:rPr lang="da-DK" sz="1100" i="0">
                  <a:solidFill>
                    <a:schemeClr val="dk1"/>
                  </a:solidFill>
                  <a:effectLst/>
                  <a:latin typeface="+mn-lt"/>
                  <a:ea typeface="+mn-ea"/>
                  <a:cs typeface="+mn-cs"/>
                </a:rPr>
                <a:t>[</a:t>
              </a:r>
              <a:r>
                <a:rPr lang="en-GB" sz="1100" b="0" i="0">
                  <a:solidFill>
                    <a:schemeClr val="dk1"/>
                  </a:solidFill>
                  <a:effectLst/>
                  <a:latin typeface="+mn-lt"/>
                  <a:ea typeface="+mn-ea"/>
                  <a:cs typeface="+mn-cs"/>
                </a:rPr>
                <a:t>𝐷𝐾𝐾</a:t>
              </a:r>
              <a:r>
                <a:rPr lang="da-DK" sz="1100" b="0" i="0">
                  <a:solidFill>
                    <a:schemeClr val="dk1"/>
                  </a:solidFill>
                  <a:effectLst/>
                  <a:latin typeface="+mn-lt"/>
                  <a:ea typeface="+mn-ea"/>
                  <a:cs typeface="+mn-cs"/>
                </a:rPr>
                <a:t>/</a:t>
              </a:r>
              <a:r>
                <a:rPr lang="en-GB" sz="1100" b="0" i="0">
                  <a:solidFill>
                    <a:schemeClr val="dk1"/>
                  </a:solidFill>
                  <a:effectLst/>
                  <a:latin typeface="Cambria Math"/>
                  <a:ea typeface="+mn-ea"/>
                  <a:cs typeface="+mn-cs"/>
                </a:rPr>
                <a:t>𝐺𝐽</a:t>
              </a:r>
              <a:r>
                <a:rPr lang="en-GB" sz="1100" b="0" i="0">
                  <a:solidFill>
                    <a:schemeClr val="dk1"/>
                  </a:solidFill>
                  <a:effectLst/>
                  <a:latin typeface="+mn-lt"/>
                  <a:ea typeface="+mn-ea"/>
                  <a:cs typeface="+mn-cs"/>
                </a:rPr>
                <a:t>]</a:t>
              </a:r>
              <a:r>
                <a:rPr lang="da-DK" sz="1100" i="0">
                  <a:solidFill>
                    <a:schemeClr val="dk1"/>
                  </a:solidFill>
                  <a:effectLst/>
                  <a:latin typeface="+mn-lt"/>
                  <a:ea typeface="+mn-ea"/>
                  <a:cs typeface="+mn-cs"/>
                </a:rPr>
                <a:t>=(</a:t>
              </a:r>
              <a:r>
                <a:rPr lang="en-GB" sz="1100" b="0" i="0">
                  <a:solidFill>
                    <a:schemeClr val="dk1"/>
                  </a:solidFill>
                  <a:effectLst/>
                  <a:latin typeface="+mn-lt"/>
                  <a:ea typeface="+mn-ea"/>
                  <a:cs typeface="+mn-cs"/>
                </a:rPr>
                <a:t>𝐹𝐼𝑋𝑂𝑀</a:t>
              </a:r>
              <a:r>
                <a:rPr lang="da-DK" sz="1100" b="0" i="0">
                  <a:solidFill>
                    <a:schemeClr val="dk1"/>
                  </a:solidFill>
                  <a:effectLst/>
                  <a:latin typeface="+mn-lt"/>
                  <a:ea typeface="+mn-ea"/>
                  <a:cs typeface="+mn-cs"/>
                </a:rPr>
                <a:t>[</a:t>
              </a:r>
              <a:r>
                <a:rPr lang="en-GB" sz="1100" b="0" i="0">
                  <a:solidFill>
                    <a:schemeClr val="dk1"/>
                  </a:solidFill>
                  <a:effectLst/>
                  <a:latin typeface="+mn-lt"/>
                  <a:ea typeface="+mn-ea"/>
                  <a:cs typeface="+mn-cs"/>
                </a:rPr>
                <a:t>€</a:t>
              </a:r>
              <a:r>
                <a:rPr lang="da-DK" sz="1100" b="0" i="0">
                  <a:solidFill>
                    <a:schemeClr val="dk1"/>
                  </a:solidFill>
                  <a:effectLst/>
                  <a:latin typeface="+mn-lt"/>
                  <a:ea typeface="+mn-ea"/>
                  <a:cs typeface="+mn-cs"/>
                </a:rPr>
                <a:t>/(</a:t>
              </a:r>
              <a:r>
                <a:rPr lang="en-GB" sz="1100" b="0" i="0">
                  <a:solidFill>
                    <a:schemeClr val="dk1"/>
                  </a:solidFill>
                  <a:effectLst/>
                  <a:latin typeface="+mn-lt"/>
                  <a:ea typeface="+mn-ea"/>
                  <a:cs typeface="+mn-cs"/>
                </a:rPr>
                <a:t>𝑢𝑛𝑖𝑡∙𝑦𝑒𝑎𝑟</a:t>
              </a:r>
              <a:r>
                <a:rPr lang="da-DK" sz="1100" b="0" i="0">
                  <a:solidFill>
                    <a:schemeClr val="dk1"/>
                  </a:solidFill>
                  <a:effectLst/>
                  <a:latin typeface="+mn-lt"/>
                  <a:ea typeface="+mn-ea"/>
                  <a:cs typeface="+mn-cs"/>
                </a:rPr>
                <a:t>)</a:t>
              </a:r>
              <a:r>
                <a:rPr lang="en-GB" sz="1100" b="0" i="0">
                  <a:solidFill>
                    <a:schemeClr val="dk1"/>
                  </a:solidFill>
                  <a:effectLst/>
                  <a:latin typeface="+mn-lt"/>
                  <a:ea typeface="+mn-ea"/>
                  <a:cs typeface="+mn-cs"/>
                </a:rPr>
                <a:t>]</a:t>
              </a:r>
              <a:r>
                <a:rPr lang="da-DK" sz="1100" i="0">
                  <a:solidFill>
                    <a:schemeClr val="dk1"/>
                  </a:solidFill>
                  <a:effectLst/>
                  <a:latin typeface="+mn-lt"/>
                  <a:ea typeface="+mn-ea"/>
                  <a:cs typeface="+mn-cs"/>
                </a:rPr>
                <a:t>∙</a:t>
              </a:r>
              <a:r>
                <a:rPr lang="en-GB" sz="1100" b="0" i="0">
                  <a:solidFill>
                    <a:schemeClr val="dk1"/>
                  </a:solidFill>
                  <a:effectLst/>
                  <a:latin typeface="+mn-lt"/>
                  <a:ea typeface="+mn-ea"/>
                  <a:cs typeface="+mn-cs"/>
                </a:rPr>
                <a:t>𝑘</a:t>
              </a:r>
              <a:r>
                <a:rPr lang="da-DK" sz="1100" b="0" i="0">
                  <a:solidFill>
                    <a:schemeClr val="dk1"/>
                  </a:solidFill>
                  <a:effectLst/>
                  <a:latin typeface="+mn-lt"/>
                  <a:ea typeface="+mn-ea"/>
                  <a:cs typeface="+mn-cs"/>
                </a:rPr>
                <a:t>_</a:t>
              </a:r>
              <a:r>
                <a:rPr lang="en-GB" sz="1100" b="0" i="0">
                  <a:solidFill>
                    <a:schemeClr val="dk1"/>
                  </a:solidFill>
                  <a:effectLst/>
                  <a:latin typeface="+mn-lt"/>
                  <a:ea typeface="+mn-ea"/>
                  <a:cs typeface="+mn-cs"/>
                </a:rPr>
                <a:t>𝑐𝑜𝑛𝑣</a:t>
              </a:r>
              <a:r>
                <a:rPr lang="da-DK" sz="1100" b="0" i="0">
                  <a:solidFill>
                    <a:schemeClr val="dk1"/>
                  </a:solidFill>
                  <a:effectLst/>
                  <a:latin typeface="+mn-lt"/>
                  <a:ea typeface="+mn-ea"/>
                  <a:cs typeface="+mn-cs"/>
                </a:rPr>
                <a:t>)/</a:t>
              </a:r>
              <a:r>
                <a:rPr lang="en-GB" sz="1100" b="0" i="0">
                  <a:solidFill>
                    <a:schemeClr val="dk1"/>
                  </a:solidFill>
                  <a:effectLst/>
                  <a:latin typeface="+mn-lt"/>
                  <a:ea typeface="+mn-ea"/>
                  <a:cs typeface="+mn-cs"/>
                </a:rPr>
                <a:t>𝐻</a:t>
              </a:r>
              <a:r>
                <a:rPr lang="da-DK" sz="1100" b="0" i="0">
                  <a:solidFill>
                    <a:schemeClr val="dk1"/>
                  </a:solidFill>
                  <a:effectLst/>
                  <a:latin typeface="+mn-lt"/>
                  <a:ea typeface="+mn-ea"/>
                  <a:cs typeface="+mn-cs"/>
                </a:rPr>
                <a:t>_</a:t>
              </a:r>
              <a:r>
                <a:rPr lang="en-GB" sz="1100" b="0" i="0">
                  <a:solidFill>
                    <a:schemeClr val="dk1"/>
                  </a:solidFill>
                  <a:effectLst/>
                  <a:latin typeface="+mn-lt"/>
                  <a:ea typeface="+mn-ea"/>
                  <a:cs typeface="+mn-cs"/>
                </a:rPr>
                <a:t>𝑝𝑟𝑜𝑑 </a:t>
              </a:r>
              <a:r>
                <a:rPr lang="da-DK" sz="1100">
                  <a:solidFill>
                    <a:schemeClr val="dk1"/>
                  </a:solidFill>
                  <a:effectLst/>
                  <a:latin typeface="+mn-lt"/>
                  <a:ea typeface="+mn-ea"/>
                  <a:cs typeface="+mn-cs"/>
                </a:rPr>
                <a:t>,</a:t>
              </a:r>
              <a:endParaRPr lang="da-DK">
                <a:effectLst/>
              </a:endParaRPr>
            </a:p>
            <a:p>
              <a:pPr marL="0" marR="0" indent="0" defTabSz="914400" eaLnBrk="1" fontAlgn="auto" latinLnBrk="0" hangingPunct="1">
                <a:lnSpc>
                  <a:spcPct val="100000"/>
                </a:lnSpc>
                <a:spcBef>
                  <a:spcPts val="0"/>
                </a:spcBef>
                <a:spcAft>
                  <a:spcPts val="0"/>
                </a:spcAft>
                <a:buClrTx/>
                <a:buSzTx/>
                <a:buFontTx/>
                <a:buNone/>
                <a:tabLst/>
                <a:defRPr/>
              </a:pPr>
              <a:endParaRPr lang="da-DK" sz="1100">
                <a:latin typeface="Times New Roman" panose="02020603050405020304" pitchFamily="18" charset="0"/>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endParaRPr lang="da-DK" sz="1100">
                <a:latin typeface="Times New Roman" panose="02020603050405020304" pitchFamily="18" charset="0"/>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r>
                <a:rPr lang="da-DK" sz="1100">
                  <a:latin typeface="Times New Roman" panose="02020603050405020304" pitchFamily="18" charset="0"/>
                  <a:cs typeface="Times New Roman" panose="02020603050405020304" pitchFamily="18" charset="0"/>
                </a:rPr>
                <a:t>where the used symbols have the following meaning:</a:t>
              </a:r>
            </a:p>
            <a:p>
              <a:pPr marL="0" marR="0" indent="0" defTabSz="914400" eaLnBrk="1" fontAlgn="auto" latinLnBrk="0" hangingPunct="1">
                <a:lnSpc>
                  <a:spcPct val="100000"/>
                </a:lnSpc>
                <a:spcBef>
                  <a:spcPts val="0"/>
                </a:spcBef>
                <a:spcAft>
                  <a:spcPts val="0"/>
                </a:spcAft>
                <a:buClrTx/>
                <a:buSzTx/>
                <a:buFontTx/>
                <a:buNone/>
                <a:tabLst/>
                <a:defRPr/>
              </a:pPr>
              <a:endParaRPr lang="da-DK" sz="1100">
                <a:latin typeface="Times New Roman" panose="02020603050405020304" pitchFamily="18" charset="0"/>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Cambria Math"/>
                  <a:ea typeface="+mn-ea"/>
                  <a:cs typeface="+mn-cs"/>
                </a:rPr>
                <a:t>𝐼</a:t>
              </a:r>
              <a:r>
                <a:rPr lang="da-DK" sz="1100" b="0" i="0">
                  <a:solidFill>
                    <a:schemeClr val="dk1"/>
                  </a:solidFill>
                  <a:effectLst/>
                  <a:latin typeface="Cambria Math"/>
                  <a:ea typeface="+mn-ea"/>
                  <a:cs typeface="+mn-cs"/>
                </a:rPr>
                <a:t>_</a:t>
              </a:r>
              <a:r>
                <a:rPr lang="en-GB" sz="1100" b="0" i="0">
                  <a:solidFill>
                    <a:schemeClr val="dk1"/>
                  </a:solidFill>
                  <a:effectLst/>
                  <a:latin typeface="Cambria Math"/>
                  <a:ea typeface="+mn-ea"/>
                  <a:cs typeface="+mn-cs"/>
                </a:rPr>
                <a:t>𝑐</a:t>
              </a:r>
              <a:r>
                <a:rPr lang="da-DK" sz="1100">
                  <a:latin typeface="Times New Roman" panose="02020603050405020304" pitchFamily="18" charset="0"/>
                  <a:cs typeface="Times New Roman" panose="02020603050405020304" pitchFamily="18" charset="0"/>
                </a:rPr>
                <a:t> - investment costs. </a:t>
              </a:r>
            </a:p>
            <a:p>
              <a:pPr marL="0" marR="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Cambria Math"/>
                  <a:ea typeface="+mn-ea"/>
                  <a:cs typeface="+mn-cs"/>
                </a:rPr>
                <a:t>𝑘</a:t>
              </a:r>
              <a:r>
                <a:rPr lang="da-DK" sz="1100" b="0" i="0">
                  <a:solidFill>
                    <a:schemeClr val="dk1"/>
                  </a:solidFill>
                  <a:effectLst/>
                  <a:latin typeface="Cambria Math"/>
                  <a:ea typeface="+mn-ea"/>
                  <a:cs typeface="+mn-cs"/>
                </a:rPr>
                <a:t>_</a:t>
              </a:r>
              <a:r>
                <a:rPr lang="en-GB" sz="1100" b="0" i="0">
                  <a:solidFill>
                    <a:schemeClr val="dk1"/>
                  </a:solidFill>
                  <a:effectLst/>
                  <a:latin typeface="Cambria Math"/>
                  <a:ea typeface="+mn-ea"/>
                  <a:cs typeface="+mn-cs"/>
                </a:rPr>
                <a:t>𝑐𝑜𝑛𝑣</a:t>
              </a:r>
              <a:r>
                <a:rPr lang="da-DK" sz="1100">
                  <a:latin typeface="Times New Roman" panose="02020603050405020304" pitchFamily="18" charset="0"/>
                  <a:cs typeface="Times New Roman" panose="02020603050405020304" pitchFamily="18" charset="0"/>
                </a:rPr>
                <a:t> - conersion factor from </a:t>
              </a:r>
              <a:r>
                <a:rPr lang="en-GB" sz="1100" b="0" i="0">
                  <a:solidFill>
                    <a:schemeClr val="dk1"/>
                  </a:solidFill>
                  <a:effectLst/>
                  <a:latin typeface="Cambria Math"/>
                  <a:ea typeface="+mn-ea"/>
                  <a:cs typeface="+mn-cs"/>
                </a:rPr>
                <a:t>€</a:t>
              </a:r>
              <a:r>
                <a:rPr lang="da-DK" sz="1100">
                  <a:latin typeface="Times New Roman" panose="02020603050405020304" pitchFamily="18" charset="0"/>
                  <a:cs typeface="Times New Roman" panose="02020603050405020304" pitchFamily="18" charset="0"/>
                </a:rPr>
                <a:t> to DKK</a:t>
              </a:r>
            </a:p>
            <a:p>
              <a:pPr marL="0" marR="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Cambria Math"/>
                  <a:ea typeface="+mn-ea"/>
                  <a:cs typeface="+mn-cs"/>
                </a:rPr>
                <a:t>𝐻</a:t>
              </a:r>
              <a:r>
                <a:rPr lang="da-DK" sz="1100" b="0" i="0">
                  <a:solidFill>
                    <a:schemeClr val="dk1"/>
                  </a:solidFill>
                  <a:effectLst/>
                  <a:latin typeface="Cambria Math"/>
                  <a:ea typeface="+mn-ea"/>
                  <a:cs typeface="+mn-cs"/>
                </a:rPr>
                <a:t>_</a:t>
              </a:r>
              <a:r>
                <a:rPr lang="en-GB" sz="1100" b="0" i="0">
                  <a:solidFill>
                    <a:schemeClr val="dk1"/>
                  </a:solidFill>
                  <a:effectLst/>
                  <a:latin typeface="Cambria Math"/>
                  <a:ea typeface="+mn-ea"/>
                  <a:cs typeface="+mn-cs"/>
                </a:rPr>
                <a:t>𝑐</a:t>
              </a:r>
              <a:r>
                <a:rPr lang="da-DK" sz="1100">
                  <a:latin typeface="Times New Roman" panose="02020603050405020304" pitchFamily="18" charset="0"/>
                  <a:cs typeface="Times New Roman" panose="02020603050405020304" pitchFamily="18" charset="0"/>
                </a:rPr>
                <a:t> - assumed heat production capacity (row 37)</a:t>
              </a:r>
            </a:p>
            <a:p>
              <a:pPr eaLnBrk="1" fontAlgn="auto" latinLnBrk="0" hangingPunct="1"/>
              <a:r>
                <a:rPr lang="en-GB" sz="1100" b="0" i="0">
                  <a:solidFill>
                    <a:schemeClr val="dk1"/>
                  </a:solidFill>
                  <a:effectLst/>
                  <a:latin typeface="Cambria Math"/>
                  <a:ea typeface="+mn-ea"/>
                  <a:cs typeface="+mn-cs"/>
                </a:rPr>
                <a:t>𝐹𝐼𝑋𝑂𝑀</a:t>
              </a:r>
              <a:r>
                <a:rPr lang="da-DK" sz="1100">
                  <a:solidFill>
                    <a:schemeClr val="dk1"/>
                  </a:solidFill>
                  <a:effectLst/>
                  <a:latin typeface="Times New Roman" panose="02020603050405020304" pitchFamily="18" charset="0"/>
                  <a:ea typeface="+mn-ea"/>
                  <a:cs typeface="Times New Roman" panose="02020603050405020304" pitchFamily="18" charset="0"/>
                </a:rPr>
                <a:t> - Fixed O&amp;M costs</a:t>
              </a:r>
            </a:p>
            <a:p>
              <a:pPr eaLnBrk="1" fontAlgn="auto" latinLnBrk="0" hangingPunct="1"/>
              <a:r>
                <a:rPr lang="en-GB" sz="1100" b="0" i="0">
                  <a:solidFill>
                    <a:schemeClr val="dk1"/>
                  </a:solidFill>
                  <a:effectLst/>
                  <a:latin typeface="+mn-lt"/>
                  <a:ea typeface="+mn-ea"/>
                  <a:cs typeface="+mn-cs"/>
                </a:rPr>
                <a:t>𝑉𝐴𝑅𝑂𝑀</a:t>
              </a:r>
              <a:r>
                <a:rPr lang="da-DK" sz="1100">
                  <a:solidFill>
                    <a:schemeClr val="dk1"/>
                  </a:solidFill>
                  <a:effectLst/>
                  <a:latin typeface="+mn-lt"/>
                  <a:ea typeface="+mn-ea"/>
                  <a:cs typeface="+mn-cs"/>
                </a:rPr>
                <a:t>- Variable O&amp;M costs</a:t>
              </a:r>
              <a:endParaRPr lang="da-DK">
                <a:effectLst/>
                <a:latin typeface="Times New Roman" panose="02020603050405020304" pitchFamily="18" charset="0"/>
                <a:cs typeface="Times New Roman" panose="02020603050405020304" pitchFamily="18" charset="0"/>
              </a:endParaRPr>
            </a:p>
            <a:p>
              <a:pPr eaLnBrk="1" fontAlgn="auto" latinLnBrk="0" hangingPunct="1"/>
              <a:r>
                <a:rPr lang="en-GB" sz="1100" b="0" i="0">
                  <a:solidFill>
                    <a:schemeClr val="dk1"/>
                  </a:solidFill>
                  <a:effectLst/>
                  <a:latin typeface="Cambria Math"/>
                  <a:ea typeface="+mn-ea"/>
                  <a:cs typeface="+mn-cs"/>
                </a:rPr>
                <a:t>𝐻</a:t>
              </a:r>
              <a:r>
                <a:rPr lang="da-DK" sz="1100" b="0" i="0">
                  <a:solidFill>
                    <a:schemeClr val="dk1"/>
                  </a:solidFill>
                  <a:effectLst/>
                  <a:latin typeface="Cambria Math"/>
                  <a:ea typeface="+mn-ea"/>
                  <a:cs typeface="+mn-cs"/>
                </a:rPr>
                <a:t>_</a:t>
              </a:r>
              <a:r>
                <a:rPr lang="en-GB" sz="1100" b="0" i="0">
                  <a:solidFill>
                    <a:schemeClr val="dk1"/>
                  </a:solidFill>
                  <a:effectLst/>
                  <a:latin typeface="Cambria Math"/>
                  <a:ea typeface="+mn-ea"/>
                  <a:cs typeface="+mn-cs"/>
                </a:rPr>
                <a:t>𝑝𝑟𝑜𝑑</a:t>
              </a:r>
              <a:r>
                <a:rPr lang="da-DK" sz="1100">
                  <a:solidFill>
                    <a:schemeClr val="dk1"/>
                  </a:solidFill>
                  <a:effectLst/>
                  <a:latin typeface="Times New Roman" panose="02020603050405020304" pitchFamily="18" charset="0"/>
                  <a:ea typeface="+mn-ea"/>
                  <a:cs typeface="Times New Roman" panose="02020603050405020304" pitchFamily="18" charset="0"/>
                </a:rPr>
                <a:t> -Production of space heating and DHW </a:t>
              </a:r>
              <a:endParaRPr lang="da-DK">
                <a:effectLst/>
                <a:latin typeface="Times New Roman" panose="02020603050405020304" pitchFamily="18" charset="0"/>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endParaRPr lang="da-DK" sz="1100">
                <a:latin typeface="Times New Roman" panose="02020603050405020304" pitchFamily="18" charset="0"/>
                <a:cs typeface="Times New Roman" panose="02020603050405020304" pitchFamily="18" charset="0"/>
              </a:endParaRP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8</xdr:col>
      <xdr:colOff>57150</xdr:colOff>
      <xdr:row>0</xdr:row>
      <xdr:rowOff>0</xdr:rowOff>
    </xdr:from>
    <xdr:to>
      <xdr:col>17</xdr:col>
      <xdr:colOff>400050</xdr:colOff>
      <xdr:row>5</xdr:row>
      <xdr:rowOff>28575</xdr:rowOff>
    </xdr:to>
    <xdr:sp macro="" textlink="">
      <xdr:nvSpPr>
        <xdr:cNvPr id="2" name="TextBox 1">
          <a:extLst>
            <a:ext uri="{FF2B5EF4-FFF2-40B4-BE49-F238E27FC236}">
              <a16:creationId xmlns:a16="http://schemas.microsoft.com/office/drawing/2014/main" id="{00000000-0008-0000-0700-000002000000}"/>
            </a:ext>
          </a:extLst>
        </xdr:cNvPr>
        <xdr:cNvSpPr txBox="1"/>
      </xdr:nvSpPr>
      <xdr:spPr>
        <a:xfrm>
          <a:off x="8324850" y="0"/>
          <a:ext cx="5800725" cy="981075"/>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lang="da-DK" sz="1100"/>
            <a:t>The techno-economic</a:t>
          </a:r>
          <a:r>
            <a:rPr lang="da-DK" sz="1100" baseline="0"/>
            <a:t> data used in SubRES_NewHOU_</a:t>
          </a:r>
          <a:r>
            <a:rPr lang="da-DK" sz="1100" baseline="0">
              <a:solidFill>
                <a:schemeClr val="dk1"/>
              </a:solidFill>
              <a:effectLst/>
              <a:latin typeface="+mn-lt"/>
              <a:ea typeface="+mn-ea"/>
              <a:cs typeface="+mn-cs"/>
            </a:rPr>
            <a:t>Heating</a:t>
          </a:r>
          <a:r>
            <a:rPr lang="da-DK" sz="1100" baseline="0"/>
            <a:t> are obtained from "</a:t>
          </a:r>
          <a:r>
            <a:rPr lang="da-DK" sz="1100">
              <a:solidFill>
                <a:schemeClr val="dk1"/>
              </a:solidFill>
              <a:effectLst/>
              <a:latin typeface="+mn-lt"/>
              <a:ea typeface="+mn-ea"/>
              <a:cs typeface="+mn-cs"/>
            </a:rPr>
            <a:t>Technology Data for Energy Plants Individual Heating Plants and Energy Transport" maintained by the Danish Energy Agency </a:t>
          </a:r>
        </a:p>
        <a:p>
          <a:endParaRPr lang="da-DK" sz="1100">
            <a:solidFill>
              <a:schemeClr val="dk1"/>
            </a:solidFill>
            <a:effectLst/>
            <a:latin typeface="+mn-lt"/>
            <a:ea typeface="+mn-ea"/>
            <a:cs typeface="+mn-cs"/>
          </a:endParaRPr>
        </a:p>
        <a:p>
          <a:r>
            <a:rPr lang="da-DK" sz="1100" u="sng">
              <a:solidFill>
                <a:srgbClr val="0070C0"/>
              </a:solidFill>
              <a:effectLst/>
              <a:latin typeface="+mn-lt"/>
              <a:ea typeface="+mn-ea"/>
              <a:cs typeface="+mn-cs"/>
            </a:rPr>
            <a:t>http://www.ens.dk/node/2252</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6</xdr:col>
      <xdr:colOff>561976</xdr:colOff>
      <xdr:row>0</xdr:row>
      <xdr:rowOff>0</xdr:rowOff>
    </xdr:from>
    <xdr:to>
      <xdr:col>18</xdr:col>
      <xdr:colOff>123826</xdr:colOff>
      <xdr:row>1</xdr:row>
      <xdr:rowOff>180975</xdr:rowOff>
    </xdr:to>
    <xdr:sp macro="" textlink="">
      <xdr:nvSpPr>
        <xdr:cNvPr id="2" name="TextBox 1">
          <a:extLst>
            <a:ext uri="{FF2B5EF4-FFF2-40B4-BE49-F238E27FC236}">
              <a16:creationId xmlns:a16="http://schemas.microsoft.com/office/drawing/2014/main" id="{00000000-0008-0000-0800-000002000000}"/>
            </a:ext>
          </a:extLst>
        </xdr:cNvPr>
        <xdr:cNvSpPr txBox="1"/>
      </xdr:nvSpPr>
      <xdr:spPr>
        <a:xfrm>
          <a:off x="6086476" y="0"/>
          <a:ext cx="6877050" cy="371475"/>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lang="da-DK" sz="1100"/>
            <a:t>The techno-economic</a:t>
          </a:r>
          <a:r>
            <a:rPr lang="da-DK" sz="1100" baseline="0"/>
            <a:t> data used in SubRES_NewHOU_Heating are obtained from "</a:t>
          </a:r>
          <a:r>
            <a:rPr lang="da-DK" sz="1100">
              <a:solidFill>
                <a:schemeClr val="dk1"/>
              </a:solidFill>
              <a:effectLst/>
              <a:latin typeface="+mn-lt"/>
              <a:ea typeface="+mn-ea"/>
              <a:cs typeface="+mn-cs"/>
            </a:rPr>
            <a:t>Technology Data for Energy Plants Individual Heating Plants and Energy Transport" maintained by the Danish Energy Agency </a:t>
          </a:r>
        </a:p>
        <a:p>
          <a:endParaRPr lang="da-DK" sz="1100">
            <a:solidFill>
              <a:schemeClr val="dk1"/>
            </a:solidFill>
            <a:effectLst/>
            <a:latin typeface="+mn-lt"/>
            <a:ea typeface="+mn-ea"/>
            <a:cs typeface="+mn-cs"/>
          </a:endParaRPr>
        </a:p>
        <a:p>
          <a:r>
            <a:rPr lang="da-DK" sz="1100" u="sng">
              <a:solidFill>
                <a:srgbClr val="0070C0"/>
              </a:solidFill>
              <a:effectLst/>
              <a:latin typeface="+mn-lt"/>
              <a:ea typeface="+mn-ea"/>
              <a:cs typeface="+mn-cs"/>
            </a:rPr>
            <a:t>http://www.ens.dk/node/2252</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2</xdr:col>
      <xdr:colOff>9524</xdr:colOff>
      <xdr:row>0</xdr:row>
      <xdr:rowOff>57149</xdr:rowOff>
    </xdr:from>
    <xdr:to>
      <xdr:col>15</xdr:col>
      <xdr:colOff>180974</xdr:colOff>
      <xdr:row>1</xdr:row>
      <xdr:rowOff>152400</xdr:rowOff>
    </xdr:to>
    <xdr:sp macro="" textlink="">
      <xdr:nvSpPr>
        <xdr:cNvPr id="2" name="TextBox 1">
          <a:extLst>
            <a:ext uri="{FF2B5EF4-FFF2-40B4-BE49-F238E27FC236}">
              <a16:creationId xmlns:a16="http://schemas.microsoft.com/office/drawing/2014/main" id="{00000000-0008-0000-0900-000002000000}"/>
            </a:ext>
          </a:extLst>
        </xdr:cNvPr>
        <xdr:cNvSpPr txBox="1"/>
      </xdr:nvSpPr>
      <xdr:spPr>
        <a:xfrm>
          <a:off x="3067049" y="57149"/>
          <a:ext cx="8258175" cy="285751"/>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lang="da-DK" sz="1100"/>
            <a:t>The techno-economic</a:t>
          </a:r>
          <a:r>
            <a:rPr lang="da-DK" sz="1100" baseline="0"/>
            <a:t> data are obtained from "</a:t>
          </a:r>
          <a:r>
            <a:rPr lang="da-DK" sz="1100">
              <a:solidFill>
                <a:schemeClr val="dk1"/>
              </a:solidFill>
              <a:effectLst/>
              <a:latin typeface="+mn-lt"/>
              <a:ea typeface="+mn-ea"/>
              <a:cs typeface="+mn-cs"/>
            </a:rPr>
            <a:t>Technology Data for Energy Plants Individual Heating Plants and Energy Transport" maintained by the Danish Energy Agency </a:t>
          </a:r>
        </a:p>
        <a:p>
          <a:endParaRPr lang="da-DK" sz="1100">
            <a:solidFill>
              <a:schemeClr val="dk1"/>
            </a:solidFill>
            <a:effectLst/>
            <a:latin typeface="+mn-lt"/>
            <a:ea typeface="+mn-ea"/>
            <a:cs typeface="+mn-cs"/>
          </a:endParaRPr>
        </a:p>
        <a:p>
          <a:r>
            <a:rPr lang="da-DK" sz="1100" u="sng">
              <a:solidFill>
                <a:srgbClr val="0070C0"/>
              </a:solidFill>
              <a:effectLst/>
              <a:latin typeface="+mn-lt"/>
              <a:ea typeface="+mn-ea"/>
              <a:cs typeface="+mn-cs"/>
            </a:rPr>
            <a:t>http://www.ens.dk/node/2252</a:t>
          </a:r>
        </a:p>
        <a:p>
          <a:endParaRPr lang="da-DK" sz="1100"/>
        </a:p>
      </xdr:txBody>
    </xdr:sp>
    <xdr:clientData/>
  </xdr:twoCellAnchor>
  <xdr:twoCellAnchor>
    <xdr:from>
      <xdr:col>38</xdr:col>
      <xdr:colOff>9524</xdr:colOff>
      <xdr:row>0</xdr:row>
      <xdr:rowOff>57149</xdr:rowOff>
    </xdr:from>
    <xdr:to>
      <xdr:col>51</xdr:col>
      <xdr:colOff>180974</xdr:colOff>
      <xdr:row>1</xdr:row>
      <xdr:rowOff>152400</xdr:rowOff>
    </xdr:to>
    <xdr:sp macro="" textlink="">
      <xdr:nvSpPr>
        <xdr:cNvPr id="7" name="TextBox 6">
          <a:extLst>
            <a:ext uri="{FF2B5EF4-FFF2-40B4-BE49-F238E27FC236}">
              <a16:creationId xmlns:a16="http://schemas.microsoft.com/office/drawing/2014/main" id="{00000000-0008-0000-0900-000007000000}"/>
            </a:ext>
          </a:extLst>
        </xdr:cNvPr>
        <xdr:cNvSpPr txBox="1"/>
      </xdr:nvSpPr>
      <xdr:spPr>
        <a:xfrm>
          <a:off x="3067049" y="57149"/>
          <a:ext cx="9458325" cy="295276"/>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lang="da-DK" sz="1100"/>
            <a:t>The techno-economic</a:t>
          </a:r>
          <a:r>
            <a:rPr lang="da-DK" sz="1100" baseline="0"/>
            <a:t> data are obtained from "</a:t>
          </a:r>
          <a:r>
            <a:rPr lang="da-DK" sz="1100">
              <a:solidFill>
                <a:schemeClr val="dk1"/>
              </a:solidFill>
              <a:effectLst/>
              <a:latin typeface="+mn-lt"/>
              <a:ea typeface="+mn-ea"/>
              <a:cs typeface="+mn-cs"/>
            </a:rPr>
            <a:t>Technology Data for Energy Plants Individual Heating Plants and Energy Transport" maintained by the Danish Energy Agency </a:t>
          </a:r>
        </a:p>
        <a:p>
          <a:endParaRPr lang="da-DK" sz="1100">
            <a:solidFill>
              <a:schemeClr val="dk1"/>
            </a:solidFill>
            <a:effectLst/>
            <a:latin typeface="+mn-lt"/>
            <a:ea typeface="+mn-ea"/>
            <a:cs typeface="+mn-cs"/>
          </a:endParaRPr>
        </a:p>
        <a:p>
          <a:r>
            <a:rPr lang="da-DK" sz="1100" u="sng">
              <a:solidFill>
                <a:srgbClr val="0070C0"/>
              </a:solidFill>
              <a:effectLst/>
              <a:latin typeface="+mn-lt"/>
              <a:ea typeface="+mn-ea"/>
              <a:cs typeface="+mn-cs"/>
            </a:rPr>
            <a:t>http://www.ens.dk/node/2252</a:t>
          </a:r>
        </a:p>
        <a:p>
          <a:endParaRPr lang="da-DK" sz="1100"/>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5</xdr:col>
      <xdr:colOff>590549</xdr:colOff>
      <xdr:row>0</xdr:row>
      <xdr:rowOff>0</xdr:rowOff>
    </xdr:from>
    <xdr:to>
      <xdr:col>23</xdr:col>
      <xdr:colOff>523875</xdr:colOff>
      <xdr:row>2</xdr:row>
      <xdr:rowOff>0</xdr:rowOff>
    </xdr:to>
    <xdr:sp macro="" textlink="">
      <xdr:nvSpPr>
        <xdr:cNvPr id="2" name="TextBox 1">
          <a:extLst>
            <a:ext uri="{FF2B5EF4-FFF2-40B4-BE49-F238E27FC236}">
              <a16:creationId xmlns:a16="http://schemas.microsoft.com/office/drawing/2014/main" id="{00000000-0008-0000-0A00-000002000000}"/>
            </a:ext>
          </a:extLst>
        </xdr:cNvPr>
        <xdr:cNvSpPr txBox="1"/>
      </xdr:nvSpPr>
      <xdr:spPr>
        <a:xfrm>
          <a:off x="5848349" y="0"/>
          <a:ext cx="11639551" cy="542925"/>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lang="da-DK" sz="1100"/>
            <a:t>The techno-economic</a:t>
          </a:r>
          <a:r>
            <a:rPr lang="da-DK" sz="1100" baseline="0"/>
            <a:t> data used in SubRES_NewHOU_Heating are obtained from "</a:t>
          </a:r>
          <a:r>
            <a:rPr lang="da-DK" sz="1100">
              <a:solidFill>
                <a:schemeClr val="dk1"/>
              </a:solidFill>
              <a:effectLst/>
              <a:latin typeface="+mn-lt"/>
              <a:ea typeface="+mn-ea"/>
              <a:cs typeface="+mn-cs"/>
            </a:rPr>
            <a:t>Technology Data for Energy Plants Individual Heating Plants and Energy Transport" maintained by the Danish Energy Agency </a:t>
          </a:r>
        </a:p>
        <a:p>
          <a:endParaRPr lang="da-DK" sz="1100">
            <a:solidFill>
              <a:schemeClr val="dk1"/>
            </a:solidFill>
            <a:effectLst/>
            <a:latin typeface="+mn-lt"/>
            <a:ea typeface="+mn-ea"/>
            <a:cs typeface="+mn-cs"/>
          </a:endParaRPr>
        </a:p>
        <a:p>
          <a:r>
            <a:rPr lang="da-DK" sz="1100" u="sng">
              <a:solidFill>
                <a:srgbClr val="0070C0"/>
              </a:solidFill>
              <a:effectLst/>
              <a:latin typeface="+mn-lt"/>
              <a:ea typeface="+mn-ea"/>
              <a:cs typeface="+mn-cs"/>
            </a:rPr>
            <a:t>http://www.ens.dk/node/2252</a:t>
          </a:r>
        </a:p>
        <a:p>
          <a:r>
            <a:rPr lang="da-DK" sz="1100" u="sng">
              <a:solidFill>
                <a:srgbClr val="0070C0"/>
              </a:solidFill>
              <a:effectLst/>
              <a:latin typeface="+mn-lt"/>
              <a:ea typeface="+mn-ea"/>
              <a:cs typeface="+mn-cs"/>
            </a:rPr>
            <a:t>31/8 august  - data from the new not publiched</a:t>
          </a:r>
          <a:r>
            <a:rPr lang="da-DK" sz="1100" u="sng" baseline="0">
              <a:solidFill>
                <a:srgbClr val="0070C0"/>
              </a:solidFill>
              <a:effectLst/>
              <a:latin typeface="+mn-lt"/>
              <a:ea typeface="+mn-ea"/>
              <a:cs typeface="+mn-cs"/>
            </a:rPr>
            <a:t> catalog is used  </a:t>
          </a:r>
          <a:endParaRPr lang="da-DK" sz="1100" u="sng">
            <a:solidFill>
              <a:srgbClr val="0070C0"/>
            </a:solidFill>
            <a:effectLst/>
            <a:latin typeface="+mn-lt"/>
            <a:ea typeface="+mn-ea"/>
            <a:cs typeface="+mn-cs"/>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Wolfgang\c\temphold\TMPL_RE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VEDA/VEDA_Models/Denmark/TIMES-DK-DEA_ws2016/VT_DK_ELC_v1p1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EA Data"/>
      <sheetName val="E&amp;D Drivers"/>
      <sheetName val="AGR_Fuels"/>
      <sheetName val="AGR"/>
      <sheetName val="RES_Fuels"/>
      <sheetName val="RH1"/>
      <sheetName val="RH2"/>
      <sheetName val="RH3"/>
      <sheetName val="RH4"/>
      <sheetName val="RC1"/>
      <sheetName val="RC2"/>
      <sheetName val="RC3"/>
      <sheetName val="RC4"/>
      <sheetName val="RHW"/>
      <sheetName val="RRF"/>
      <sheetName val="RCW"/>
      <sheetName val="RCD"/>
      <sheetName val="RK1"/>
      <sheetName val="RK2"/>
      <sheetName val="RK3"/>
      <sheetName val="RK4"/>
      <sheetName val="RDW"/>
      <sheetName val="RME"/>
      <sheetName val="RL1"/>
      <sheetName val="RL2"/>
      <sheetName val="RL3"/>
      <sheetName val="RL4"/>
      <sheetName val="COM_Fuels"/>
      <sheetName val="CH1"/>
      <sheetName val="CH2"/>
      <sheetName val="CH3"/>
      <sheetName val="CH4"/>
      <sheetName val="CC1"/>
      <sheetName val="CC2"/>
      <sheetName val="CC3"/>
      <sheetName val="CC4"/>
      <sheetName val="CHW"/>
      <sheetName val="CAA"/>
      <sheetName val="CLA"/>
      <sheetName val="ElastPar"/>
      <sheetName val="Conversion Factors"/>
      <sheetName val="Intro"/>
      <sheetName val="TechRep"/>
      <sheetName val="Other_HYDRO"/>
      <sheetName val="Other_NUCL"/>
      <sheetName val="Other_THERM"/>
      <sheetName val="Other_CHP"/>
      <sheetName val="Other_RENEW"/>
      <sheetName val="Other_HEAT"/>
      <sheetName val="ELC_FUELS"/>
      <sheetName val="ELC"/>
      <sheetName val="HEAT"/>
      <sheetName val="CHP"/>
      <sheetName val="ELC_EMI"/>
      <sheetName val="Constant Table"/>
      <sheetName val="ANS_ITEMS_DEL"/>
      <sheetName val="ANS_ITEMS"/>
      <sheetName val="ANS_TIDDATA"/>
      <sheetName val="ANS_TSDATA"/>
    </sheetNames>
    <sheetDataSet>
      <sheetData sheetId="0" refreshError="1"/>
      <sheetData sheetId="1" refreshError="1"/>
      <sheetData sheetId="2" refreshError="1">
        <row r="2">
          <cell r="A2" t="str">
            <v>^FI_ST: TCH, PRC</v>
          </cell>
        </row>
      </sheetData>
      <sheetData sheetId="3"/>
      <sheetData sheetId="4" refreshError="1"/>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refreshError="1"/>
      <sheetData sheetId="28"/>
      <sheetData sheetId="29"/>
      <sheetData sheetId="30"/>
      <sheetData sheetId="31"/>
      <sheetData sheetId="32"/>
      <sheetData sheetId="33"/>
      <sheetData sheetId="34"/>
      <sheetData sheetId="35"/>
      <sheetData sheetId="36"/>
      <sheetData sheetId="37"/>
      <sheetData sheetId="38"/>
      <sheetData sheetId="39" refreshError="1"/>
      <sheetData sheetId="40" refreshError="1"/>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G"/>
      <sheetName val="Intro"/>
      <sheetName val="Comm"/>
      <sheetName val="Proc"/>
      <sheetName val="ProcA"/>
      <sheetName val="ProcB"/>
      <sheetName val="Tech"/>
      <sheetName val="TechA"/>
      <sheetName val="TechB"/>
      <sheetName val="Fuel Tech"/>
      <sheetName val="Emis"/>
      <sheetName val="Fuel"/>
      <sheetName val="O&amp;M waste "/>
    </sheetNames>
    <sheetDataSet>
      <sheetData sheetId="0"/>
      <sheetData sheetId="1"/>
      <sheetData sheetId="2"/>
      <sheetData sheetId="3"/>
      <sheetData sheetId="4"/>
      <sheetData sheetId="5"/>
      <sheetData sheetId="6"/>
      <sheetData sheetId="7"/>
      <sheetData sheetId="8"/>
      <sheetData sheetId="9"/>
      <sheetData sheetId="10"/>
      <sheetData sheetId="11"/>
      <sheetData sheetId="12">
        <row r="4">
          <cell r="C4">
            <v>1.49</v>
          </cell>
          <cell r="D4">
            <v>49.459722222222226</v>
          </cell>
        </row>
        <row r="5">
          <cell r="D5">
            <v>13.658333333333333</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7.xml"/></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8.xml"/><Relationship Id="rId1" Type="http://schemas.openxmlformats.org/officeDocument/2006/relationships/hyperlink" Target="http://www.blauer-engel.de/_downloads/publikationen/erfolgsbilanz/%20Erfolgsbilanz_Heiztechnologien.pdf%20(Rules%20for%20NOX).%20This%20is%20not%20present%20at%20the%20Blauer%20Engel%20Homepage,%20but%20can%20be%20found%20at%20the%20Internet.2011" TargetMode="External"/><Relationship Id="rId4" Type="http://schemas.openxmlformats.org/officeDocument/2006/relationships/comments" Target="../comments6.xml"/></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9.xml"/><Relationship Id="rId1" Type="http://schemas.openxmlformats.org/officeDocument/2006/relationships/hyperlink" Target="http://salg.naturgas.dk/" TargetMode="External"/><Relationship Id="rId4" Type="http://schemas.openxmlformats.org/officeDocument/2006/relationships/comments" Target="../comments7.xml"/></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10.xml"/><Relationship Id="rId1" Type="http://schemas.openxmlformats.org/officeDocument/2006/relationships/hyperlink" Target="http://www.metrotherm.dk./" TargetMode="External"/><Relationship Id="rId4" Type="http://schemas.openxmlformats.org/officeDocument/2006/relationships/comments" Target="../comments8.xml"/></Relationships>
</file>

<file path=xl/worksheets/_rels/sheet14.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drawing" Target="../drawings/drawing11.xml"/></Relationships>
</file>

<file path=xl/worksheets/_rels/sheet15.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drawing" Target="../drawings/drawing12.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drawing" Target="../drawings/drawing13.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20.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drawing" Target="../drawings/drawing17.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0.xml.rels><?xml version="1.0" encoding="UTF-8" standalone="yes"?>
<Relationships xmlns="http://schemas.openxmlformats.org/package/2006/relationships"><Relationship Id="rId2" Type="http://schemas.openxmlformats.org/officeDocument/2006/relationships/comments" Target="../comments13.xml"/><Relationship Id="rId1" Type="http://schemas.openxmlformats.org/officeDocument/2006/relationships/vmlDrawing" Target="../drawings/vmlDrawing13.vml"/></Relationships>
</file>

<file path=xl/worksheets/_rels/sheet31.xml.rels><?xml version="1.0" encoding="UTF-8" standalone="yes"?>
<Relationships xmlns="http://schemas.openxmlformats.org/package/2006/relationships"><Relationship Id="rId2" Type="http://schemas.openxmlformats.org/officeDocument/2006/relationships/comments" Target="../comments14.xml"/><Relationship Id="rId1" Type="http://schemas.openxmlformats.org/officeDocument/2006/relationships/vmlDrawing" Target="../drawings/vmlDrawing14.vml"/></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9"/>
  </sheetPr>
  <dimension ref="A3:F64"/>
  <sheetViews>
    <sheetView workbookViewId="0">
      <selection activeCell="E29" sqref="E29"/>
    </sheetView>
  </sheetViews>
  <sheetFormatPr defaultRowHeight="14.4" x14ac:dyDescent="0.3"/>
  <cols>
    <col min="1" max="1" width="11.5546875" customWidth="1"/>
    <col min="2" max="2" width="18.33203125" bestFit="1" customWidth="1"/>
    <col min="3" max="3" width="21" bestFit="1" customWidth="1"/>
    <col min="4" max="4" width="32.33203125" bestFit="1" customWidth="1"/>
    <col min="5" max="5" width="77.109375" customWidth="1"/>
  </cols>
  <sheetData>
    <row r="3" spans="1:5" x14ac:dyDescent="0.3">
      <c r="A3" s="8" t="s">
        <v>395</v>
      </c>
      <c r="B3" s="8" t="s">
        <v>396</v>
      </c>
      <c r="C3" s="8" t="s">
        <v>397</v>
      </c>
      <c r="D3" s="8" t="s">
        <v>398</v>
      </c>
      <c r="E3" s="8" t="s">
        <v>399</v>
      </c>
    </row>
    <row r="4" spans="1:5" s="125" customFormat="1" x14ac:dyDescent="0.3">
      <c r="A4" s="126">
        <v>43042</v>
      </c>
      <c r="B4" s="845" t="s">
        <v>877</v>
      </c>
      <c r="C4" s="125" t="s">
        <v>442</v>
      </c>
      <c r="D4" s="125" t="str">
        <f>ADDRESS(ROW('Wood stove'!J8),COLUMN('Wood stove'!J8),4,1)&amp;","&amp;ADDRESS(ROW('Wood stove'!J9),COLUMN('Wood stove'!J9),4,1)&amp;","&amp;ADDRESS(ROW('Wood stove'!J10),COLUMN('Wood stove'!J10),4,1)&amp;","&amp;ADDRESS(ROW('Wood stove'!J11),COLUMN('Wood stove'!J11),4,1)</f>
        <v>J8,J9,J10,J11</v>
      </c>
      <c r="E4" s="125" t="s">
        <v>888</v>
      </c>
    </row>
    <row r="5" spans="1:5" s="125" customFormat="1" x14ac:dyDescent="0.3">
      <c r="A5" s="126">
        <v>43042</v>
      </c>
      <c r="B5" s="845" t="s">
        <v>877</v>
      </c>
      <c r="C5" s="125" t="s">
        <v>437</v>
      </c>
      <c r="D5" s="125" t="str">
        <f>ADDRESS(ROW('Oil-fired boiler'!J8),COLUMN('Oil-fired boiler'!J8),4,1)&amp;","&amp;ADDRESS(ROW('Oil-fired boiler'!J9),COLUMN('Oil-fired boiler'!J9),4,1)&amp;","&amp;ADDRESS(ROW('Oil-fired boiler'!J10),COLUMN('Oil-fired boiler'!J10),4,1)&amp;","&amp;ADDRESS(ROW('Oil-fired boiler'!J11),COLUMN('Oil-fired boiler'!J11),4,1)</f>
        <v>J8,J9,J10,J11</v>
      </c>
      <c r="E5" s="125" t="s">
        <v>889</v>
      </c>
    </row>
    <row r="6" spans="1:5" s="125" customFormat="1" x14ac:dyDescent="0.3">
      <c r="A6" s="126">
        <v>43042</v>
      </c>
      <c r="B6" s="845" t="s">
        <v>877</v>
      </c>
      <c r="C6" s="125" t="s">
        <v>57</v>
      </c>
      <c r="D6" s="125" t="str">
        <f>ADDRESS(ROW('Heat pump, air-to-air'!J9),COLUMN('Heat pump, air-to-air'!J9),4,1)&amp;","&amp;ADDRESS(ROW('Heat pump, air-to-air'!J10),COLUMN('Heat pump, air-to-air'!J10),4,1)&amp;","&amp;ADDRESS(ROW('Heat pump, air-to-air'!J11),COLUMN('Heat pump, air-to-air'!J11),4,1)&amp;","&amp;ADDRESS(ROW('Heat pump, air-to-air'!J12),COLUMN('Heat pump, air-to-air'!J12),4,1)</f>
        <v>J9,J10,J11,J12</v>
      </c>
      <c r="E6" s="125" t="s">
        <v>888</v>
      </c>
    </row>
    <row r="7" spans="1:5" s="125" customFormat="1" x14ac:dyDescent="0.3">
      <c r="A7" s="126">
        <v>43042</v>
      </c>
      <c r="B7" s="845" t="s">
        <v>877</v>
      </c>
      <c r="C7" s="125" t="s">
        <v>401</v>
      </c>
      <c r="D7" s="125" t="str">
        <f>ADDRESS(ROW('HOU_Deta Boil'!P50),COLUMN('HOU_Deta Boil'!P50),4,1)&amp;","&amp;ADDRESS(ROW('HOU_Deta Boil'!P51),COLUMN('HOU_Deta Boil'!P51),4,1)&amp;","&amp;ADDRESS(ROW('HOU_Deta Boil'!P52),COLUMN('HOU_Deta Boil'!P52),4,1)&amp;","&amp;ADDRESS(ROW('HOU_Deta Boil'!P53),COLUMN('HOU_Deta Boil'!P53),4,1)</f>
        <v>P50,P51,P52,P53</v>
      </c>
      <c r="E7" s="125" t="s">
        <v>890</v>
      </c>
    </row>
    <row r="8" spans="1:5" s="837" customFormat="1" x14ac:dyDescent="0.3">
      <c r="A8" s="885">
        <v>43031</v>
      </c>
      <c r="B8" s="845" t="s">
        <v>877</v>
      </c>
      <c r="C8" s="845" t="s">
        <v>448</v>
      </c>
      <c r="D8" s="845"/>
      <c r="E8" s="845" t="s">
        <v>883</v>
      </c>
    </row>
    <row r="9" spans="1:5" s="845" customFormat="1" x14ac:dyDescent="0.3">
      <c r="A9" s="885">
        <v>43021</v>
      </c>
      <c r="B9" s="845" t="s">
        <v>877</v>
      </c>
      <c r="C9" s="845" t="s">
        <v>878</v>
      </c>
      <c r="E9" s="845" t="s">
        <v>879</v>
      </c>
    </row>
    <row r="10" spans="1:5" s="837" customFormat="1" x14ac:dyDescent="0.3">
      <c r="A10" s="862">
        <v>42705</v>
      </c>
      <c r="B10" s="125" t="s">
        <v>473</v>
      </c>
      <c r="C10" s="845" t="s">
        <v>571</v>
      </c>
      <c r="D10" s="845" t="s">
        <v>830</v>
      </c>
      <c r="E10" s="845" t="s">
        <v>831</v>
      </c>
    </row>
    <row r="11" spans="1:5" s="837" customFormat="1" x14ac:dyDescent="0.3">
      <c r="A11" s="126">
        <v>42705</v>
      </c>
      <c r="B11" s="125" t="s">
        <v>473</v>
      </c>
      <c r="C11" s="845" t="s">
        <v>571</v>
      </c>
      <c r="D11" s="838" t="s">
        <v>828</v>
      </c>
      <c r="E11" s="845" t="s">
        <v>829</v>
      </c>
    </row>
    <row r="12" spans="1:5" s="837" customFormat="1" x14ac:dyDescent="0.3">
      <c r="A12" s="126">
        <v>42705</v>
      </c>
      <c r="B12" s="125" t="s">
        <v>473</v>
      </c>
      <c r="C12" s="125" t="s">
        <v>403</v>
      </c>
      <c r="D12" s="838" t="s">
        <v>822</v>
      </c>
      <c r="E12" s="845" t="s">
        <v>823</v>
      </c>
    </row>
    <row r="13" spans="1:5" s="837" customFormat="1" x14ac:dyDescent="0.3">
      <c r="A13" s="126">
        <v>42703</v>
      </c>
      <c r="B13" s="125" t="s">
        <v>473</v>
      </c>
      <c r="C13" s="845" t="s">
        <v>571</v>
      </c>
      <c r="D13" s="845" t="s">
        <v>820</v>
      </c>
      <c r="E13" s="845" t="s">
        <v>821</v>
      </c>
    </row>
    <row r="14" spans="1:5" s="125" customFormat="1" x14ac:dyDescent="0.3">
      <c r="A14" s="126">
        <v>42684</v>
      </c>
      <c r="B14" s="125" t="s">
        <v>492</v>
      </c>
      <c r="C14" s="125" t="s">
        <v>403</v>
      </c>
      <c r="D14" s="125" t="str">
        <f>ADDRESS(ROW('HOU_Multi Boil'!K26),COLUMN('HOU_Multi Boil'!K26),4,1)&amp;":"&amp;ADDRESS(ROW('HOU_Multi Boil'!K33),COLUMN('HOU_Multi Boil'!K33),4,1)</f>
        <v>K26:K33</v>
      </c>
      <c r="E14" s="125" t="s">
        <v>819</v>
      </c>
    </row>
    <row r="15" spans="1:5" s="125" customFormat="1" x14ac:dyDescent="0.3">
      <c r="A15" s="126">
        <v>42684</v>
      </c>
      <c r="B15" s="125" t="s">
        <v>492</v>
      </c>
      <c r="C15" s="125" t="s">
        <v>401</v>
      </c>
      <c r="D15" s="125" t="str">
        <f>ADDRESS(ROW('HOU_Deta Boil'!K26),COLUMN('HOU_Deta Boil'!K26),4,1)&amp;":"&amp;ADDRESS(ROW('HOU_Deta Boil'!K37),COLUMN('HOU_Deta Boil'!K37),4,1)</f>
        <v>K26:K37</v>
      </c>
      <c r="E15" s="125" t="s">
        <v>819</v>
      </c>
    </row>
    <row r="16" spans="1:5" s="837" customFormat="1" x14ac:dyDescent="0.3">
      <c r="A16" s="126">
        <v>42676</v>
      </c>
      <c r="B16" s="125" t="s">
        <v>473</v>
      </c>
      <c r="C16" s="838" t="s">
        <v>401</v>
      </c>
      <c r="D16" s="838" t="s">
        <v>817</v>
      </c>
      <c r="E16" s="837" t="s">
        <v>816</v>
      </c>
    </row>
    <row r="17" spans="1:6" s="837" customFormat="1" x14ac:dyDescent="0.3">
      <c r="A17" s="126">
        <v>42676</v>
      </c>
      <c r="B17" s="125" t="s">
        <v>473</v>
      </c>
      <c r="C17" s="125" t="s">
        <v>403</v>
      </c>
      <c r="D17" s="845" t="s">
        <v>814</v>
      </c>
      <c r="E17" s="845" t="s">
        <v>813</v>
      </c>
    </row>
    <row r="18" spans="1:6" s="837" customFormat="1" x14ac:dyDescent="0.3">
      <c r="A18" s="126">
        <v>42676</v>
      </c>
      <c r="B18" s="125" t="s">
        <v>473</v>
      </c>
      <c r="C18" s="845" t="s">
        <v>747</v>
      </c>
      <c r="D18" s="838" t="s">
        <v>812</v>
      </c>
      <c r="E18" s="837" t="s">
        <v>811</v>
      </c>
    </row>
    <row r="19" spans="1:6" s="837" customFormat="1" x14ac:dyDescent="0.3">
      <c r="A19" s="126">
        <v>42676</v>
      </c>
      <c r="B19" s="125" t="s">
        <v>473</v>
      </c>
      <c r="C19" s="125" t="s">
        <v>403</v>
      </c>
      <c r="D19" s="838" t="s">
        <v>804</v>
      </c>
      <c r="E19" s="125" t="s">
        <v>808</v>
      </c>
    </row>
    <row r="20" spans="1:6" s="837" customFormat="1" x14ac:dyDescent="0.3">
      <c r="A20" s="126">
        <v>42676</v>
      </c>
      <c r="B20" s="125" t="s">
        <v>473</v>
      </c>
      <c r="C20" s="838" t="s">
        <v>401</v>
      </c>
      <c r="D20" s="838" t="s">
        <v>805</v>
      </c>
      <c r="E20" s="125" t="s">
        <v>807</v>
      </c>
    </row>
    <row r="21" spans="1:6" s="837" customFormat="1" x14ac:dyDescent="0.3">
      <c r="A21" s="126">
        <v>42677</v>
      </c>
      <c r="B21" s="125" t="s">
        <v>473</v>
      </c>
      <c r="C21" s="838" t="s">
        <v>439</v>
      </c>
      <c r="D21" s="838" t="s">
        <v>809</v>
      </c>
      <c r="E21" s="125" t="s">
        <v>810</v>
      </c>
    </row>
    <row r="22" spans="1:6" s="125" customFormat="1" x14ac:dyDescent="0.3">
      <c r="A22" s="126">
        <v>42674</v>
      </c>
      <c r="B22" s="125" t="s">
        <v>473</v>
      </c>
      <c r="C22" s="125" t="s">
        <v>401</v>
      </c>
      <c r="D22" s="125" t="str">
        <f>ADDRESS(ROW('HOU_Deta Boil'!C18),COLUMN('HOU_Deta Boil'!C18),4,1)&amp;":"&amp;ADDRESS(ROW('HOU_Deta Boil'!V21),COLUMN('HOU_Deta Boil'!V21),4,1)</f>
        <v>C18:V21</v>
      </c>
      <c r="E22" s="125" t="s">
        <v>806</v>
      </c>
    </row>
    <row r="23" spans="1:6" s="125" customFormat="1" x14ac:dyDescent="0.3">
      <c r="A23" s="126">
        <v>42639</v>
      </c>
      <c r="B23" s="125" t="s">
        <v>492</v>
      </c>
      <c r="C23" s="125" t="s">
        <v>403</v>
      </c>
      <c r="D23" s="125" t="str">
        <f>ADDRESS(ROW('HOU_Multi Boil'!C54),COLUMN('HOU_Multi Boil'!C54),4,1)&amp;":"&amp;ADDRESS(ROW('HOU_Multi Boil'!C61),COLUMN('HOU_Multi Boil'!C61),4,1)</f>
        <v>C54:C61</v>
      </c>
      <c r="E23" s="125" t="s">
        <v>754</v>
      </c>
    </row>
    <row r="24" spans="1:6" s="125" customFormat="1" x14ac:dyDescent="0.3">
      <c r="A24" s="126">
        <v>42639</v>
      </c>
      <c r="B24" s="125" t="s">
        <v>492</v>
      </c>
      <c r="C24" s="125" t="s">
        <v>401</v>
      </c>
      <c r="D24" s="125" t="str">
        <f>ADDRESS(ROW('HOU_Deta Boil'!H3),COLUMN('HOU_Deta Boil'!H3),4,1)&amp;":"&amp;ADDRESS(ROW('HOU_Deta Boil'!I3),COLUMN('HOU_Deta Boil'!I3),4,1)</f>
        <v>H3:I3</v>
      </c>
      <c r="E24" s="125" t="s">
        <v>753</v>
      </c>
    </row>
    <row r="25" spans="1:6" s="125" customFormat="1" x14ac:dyDescent="0.3">
      <c r="A25" s="126">
        <v>42639</v>
      </c>
      <c r="B25" s="125" t="s">
        <v>492</v>
      </c>
      <c r="C25" s="125" t="s">
        <v>403</v>
      </c>
      <c r="D25" s="125" t="str">
        <f>ADDRESS(ROW('HOU_Multi Boil'!H3),COLUMN('HOU_Multi Boil'!H3),4,1)</f>
        <v>H3</v>
      </c>
      <c r="E25" s="125" t="s">
        <v>752</v>
      </c>
    </row>
    <row r="26" spans="1:6" s="578" customFormat="1" x14ac:dyDescent="0.3">
      <c r="A26" s="126">
        <v>42633</v>
      </c>
      <c r="B26" s="538" t="s">
        <v>473</v>
      </c>
      <c r="C26" s="538" t="s">
        <v>747</v>
      </c>
      <c r="D26" s="578" t="s">
        <v>748</v>
      </c>
      <c r="E26" s="538" t="s">
        <v>749</v>
      </c>
    </row>
    <row r="27" spans="1:6" s="578" customFormat="1" x14ac:dyDescent="0.3">
      <c r="A27" s="126">
        <v>42624</v>
      </c>
      <c r="B27" s="538" t="s">
        <v>473</v>
      </c>
      <c r="C27" s="538" t="s">
        <v>715</v>
      </c>
      <c r="D27" s="538"/>
      <c r="E27" s="538" t="s">
        <v>716</v>
      </c>
      <c r="F27" s="538"/>
    </row>
    <row r="28" spans="1:6" s="578" customFormat="1" x14ac:dyDescent="0.3">
      <c r="A28" s="126">
        <v>42635</v>
      </c>
      <c r="B28" s="538" t="s">
        <v>473</v>
      </c>
      <c r="C28" s="125" t="s">
        <v>437</v>
      </c>
      <c r="D28" s="538" t="s">
        <v>713</v>
      </c>
      <c r="E28" s="538" t="s">
        <v>751</v>
      </c>
      <c r="F28" s="538"/>
    </row>
    <row r="29" spans="1:6" s="578" customFormat="1" x14ac:dyDescent="0.3">
      <c r="A29" s="126">
        <v>42621</v>
      </c>
      <c r="B29" s="538" t="s">
        <v>473</v>
      </c>
      <c r="C29" s="125" t="s">
        <v>403</v>
      </c>
      <c r="D29" s="538" t="s">
        <v>689</v>
      </c>
      <c r="E29" s="538" t="s">
        <v>690</v>
      </c>
      <c r="F29" s="538"/>
    </row>
    <row r="30" spans="1:6" s="578" customFormat="1" x14ac:dyDescent="0.3">
      <c r="A30" s="126">
        <v>42622</v>
      </c>
      <c r="B30" s="538" t="s">
        <v>473</v>
      </c>
      <c r="C30" s="125" t="s">
        <v>403</v>
      </c>
      <c r="D30" s="538" t="s">
        <v>650</v>
      </c>
      <c r="E30" s="538" t="s">
        <v>692</v>
      </c>
      <c r="F30" s="538"/>
    </row>
    <row r="31" spans="1:6" s="572" customFormat="1" x14ac:dyDescent="0.3">
      <c r="A31" s="126">
        <v>42618</v>
      </c>
      <c r="B31" s="538" t="s">
        <v>473</v>
      </c>
      <c r="C31" s="125" t="s">
        <v>571</v>
      </c>
      <c r="D31" s="538" t="s">
        <v>634</v>
      </c>
      <c r="E31" s="538" t="s">
        <v>635</v>
      </c>
    </row>
    <row r="32" spans="1:6" s="125" customFormat="1" x14ac:dyDescent="0.3">
      <c r="A32" s="126">
        <v>42618</v>
      </c>
      <c r="B32" s="125" t="s">
        <v>492</v>
      </c>
      <c r="C32" s="125" t="s">
        <v>401</v>
      </c>
      <c r="D32" s="125" t="str">
        <f>ADDRESS(ROW('HOU_Deta Boil'!I75),COLUMN('HOU_Deta Boil'!I75),4,1)&amp;":"&amp;ADDRESS(ROW('HOU_Deta Boil'!I77),COLUMN('HOU_Deta Boil'!I77),4,1)&amp;","&amp;ADDRESS(ROW('HOU_Deta Boil'!I79),COLUMN('HOU_Deta Boil'!I79),4,1)&amp;":"&amp;ADDRESS(ROW('HOU_Deta Boil'!I81),COLUMN('HOU_Deta Boil'!I81),4,1)</f>
        <v>I75:I77,I79:I81</v>
      </c>
      <c r="E32" s="125" t="s">
        <v>597</v>
      </c>
    </row>
    <row r="33" spans="1:5" s="527" customFormat="1" x14ac:dyDescent="0.3">
      <c r="A33" s="126">
        <v>42618</v>
      </c>
      <c r="B33" s="538" t="s">
        <v>473</v>
      </c>
      <c r="C33" s="125" t="s">
        <v>437</v>
      </c>
      <c r="D33" s="538" t="s">
        <v>593</v>
      </c>
      <c r="E33" s="538" t="s">
        <v>596</v>
      </c>
    </row>
    <row r="34" spans="1:5" s="527" customFormat="1" x14ac:dyDescent="0.3">
      <c r="A34" s="126">
        <v>42617</v>
      </c>
      <c r="B34" s="538" t="s">
        <v>473</v>
      </c>
      <c r="C34" s="125" t="s">
        <v>403</v>
      </c>
      <c r="D34" s="538" t="s">
        <v>594</v>
      </c>
      <c r="E34" s="538" t="s">
        <v>595</v>
      </c>
    </row>
    <row r="35" spans="1:5" s="527" customFormat="1" x14ac:dyDescent="0.3">
      <c r="A35" s="126">
        <v>42617</v>
      </c>
      <c r="B35" s="538" t="s">
        <v>473</v>
      </c>
      <c r="C35" s="125" t="s">
        <v>403</v>
      </c>
      <c r="D35" s="538" t="s">
        <v>591</v>
      </c>
      <c r="E35" s="538" t="s">
        <v>592</v>
      </c>
    </row>
    <row r="36" spans="1:5" s="527" customFormat="1" x14ac:dyDescent="0.3">
      <c r="A36" s="126">
        <v>42617</v>
      </c>
      <c r="B36" s="538" t="s">
        <v>473</v>
      </c>
      <c r="C36" s="125" t="s">
        <v>73</v>
      </c>
      <c r="D36" s="538" t="s">
        <v>593</v>
      </c>
      <c r="E36" s="538" t="s">
        <v>590</v>
      </c>
    </row>
    <row r="37" spans="1:5" s="443" customFormat="1" x14ac:dyDescent="0.3">
      <c r="A37" s="126">
        <v>42617</v>
      </c>
      <c r="B37" s="456" t="s">
        <v>473</v>
      </c>
      <c r="C37" s="125" t="s">
        <v>439</v>
      </c>
      <c r="D37" s="456" t="s">
        <v>577</v>
      </c>
      <c r="E37" s="456" t="s">
        <v>750</v>
      </c>
    </row>
    <row r="38" spans="1:5" s="443" customFormat="1" x14ac:dyDescent="0.3">
      <c r="A38" s="126">
        <v>42612</v>
      </c>
      <c r="B38" s="456" t="s">
        <v>473</v>
      </c>
      <c r="C38" s="125" t="s">
        <v>73</v>
      </c>
      <c r="D38" s="456" t="s">
        <v>575</v>
      </c>
      <c r="E38" s="456" t="s">
        <v>576</v>
      </c>
    </row>
    <row r="39" spans="1:5" s="443" customFormat="1" x14ac:dyDescent="0.3">
      <c r="A39" s="126">
        <v>42613</v>
      </c>
      <c r="B39" s="456" t="s">
        <v>473</v>
      </c>
      <c r="C39" s="125" t="s">
        <v>440</v>
      </c>
      <c r="D39" s="456" t="s">
        <v>575</v>
      </c>
      <c r="E39" s="456" t="s">
        <v>576</v>
      </c>
    </row>
    <row r="40" spans="1:5" s="443" customFormat="1" x14ac:dyDescent="0.3">
      <c r="A40" s="126">
        <v>42614</v>
      </c>
      <c r="B40" s="456" t="s">
        <v>473</v>
      </c>
      <c r="C40" s="125" t="s">
        <v>439</v>
      </c>
      <c r="D40" s="456" t="s">
        <v>575</v>
      </c>
      <c r="E40" s="456" t="s">
        <v>576</v>
      </c>
    </row>
    <row r="41" spans="1:5" s="443" customFormat="1" x14ac:dyDescent="0.3">
      <c r="A41" s="126">
        <v>42615</v>
      </c>
      <c r="B41" s="456" t="s">
        <v>473</v>
      </c>
      <c r="C41" s="125" t="s">
        <v>574</v>
      </c>
      <c r="D41" s="456" t="s">
        <v>575</v>
      </c>
      <c r="E41" s="456" t="s">
        <v>576</v>
      </c>
    </row>
    <row r="42" spans="1:5" s="443" customFormat="1" x14ac:dyDescent="0.3">
      <c r="A42" s="126">
        <v>42616</v>
      </c>
      <c r="B42" s="456" t="s">
        <v>473</v>
      </c>
      <c r="C42" s="125" t="s">
        <v>437</v>
      </c>
      <c r="D42" s="456" t="s">
        <v>575</v>
      </c>
      <c r="E42" s="456" t="s">
        <v>576</v>
      </c>
    </row>
    <row r="43" spans="1:5" s="443" customFormat="1" x14ac:dyDescent="0.3">
      <c r="A43" s="126">
        <v>42617</v>
      </c>
      <c r="B43" s="456" t="s">
        <v>473</v>
      </c>
      <c r="C43" s="125" t="s">
        <v>571</v>
      </c>
      <c r="D43" s="456" t="s">
        <v>572</v>
      </c>
      <c r="E43" s="456" t="s">
        <v>573</v>
      </c>
    </row>
    <row r="44" spans="1:5" s="202" customFormat="1" x14ac:dyDescent="0.3">
      <c r="A44" s="126">
        <v>42607</v>
      </c>
      <c r="B44" s="206" t="s">
        <v>473</v>
      </c>
      <c r="C44" s="125" t="s">
        <v>401</v>
      </c>
      <c r="D44" s="206" t="s">
        <v>511</v>
      </c>
      <c r="E44" s="206" t="s">
        <v>512</v>
      </c>
    </row>
    <row r="45" spans="1:5" s="125" customFormat="1" x14ac:dyDescent="0.3">
      <c r="A45" s="126">
        <v>42607</v>
      </c>
      <c r="B45" s="125" t="s">
        <v>492</v>
      </c>
      <c r="C45" s="125" t="s">
        <v>401</v>
      </c>
      <c r="D45" s="125" t="str">
        <f>ADDRESS(ROW('HOU_Deta Boil'!C112),COLUMN('HOU_Deta Boil'!C112),4,1)</f>
        <v>C112</v>
      </c>
      <c r="E45" s="125" t="s">
        <v>493</v>
      </c>
    </row>
    <row r="46" spans="1:5" s="125" customFormat="1" x14ac:dyDescent="0.3">
      <c r="A46" s="126">
        <v>42607</v>
      </c>
      <c r="B46" s="125" t="s">
        <v>492</v>
      </c>
      <c r="C46" s="125" t="s">
        <v>403</v>
      </c>
      <c r="D46" s="125" t="str">
        <f>ADDRESS(ROW('HOU_Multi Boil'!C107),COLUMN('HOU_Multi Boil'!C107),4,1)</f>
        <v>C107</v>
      </c>
      <c r="E46" s="125" t="s">
        <v>755</v>
      </c>
    </row>
    <row r="47" spans="1:5" s="119" customFormat="1" x14ac:dyDescent="0.3">
      <c r="A47" s="126">
        <v>42606</v>
      </c>
      <c r="B47" s="185" t="s">
        <v>473</v>
      </c>
      <c r="C47" s="185" t="s">
        <v>486</v>
      </c>
      <c r="D47" s="185" t="s">
        <v>487</v>
      </c>
      <c r="E47" s="185" t="s">
        <v>488</v>
      </c>
    </row>
    <row r="48" spans="1:5" s="119" customFormat="1" x14ac:dyDescent="0.3">
      <c r="A48" s="126">
        <v>42606</v>
      </c>
      <c r="B48" s="185" t="s">
        <v>473</v>
      </c>
      <c r="C48" s="125" t="s">
        <v>401</v>
      </c>
      <c r="D48" s="185" t="s">
        <v>485</v>
      </c>
      <c r="E48" s="185" t="s">
        <v>494</v>
      </c>
    </row>
    <row r="49" spans="1:5" s="119" customFormat="1" x14ac:dyDescent="0.3">
      <c r="A49" s="126">
        <v>42606</v>
      </c>
      <c r="B49" s="185" t="s">
        <v>473</v>
      </c>
      <c r="C49" s="185" t="s">
        <v>483</v>
      </c>
      <c r="D49" s="185" t="s">
        <v>484</v>
      </c>
      <c r="E49" s="119" t="s">
        <v>482</v>
      </c>
    </row>
    <row r="50" spans="1:5" s="119" customFormat="1" x14ac:dyDescent="0.3">
      <c r="A50" s="126">
        <v>42572</v>
      </c>
      <c r="B50" s="185" t="s">
        <v>476</v>
      </c>
      <c r="C50" s="185" t="s">
        <v>479</v>
      </c>
      <c r="D50" s="185" t="s">
        <v>480</v>
      </c>
      <c r="E50" s="185" t="s">
        <v>481</v>
      </c>
    </row>
    <row r="51" spans="1:5" s="119" customFormat="1" x14ac:dyDescent="0.3">
      <c r="A51" s="126">
        <v>42572</v>
      </c>
      <c r="B51" s="185" t="s">
        <v>476</v>
      </c>
      <c r="C51" s="185" t="s">
        <v>477</v>
      </c>
      <c r="D51" s="185" t="s">
        <v>478</v>
      </c>
      <c r="E51" s="185" t="s">
        <v>475</v>
      </c>
    </row>
    <row r="52" spans="1:5" s="125" customFormat="1" x14ac:dyDescent="0.3">
      <c r="A52" s="126">
        <v>42536</v>
      </c>
      <c r="B52" s="125" t="s">
        <v>473</v>
      </c>
      <c r="C52" s="125" t="s">
        <v>403</v>
      </c>
      <c r="D52" s="125" t="str">
        <f>ADDRESS(ROW('HOU_Multi Boil'!J46),COLUMN('HOU_Multi Boil'!J46),4,1)&amp;":"&amp;ADDRESS(ROW('HOU_Multi Boil'!J65),COLUMN('HOU_Multi Boil'!J65),4,1)</f>
        <v>J46:J65</v>
      </c>
      <c r="E52" s="125" t="s">
        <v>474</v>
      </c>
    </row>
    <row r="53" spans="1:5" s="125" customFormat="1" x14ac:dyDescent="0.3">
      <c r="A53" s="126">
        <v>42536</v>
      </c>
      <c r="B53" s="125" t="s">
        <v>473</v>
      </c>
      <c r="C53" s="125" t="s">
        <v>401</v>
      </c>
      <c r="D53" s="125" t="str">
        <f>ADDRESS(ROW('HOU_Deta Boil'!J54),COLUMN('HOU_Deta Boil'!J54),4,1)</f>
        <v>J54</v>
      </c>
      <c r="E53" s="125" t="s">
        <v>474</v>
      </c>
    </row>
    <row r="54" spans="1:5" s="125" customFormat="1" x14ac:dyDescent="0.3">
      <c r="A54" s="126">
        <v>42310</v>
      </c>
      <c r="B54" s="125" t="s">
        <v>400</v>
      </c>
      <c r="C54" s="125" t="s">
        <v>401</v>
      </c>
      <c r="D54" s="125" t="str">
        <f>ADDRESS(ROW('HOU_Deta Boil'!P50),COLUMN('HOU_Deta Boil'!P50),4,1)</f>
        <v>P50</v>
      </c>
      <c r="E54" s="125" t="s">
        <v>420</v>
      </c>
    </row>
    <row r="55" spans="1:5" s="125" customFormat="1" x14ac:dyDescent="0.3">
      <c r="A55" s="126">
        <v>41909</v>
      </c>
      <c r="B55" s="125" t="s">
        <v>417</v>
      </c>
      <c r="C55" s="125" t="s">
        <v>403</v>
      </c>
      <c r="D55" s="125" t="str">
        <f>ADDRESS(ROW('HOU_Multi Boil'!E6),COLUMN('HOU_Multi Boil'!E6),4,1)&amp;","&amp;ADDRESS(ROW('HOU_Multi Boil'!E10),COLUMN('HOU_Multi Boil'!E10),4,1)&amp;","&amp;ADDRESS(ROW('HOU_Multi Boil'!E46),COLUMN('HOU_Multi Boil'!E46),4,1)&amp;","&amp;ADDRESS(ROW('HOU_Multi Boil'!E50),COLUMN('HOU_Multi Boil'!E50),4,1)&amp;","&amp;ADDRESS(ROW('HOU_Multi Boil'!E54),COLUMN('HOU_Multi Boil'!E54),4,1)&amp;","&amp;ADDRESS(ROW('HOU_Multi Boil'!E58),COLUMN('HOU_Multi Boil'!E58),4,1)&amp;","&amp;ADDRESS(ROW('HOU_Multi Boil'!E62),COLUMN('HOU_Multi Boil'!E62),4,1)</f>
        <v>E6,E10,E46,E50,E54,E58,E62</v>
      </c>
      <c r="E55" s="142" t="s">
        <v>418</v>
      </c>
    </row>
    <row r="56" spans="1:5" s="125" customFormat="1" x14ac:dyDescent="0.3">
      <c r="A56" s="126">
        <v>41909</v>
      </c>
      <c r="B56" s="125" t="s">
        <v>417</v>
      </c>
      <c r="C56" s="125" t="s">
        <v>401</v>
      </c>
      <c r="D56" s="125" t="str">
        <f>ADDRESS(ROW('HOU_Deta Boil'!E6),COLUMN('HOU_Deta Boil'!E6),4,1)&amp;","&amp;ADDRESS(ROW('HOU_Deta Boil'!E10),COLUMN('HOU_Deta Boil'!E10),4,1)&amp;","&amp;ADDRESS(ROW('HOU_Deta Boil'!E54),COLUMN('HOU_Deta Boil'!E54),4,1)&amp;","&amp;ADDRESS(ROW('HOU_Deta Boil'!E58),COLUMN('HOU_Deta Boil'!E58),4,1)&amp;","&amp;ADDRESS(ROW('HOU_Deta Boil'!E61),COLUMN('HOU_Deta Boil'!E61),4,1)&amp;":"&amp;ADDRESS(ROW('HOU_Deta Boil'!E62),COLUMN('HOU_Deta Boil'!E62),4,1)&amp;","&amp;ADDRESS(ROW('HOU_Deta Boil'!E61),COLUMN('HOU_Deta Boil'!E61),4,1)&amp;","&amp;ADDRESS(ROW('HOU_Deta Boil'!E66),COLUMN('HOU_Deta Boil'!E66),4,1)&amp;","&amp;ADDRESS(ROW('HOU_Deta Boil'!E70),COLUMN('HOU_Deta Boil'!E70),4,1)</f>
        <v>E6,E10,E54,E58,E61:E62,E61,E66,E70</v>
      </c>
      <c r="E56" s="142" t="s">
        <v>418</v>
      </c>
    </row>
    <row r="57" spans="1:5" s="125" customFormat="1" ht="28.8" x14ac:dyDescent="0.3">
      <c r="A57" s="126">
        <v>41907</v>
      </c>
      <c r="B57" s="125" t="s">
        <v>400</v>
      </c>
      <c r="C57" s="125" t="s">
        <v>403</v>
      </c>
      <c r="D57" s="125" t="str">
        <f>ADDRESS(ROW('HOU_Multi Boil'!L66),COLUMN('HOU_Multi Boil'!L66),4,1)&amp;":"&amp;ADDRESS(ROW('HOU_Multi Boil'!L70),COLUMN('HOU_Multi Boil'!L70),4,1)</f>
        <v>L66:L70</v>
      </c>
      <c r="E57" s="142" t="s">
        <v>413</v>
      </c>
    </row>
    <row r="58" spans="1:5" s="125" customFormat="1" ht="28.8" x14ac:dyDescent="0.3">
      <c r="A58" s="126">
        <v>41907</v>
      </c>
      <c r="B58" s="125" t="s">
        <v>400</v>
      </c>
      <c r="C58" s="125" t="s">
        <v>401</v>
      </c>
      <c r="D58" s="125" t="str">
        <f>ADDRESS(ROW('HOU_Deta Boil'!L74),COLUMN('HOU_Deta Boil'!L74),4,1)&amp;","&amp;ADDRESS(ROW('HOU_Deta Boil'!L78),COLUMN('HOU_Deta Boil'!L78),4,1)</f>
        <v>L74,L78</v>
      </c>
      <c r="E58" s="142" t="s">
        <v>413</v>
      </c>
    </row>
    <row r="59" spans="1:5" s="125" customFormat="1" x14ac:dyDescent="0.3">
      <c r="A59" s="126">
        <v>41907</v>
      </c>
      <c r="B59" s="125" t="s">
        <v>400</v>
      </c>
      <c r="C59" s="125" t="s">
        <v>403</v>
      </c>
      <c r="D59" s="125" t="str">
        <f>ADDRESS(ROW('HOU_Multi Boil'!C108),COLUMN('HOU_Multi Boil'!C108),4,1)&amp;","&amp;ADDRESS(ROW('HOU_Multi Boil'!C109),COLUMN('HOU_Multi Boil'!C109),4,1)&amp;","&amp;ADDRESS(ROW('HOU_Multi Boil'!D108),COLUMN('HOU_Multi Boil'!D108),4,1)&amp;","&amp;ADDRESS(ROW('HOU_Multi Boil'!D109),COLUMN('HOU_Multi Boil'!D109),4,1)</f>
        <v>C108,C109,D108,D109</v>
      </c>
      <c r="E59" s="142" t="s">
        <v>402</v>
      </c>
    </row>
    <row r="60" spans="1:5" s="125" customFormat="1" x14ac:dyDescent="0.3">
      <c r="A60" s="126">
        <v>41907</v>
      </c>
      <c r="B60" s="125" t="s">
        <v>400</v>
      </c>
      <c r="C60" s="125" t="s">
        <v>401</v>
      </c>
      <c r="D60" s="125" t="str">
        <f>ADDRESS(ROW('HOU_Deta Boil'!C114),COLUMN('HOU_Deta Boil'!C114),4,1)&amp;","&amp;ADDRESS(ROW('HOU_Deta Boil'!C115),COLUMN('HOU_Deta Boil'!C115),4,1)&amp;","&amp;ADDRESS(ROW('HOU_Deta Boil'!D115),COLUMN('HOU_Deta Boil'!D115),4,1)&amp;","&amp;ADDRESS(ROW('HOU_Deta Boil'!D114),COLUMN('HOU_Deta Boil'!D114),4,1)</f>
        <v>C114,C115,D115,D114</v>
      </c>
      <c r="E60" s="142" t="s">
        <v>402</v>
      </c>
    </row>
    <row r="61" spans="1:5" x14ac:dyDescent="0.3">
      <c r="A61" s="127">
        <v>41841</v>
      </c>
      <c r="B61" t="s">
        <v>392</v>
      </c>
      <c r="C61" t="s">
        <v>393</v>
      </c>
      <c r="D61" s="119" t="s">
        <v>408</v>
      </c>
      <c r="E61" s="44" t="s">
        <v>407</v>
      </c>
    </row>
    <row r="62" spans="1:5" x14ac:dyDescent="0.3">
      <c r="A62" s="127">
        <v>41841</v>
      </c>
      <c r="B62" t="s">
        <v>392</v>
      </c>
      <c r="C62" t="s">
        <v>394</v>
      </c>
      <c r="D62" t="s">
        <v>408</v>
      </c>
      <c r="E62" s="44" t="s">
        <v>407</v>
      </c>
    </row>
    <row r="63" spans="1:5" x14ac:dyDescent="0.3">
      <c r="A63" s="127">
        <v>41802</v>
      </c>
      <c r="B63" t="s">
        <v>388</v>
      </c>
      <c r="C63" t="s">
        <v>389</v>
      </c>
      <c r="D63" t="s">
        <v>404</v>
      </c>
      <c r="E63" s="143" t="s">
        <v>405</v>
      </c>
    </row>
    <row r="64" spans="1:5" x14ac:dyDescent="0.3">
      <c r="A64" s="127">
        <v>41802</v>
      </c>
      <c r="B64" t="s">
        <v>388</v>
      </c>
      <c r="C64" t="s">
        <v>390</v>
      </c>
      <c r="D64" t="s">
        <v>404</v>
      </c>
      <c r="E64" s="44" t="s">
        <v>406</v>
      </c>
    </row>
  </sheetData>
  <pageMargins left="0.7" right="0.7" top="0.75" bottom="0.75" header="0.3" footer="0.3"/>
  <pageSetup paperSize="9" orientation="portrai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tabColor theme="4"/>
  </sheetPr>
  <dimension ref="A1:U292"/>
  <sheetViews>
    <sheetView zoomScaleNormal="100" workbookViewId="0">
      <selection activeCell="J9" sqref="J9"/>
    </sheetView>
  </sheetViews>
  <sheetFormatPr defaultRowHeight="14.4" x14ac:dyDescent="0.3"/>
  <cols>
    <col min="2" max="2" width="36.6640625" customWidth="1"/>
    <col min="3" max="3" width="9.5546875" bestFit="1" customWidth="1"/>
    <col min="17" max="17" width="0" hidden="1" customWidth="1"/>
  </cols>
  <sheetData>
    <row r="1" spans="1:16" x14ac:dyDescent="0.3">
      <c r="B1" s="8" t="s">
        <v>240</v>
      </c>
    </row>
    <row r="2" spans="1:16" ht="15" thickBot="1" x14ac:dyDescent="0.35">
      <c r="A2" s="1209" t="s">
        <v>34</v>
      </c>
      <c r="B2" s="1210"/>
      <c r="C2" s="1210"/>
      <c r="D2" s="1210"/>
      <c r="E2" s="1210"/>
      <c r="F2" s="1211"/>
    </row>
    <row r="3" spans="1:16" x14ac:dyDescent="0.3">
      <c r="G3" t="s">
        <v>254</v>
      </c>
      <c r="H3" s="25">
        <v>7.45</v>
      </c>
      <c r="J3" t="s">
        <v>815</v>
      </c>
    </row>
    <row r="4" spans="1:16" s="443" customFormat="1" x14ac:dyDescent="0.3">
      <c r="B4" s="34" t="s">
        <v>273</v>
      </c>
      <c r="C4"/>
      <c r="D4"/>
      <c r="E4"/>
      <c r="F4"/>
      <c r="G4"/>
      <c r="H4"/>
      <c r="I4"/>
      <c r="J4">
        <v>0.2</v>
      </c>
      <c r="K4"/>
      <c r="L4"/>
      <c r="M4"/>
      <c r="N4"/>
      <c r="O4"/>
      <c r="P4"/>
    </row>
    <row r="5" spans="1:16" s="443" customFormat="1" ht="27.6" x14ac:dyDescent="0.3">
      <c r="B5" s="27" t="s">
        <v>255</v>
      </c>
      <c r="C5" s="27" t="s">
        <v>256</v>
      </c>
      <c r="D5" s="28" t="s">
        <v>257</v>
      </c>
      <c r="E5" s="28" t="s">
        <v>259</v>
      </c>
      <c r="F5" s="29" t="s">
        <v>260</v>
      </c>
      <c r="G5" s="30" t="s">
        <v>261</v>
      </c>
      <c r="H5" s="30" t="s">
        <v>262</v>
      </c>
      <c r="I5" s="30" t="s">
        <v>263</v>
      </c>
      <c r="J5" s="30" t="s">
        <v>264</v>
      </c>
      <c r="K5" s="30" t="s">
        <v>265</v>
      </c>
      <c r="L5" s="30" t="s">
        <v>266</v>
      </c>
      <c r="M5" s="30" t="s">
        <v>267</v>
      </c>
      <c r="N5" s="30" t="s">
        <v>268</v>
      </c>
      <c r="O5" s="30" t="s">
        <v>269</v>
      </c>
    </row>
    <row r="6" spans="1:16" s="443" customFormat="1" ht="15" thickBot="1" x14ac:dyDescent="0.35">
      <c r="B6" s="31"/>
      <c r="C6" s="31"/>
      <c r="D6" s="32"/>
      <c r="E6" s="33"/>
      <c r="F6" s="33"/>
      <c r="G6" s="31"/>
      <c r="H6" s="31"/>
      <c r="I6" s="31"/>
      <c r="J6" s="31"/>
      <c r="K6" s="31"/>
      <c r="L6" s="31"/>
      <c r="M6" s="31"/>
      <c r="N6" s="31"/>
      <c r="O6" s="31"/>
    </row>
    <row r="7" spans="1:16" s="443" customFormat="1" x14ac:dyDescent="0.3">
      <c r="B7" s="37"/>
      <c r="C7" s="37"/>
      <c r="D7" s="38"/>
      <c r="E7" s="38" t="s">
        <v>666</v>
      </c>
      <c r="F7" s="38" t="s">
        <v>373</v>
      </c>
      <c r="G7" s="38" t="s">
        <v>374</v>
      </c>
      <c r="H7" s="38" t="s">
        <v>375</v>
      </c>
      <c r="I7" s="37" t="s">
        <v>271</v>
      </c>
      <c r="J7" s="37" t="s">
        <v>271</v>
      </c>
      <c r="K7" s="37" t="s">
        <v>272</v>
      </c>
      <c r="L7" s="37" t="s">
        <v>272</v>
      </c>
      <c r="M7" s="37" t="s">
        <v>272</v>
      </c>
      <c r="N7" s="37" t="s">
        <v>272</v>
      </c>
      <c r="O7" s="37" t="s">
        <v>272</v>
      </c>
    </row>
    <row r="8" spans="1:16" s="837" customFormat="1" x14ac:dyDescent="0.3">
      <c r="B8" s="1212" t="s">
        <v>833</v>
      </c>
      <c r="C8" s="1213"/>
      <c r="D8" s="1213"/>
      <c r="E8" s="1213"/>
      <c r="F8" s="1213"/>
      <c r="G8" s="1213"/>
      <c r="H8" s="1213"/>
      <c r="I8" s="1213"/>
      <c r="J8" s="1213"/>
      <c r="K8" s="1213"/>
      <c r="L8" s="1213"/>
      <c r="M8" s="1213"/>
      <c r="N8" s="1213"/>
      <c r="O8" s="1214"/>
    </row>
    <row r="9" spans="1:16" s="443" customFormat="1" x14ac:dyDescent="0.3">
      <c r="B9" s="39">
        <f>C21</f>
        <v>2015</v>
      </c>
      <c r="C9" s="39">
        <f>B9</f>
        <v>2015</v>
      </c>
      <c r="D9" s="39">
        <f>C28/100</f>
        <v>5</v>
      </c>
      <c r="E9" s="39">
        <f>C30</f>
        <v>12</v>
      </c>
      <c r="F9" s="242">
        <f>C50</f>
        <v>3.3525</v>
      </c>
      <c r="G9" s="242">
        <f>C53</f>
        <v>0.31662500000000005</v>
      </c>
      <c r="H9" s="242">
        <f>C54</f>
        <v>0</v>
      </c>
      <c r="I9" s="39"/>
      <c r="J9" s="39">
        <f>($J$4*C25*0.7+C26*$J$4*0.3)/100</f>
        <v>8.3999999999999991E-2</v>
      </c>
      <c r="K9" s="39"/>
      <c r="L9" s="39"/>
      <c r="M9" s="39"/>
      <c r="N9" s="39"/>
      <c r="O9" s="39"/>
    </row>
    <row r="10" spans="1:16" s="443" customFormat="1" x14ac:dyDescent="0.3">
      <c r="B10" s="39">
        <f>D21</f>
        <v>2020</v>
      </c>
      <c r="C10" s="39"/>
      <c r="D10" s="39">
        <f>D28/100</f>
        <v>5.0999999999999996</v>
      </c>
      <c r="E10" s="39">
        <f>D30</f>
        <v>12</v>
      </c>
      <c r="F10" s="242">
        <f>D50</f>
        <v>3.1662499999999998</v>
      </c>
      <c r="G10" s="242">
        <f>D53</f>
        <v>0.30110722454958749</v>
      </c>
      <c r="H10" s="242">
        <f>D54</f>
        <v>0</v>
      </c>
      <c r="I10" s="39"/>
      <c r="J10" s="39">
        <f>($J$4*D25*0.7+D26*$J$4*0.3)/100</f>
        <v>8.3999999999999991E-2</v>
      </c>
      <c r="K10" s="39"/>
      <c r="L10" s="39"/>
      <c r="M10" s="39"/>
      <c r="N10" s="39"/>
      <c r="O10" s="39"/>
    </row>
    <row r="11" spans="1:16" x14ac:dyDescent="0.3">
      <c r="B11" s="39">
        <f>E21</f>
        <v>2030</v>
      </c>
      <c r="C11" s="39"/>
      <c r="D11" s="39">
        <f>E28/100</f>
        <v>4.0999999999999996</v>
      </c>
      <c r="E11" s="39">
        <f>E30</f>
        <v>12</v>
      </c>
      <c r="F11" s="242">
        <f>E50</f>
        <v>2.3591666666666664</v>
      </c>
      <c r="G11" s="242">
        <f>E53</f>
        <v>0.18154398435886526</v>
      </c>
      <c r="H11" s="242">
        <f>E54</f>
        <v>0</v>
      </c>
      <c r="I11" s="39"/>
      <c r="J11" s="39">
        <f>($J$4*E25*0.7+E26*$J$4*0.3)/100</f>
        <v>0.14399999999999999</v>
      </c>
      <c r="K11" s="39"/>
      <c r="L11" s="39"/>
      <c r="M11" s="39"/>
      <c r="N11" s="39"/>
      <c r="O11" s="39"/>
    </row>
    <row r="12" spans="1:16" x14ac:dyDescent="0.3">
      <c r="B12" s="39">
        <f>F21</f>
        <v>2050</v>
      </c>
      <c r="C12" s="39"/>
      <c r="D12" s="39">
        <f>F28/100</f>
        <v>4.2</v>
      </c>
      <c r="E12" s="39">
        <f>F30</f>
        <v>12</v>
      </c>
      <c r="F12" s="242">
        <f>F50</f>
        <v>2.2349999999999999</v>
      </c>
      <c r="G12" s="242">
        <f>F53</f>
        <v>0.16422659088184083</v>
      </c>
      <c r="H12" s="242">
        <f>F54</f>
        <v>0</v>
      </c>
      <c r="I12" s="39"/>
      <c r="J12" s="39">
        <f>($J$4*F25*0.7+F26*$J$4*0.3)/100</f>
        <v>0.14399999999999999</v>
      </c>
      <c r="K12" s="39"/>
      <c r="L12" s="39"/>
      <c r="M12" s="39"/>
      <c r="N12" s="39"/>
      <c r="O12" s="39"/>
    </row>
    <row r="13" spans="1:16" s="837" customFormat="1" x14ac:dyDescent="0.3">
      <c r="B13" s="1212" t="s">
        <v>832</v>
      </c>
      <c r="C13" s="1213"/>
      <c r="D13" s="1213"/>
      <c r="E13" s="1213"/>
      <c r="F13" s="1213"/>
      <c r="G13" s="1213"/>
      <c r="H13" s="1213"/>
      <c r="I13" s="1213"/>
      <c r="J13" s="1213"/>
      <c r="K13" s="1213"/>
      <c r="L13" s="1213"/>
      <c r="M13" s="1213"/>
      <c r="N13" s="1213"/>
      <c r="O13" s="1214"/>
    </row>
    <row r="14" spans="1:16" s="837" customFormat="1" x14ac:dyDescent="0.3">
      <c r="B14" s="39">
        <f>C59</f>
        <v>2015</v>
      </c>
      <c r="C14" s="39">
        <f>B14</f>
        <v>2015</v>
      </c>
      <c r="D14" s="39">
        <f>C66/100</f>
        <v>4.8</v>
      </c>
      <c r="E14" s="39">
        <f>C68</f>
        <v>12</v>
      </c>
      <c r="F14" s="242">
        <f>C88</f>
        <v>3.5760000000000001</v>
      </c>
      <c r="G14" s="242">
        <f>C91</f>
        <v>0.50660000000000005</v>
      </c>
      <c r="H14" s="242">
        <f>C92</f>
        <v>0</v>
      </c>
      <c r="I14" s="39"/>
      <c r="J14" s="39">
        <f>($J$4*C63*0.7+C64*$J$4*0.3)/100</f>
        <v>8.3999999999999991E-2</v>
      </c>
      <c r="K14" s="39"/>
      <c r="L14" s="39"/>
      <c r="M14" s="39"/>
      <c r="N14" s="39"/>
      <c r="O14" s="39"/>
    </row>
    <row r="15" spans="1:16" s="837" customFormat="1" x14ac:dyDescent="0.3">
      <c r="B15" s="39">
        <f>D59</f>
        <v>2020</v>
      </c>
      <c r="C15" s="39"/>
      <c r="D15" s="39">
        <f>D66/100</f>
        <v>4.9000000000000004</v>
      </c>
      <c r="E15" s="39">
        <f>D68</f>
        <v>12</v>
      </c>
      <c r="F15" s="242">
        <f>D88</f>
        <v>3.2780000000000005</v>
      </c>
      <c r="G15" s="242">
        <f>D91</f>
        <v>0.48177155927934001</v>
      </c>
      <c r="H15" s="242">
        <f>D92</f>
        <v>0</v>
      </c>
      <c r="I15" s="39"/>
      <c r="J15" s="39">
        <f>($J$4*D63*0.7+D64*$J$4*0.3)/100</f>
        <v>8.3999999999999991E-2</v>
      </c>
      <c r="K15" s="39"/>
      <c r="L15" s="39"/>
      <c r="M15" s="39"/>
      <c r="N15" s="39"/>
      <c r="O15" s="39"/>
    </row>
    <row r="16" spans="1:16" s="837" customFormat="1" x14ac:dyDescent="0.3">
      <c r="B16" s="39">
        <f>E59</f>
        <v>2030</v>
      </c>
      <c r="C16" s="39"/>
      <c r="D16" s="39">
        <f>E66/100</f>
        <v>3.4</v>
      </c>
      <c r="E16" s="39">
        <f>E68</f>
        <v>12</v>
      </c>
      <c r="F16" s="242">
        <f>E88</f>
        <v>3.8314285714285718</v>
      </c>
      <c r="G16" s="242">
        <f>E91</f>
        <v>0.31121825890091193</v>
      </c>
      <c r="H16" s="242">
        <f>E92</f>
        <v>0</v>
      </c>
      <c r="I16" s="39"/>
      <c r="J16" s="39">
        <f>($J$4*E63*0.7+E64*$J$4*0.3)/100</f>
        <v>0.14399999999999999</v>
      </c>
      <c r="K16" s="39"/>
      <c r="L16" s="39"/>
      <c r="M16" s="39"/>
      <c r="N16" s="39"/>
      <c r="O16" s="39"/>
    </row>
    <row r="17" spans="2:21" s="837" customFormat="1" x14ac:dyDescent="0.3">
      <c r="B17" s="39">
        <f>F59</f>
        <v>2050</v>
      </c>
      <c r="C17" s="39"/>
      <c r="D17" s="39">
        <f>F66/100</f>
        <v>3.6</v>
      </c>
      <c r="E17" s="39">
        <f>F68</f>
        <v>12</v>
      </c>
      <c r="F17" s="242">
        <f>F88</f>
        <v>3.6185714285714288</v>
      </c>
      <c r="G17" s="242">
        <f>F91</f>
        <v>0.28153129865458426</v>
      </c>
      <c r="H17" s="242">
        <f>F92</f>
        <v>0</v>
      </c>
      <c r="I17" s="39"/>
      <c r="J17" s="39">
        <f>($J$4*F63*0.7+F64*$J$4*0.3)/100</f>
        <v>0.14399999999999999</v>
      </c>
      <c r="K17" s="39"/>
      <c r="L17" s="39"/>
      <c r="M17" s="39"/>
      <c r="N17" s="39"/>
      <c r="O17" s="39"/>
    </row>
    <row r="18" spans="2:21" s="837" customFormat="1" x14ac:dyDescent="0.3">
      <c r="B18" s="619"/>
      <c r="C18" s="619"/>
      <c r="D18" s="619"/>
      <c r="E18" s="619"/>
      <c r="F18" s="863"/>
      <c r="G18" s="863"/>
      <c r="H18" s="863"/>
      <c r="I18" s="619"/>
      <c r="J18" s="619"/>
      <c r="K18" s="619"/>
      <c r="L18" s="619"/>
      <c r="M18" s="619"/>
      <c r="N18" s="619"/>
      <c r="O18" s="619"/>
    </row>
    <row r="19" spans="2:21" s="578" customFormat="1" ht="15" thickBot="1" x14ac:dyDescent="0.35">
      <c r="B19" s="619"/>
      <c r="C19" s="619"/>
      <c r="D19" s="619"/>
      <c r="E19" s="619"/>
      <c r="F19" s="620"/>
      <c r="G19" s="620"/>
      <c r="H19" s="687"/>
      <c r="I19" s="619"/>
      <c r="J19" s="619"/>
      <c r="K19" s="619"/>
      <c r="L19" s="619"/>
      <c r="M19" s="619"/>
      <c r="N19" s="619"/>
      <c r="O19" s="619"/>
    </row>
    <row r="20" spans="2:21" ht="15.75" customHeight="1" thickBot="1" x14ac:dyDescent="0.35">
      <c r="B20" s="1034" t="s">
        <v>0</v>
      </c>
      <c r="C20" s="1195" t="s">
        <v>646</v>
      </c>
      <c r="D20" s="1196"/>
      <c r="E20" s="1196"/>
      <c r="F20" s="1196"/>
      <c r="G20" s="1196"/>
      <c r="H20" s="1196"/>
      <c r="I20" s="1196"/>
      <c r="J20" s="1196"/>
      <c r="K20" s="1196"/>
      <c r="L20" s="1197"/>
      <c r="M20" s="627"/>
      <c r="N20" s="627"/>
      <c r="O20" s="628"/>
      <c r="P20" s="455"/>
      <c r="Q20" s="455"/>
      <c r="R20" s="455"/>
      <c r="S20" s="455"/>
      <c r="T20" s="455"/>
      <c r="U20" s="455"/>
    </row>
    <row r="21" spans="2:21" ht="15.75" customHeight="1" thickBot="1" x14ac:dyDescent="0.35">
      <c r="B21" s="1035"/>
      <c r="C21" s="1201">
        <v>2015</v>
      </c>
      <c r="D21" s="1202">
        <v>2020</v>
      </c>
      <c r="E21" s="1202">
        <v>2030</v>
      </c>
      <c r="F21" s="1198">
        <v>2050</v>
      </c>
      <c r="G21" s="1200" t="s">
        <v>495</v>
      </c>
      <c r="H21" s="1198"/>
      <c r="I21" s="1201" t="s">
        <v>496</v>
      </c>
      <c r="J21" s="1198"/>
      <c r="K21" s="1202" t="s">
        <v>2</v>
      </c>
      <c r="L21" s="1202" t="s">
        <v>3</v>
      </c>
      <c r="M21" s="629"/>
      <c r="N21" s="629"/>
      <c r="O21" s="630"/>
      <c r="P21" s="455"/>
      <c r="Q21" s="455"/>
      <c r="R21" s="455"/>
      <c r="S21" s="455"/>
      <c r="T21" s="455"/>
      <c r="U21" s="455"/>
    </row>
    <row r="22" spans="2:21" ht="15" thickBot="1" x14ac:dyDescent="0.35">
      <c r="B22" s="1036" t="s">
        <v>4</v>
      </c>
      <c r="C22" s="1205"/>
      <c r="D22" s="1203"/>
      <c r="E22" s="1203"/>
      <c r="F22" s="1199"/>
      <c r="G22" s="1037" t="s">
        <v>497</v>
      </c>
      <c r="H22" s="1038" t="s">
        <v>498</v>
      </c>
      <c r="I22" s="1038" t="s">
        <v>497</v>
      </c>
      <c r="J22" s="1039" t="s">
        <v>498</v>
      </c>
      <c r="K22" s="1203"/>
      <c r="L22" s="1203"/>
      <c r="M22" s="455"/>
      <c r="N22" s="455"/>
      <c r="O22" s="455"/>
      <c r="P22" s="455"/>
      <c r="Q22" s="455"/>
      <c r="R22" s="455"/>
      <c r="S22" s="455"/>
      <c r="T22" s="455"/>
      <c r="U22" s="455"/>
    </row>
    <row r="23" spans="2:21" ht="15" thickBot="1" x14ac:dyDescent="0.35">
      <c r="B23" s="1040" t="s">
        <v>5</v>
      </c>
      <c r="C23" s="1041">
        <v>4</v>
      </c>
      <c r="D23" s="1041">
        <v>4</v>
      </c>
      <c r="E23" s="1041">
        <v>6</v>
      </c>
      <c r="F23" s="1041">
        <v>6</v>
      </c>
      <c r="G23" s="1042">
        <v>2</v>
      </c>
      <c r="H23" s="1042">
        <v>10</v>
      </c>
      <c r="I23" s="1033">
        <v>2</v>
      </c>
      <c r="J23" s="1033">
        <v>10</v>
      </c>
      <c r="K23" s="1033"/>
      <c r="L23" s="1033" t="s">
        <v>599</v>
      </c>
      <c r="M23" s="455"/>
      <c r="N23" s="455"/>
      <c r="O23" s="455"/>
      <c r="P23" s="455"/>
      <c r="Q23" s="455"/>
      <c r="R23" s="455"/>
      <c r="S23" s="455"/>
      <c r="T23" s="455"/>
      <c r="U23" s="455"/>
    </row>
    <row r="24" spans="2:21" ht="15" thickBot="1" x14ac:dyDescent="0.35">
      <c r="B24" s="1040" t="s">
        <v>77</v>
      </c>
      <c r="C24" s="1042">
        <v>0</v>
      </c>
      <c r="D24" s="1042">
        <v>0</v>
      </c>
      <c r="E24" s="1042">
        <v>0</v>
      </c>
      <c r="F24" s="1042">
        <v>0</v>
      </c>
      <c r="G24" s="1042">
        <v>0</v>
      </c>
      <c r="H24" s="1042">
        <v>0</v>
      </c>
      <c r="I24" s="1042">
        <v>0</v>
      </c>
      <c r="J24" s="1042">
        <v>0</v>
      </c>
      <c r="K24" s="1033"/>
      <c r="L24" s="1033"/>
      <c r="M24" s="455"/>
      <c r="N24" s="455"/>
      <c r="O24" s="455"/>
      <c r="P24" s="455"/>
      <c r="Q24" s="455"/>
      <c r="R24" s="455"/>
      <c r="S24" s="455"/>
      <c r="T24" s="455"/>
      <c r="U24" s="455"/>
    </row>
    <row r="25" spans="2:21" ht="21" thickBot="1" x14ac:dyDescent="0.35">
      <c r="B25" s="1040" t="s">
        <v>7</v>
      </c>
      <c r="C25" s="1042">
        <v>60</v>
      </c>
      <c r="D25" s="1042">
        <v>60</v>
      </c>
      <c r="E25" s="1042">
        <v>60</v>
      </c>
      <c r="F25" s="1042">
        <v>60</v>
      </c>
      <c r="G25" s="1042">
        <v>50</v>
      </c>
      <c r="H25" s="1042">
        <v>70</v>
      </c>
      <c r="I25" s="1033">
        <v>40</v>
      </c>
      <c r="J25" s="1033">
        <v>80</v>
      </c>
      <c r="K25" s="1033" t="s">
        <v>23</v>
      </c>
      <c r="L25" s="1033" t="s">
        <v>600</v>
      </c>
      <c r="M25" s="455"/>
      <c r="N25" s="455"/>
      <c r="O25" s="455"/>
      <c r="P25" s="455"/>
      <c r="Q25" s="455"/>
      <c r="R25" s="455"/>
      <c r="S25" s="455"/>
      <c r="T25" s="455"/>
      <c r="U25" s="455"/>
    </row>
    <row r="26" spans="2:21" ht="21" thickBot="1" x14ac:dyDescent="0.35">
      <c r="B26" s="1040" t="s">
        <v>8</v>
      </c>
      <c r="C26" s="1042">
        <v>0</v>
      </c>
      <c r="D26" s="1042">
        <v>0</v>
      </c>
      <c r="E26" s="1042">
        <v>100</v>
      </c>
      <c r="F26" s="1042">
        <v>100</v>
      </c>
      <c r="G26" s="1042">
        <v>0</v>
      </c>
      <c r="H26" s="1042">
        <v>100</v>
      </c>
      <c r="I26" s="1033">
        <v>0</v>
      </c>
      <c r="J26" s="1033">
        <v>100</v>
      </c>
      <c r="K26" s="1033" t="s">
        <v>23</v>
      </c>
      <c r="L26" s="1033">
        <v>1.2</v>
      </c>
      <c r="M26" s="455"/>
      <c r="N26" s="455"/>
      <c r="O26" s="455"/>
      <c r="P26" s="455"/>
      <c r="Q26" s="455"/>
      <c r="R26" s="455"/>
      <c r="S26" s="455"/>
      <c r="T26" s="455"/>
      <c r="U26" s="455"/>
    </row>
    <row r="27" spans="2:21" ht="15" thickBot="1" x14ac:dyDescent="0.35">
      <c r="B27" s="1040" t="s">
        <v>86</v>
      </c>
      <c r="C27" s="1042">
        <v>500</v>
      </c>
      <c r="D27" s="1042">
        <v>510</v>
      </c>
      <c r="E27" s="1042">
        <v>410</v>
      </c>
      <c r="F27" s="1042">
        <v>420</v>
      </c>
      <c r="G27" s="1042">
        <v>400</v>
      </c>
      <c r="H27" s="1042">
        <v>550</v>
      </c>
      <c r="I27" s="1033">
        <v>350</v>
      </c>
      <c r="J27" s="1033">
        <v>600</v>
      </c>
      <c r="K27" s="1033" t="s">
        <v>647</v>
      </c>
      <c r="L27" s="1033" t="s">
        <v>602</v>
      </c>
      <c r="M27" s="455"/>
      <c r="N27" s="455"/>
      <c r="O27" s="455"/>
      <c r="P27" s="455"/>
      <c r="Q27" s="455"/>
      <c r="R27" s="455"/>
      <c r="S27" s="455"/>
      <c r="T27" s="455"/>
      <c r="U27" s="455"/>
    </row>
    <row r="28" spans="2:21" ht="15" thickBot="1" x14ac:dyDescent="0.35">
      <c r="B28" s="1040" t="s">
        <v>9</v>
      </c>
      <c r="C28" s="1042">
        <v>500</v>
      </c>
      <c r="D28" s="1042">
        <v>510</v>
      </c>
      <c r="E28" s="1042">
        <v>410</v>
      </c>
      <c r="F28" s="1042">
        <v>420</v>
      </c>
      <c r="G28" s="1042">
        <v>400</v>
      </c>
      <c r="H28" s="1042">
        <v>550</v>
      </c>
      <c r="I28" s="1033">
        <v>350</v>
      </c>
      <c r="J28" s="1033">
        <v>600</v>
      </c>
      <c r="K28" s="1033" t="s">
        <v>648</v>
      </c>
      <c r="L28" s="1033" t="s">
        <v>602</v>
      </c>
      <c r="M28" s="455"/>
      <c r="N28" s="455"/>
      <c r="O28" s="455"/>
      <c r="P28" s="455"/>
      <c r="Q28" s="455"/>
      <c r="R28" s="455"/>
      <c r="S28" s="455"/>
      <c r="T28" s="455"/>
      <c r="U28" s="455"/>
    </row>
    <row r="29" spans="2:21" ht="15" thickBot="1" x14ac:dyDescent="0.35">
      <c r="B29" s="1040" t="s">
        <v>500</v>
      </c>
      <c r="C29" s="1042">
        <v>0</v>
      </c>
      <c r="D29" s="1042">
        <v>0</v>
      </c>
      <c r="E29" s="1042">
        <v>0</v>
      </c>
      <c r="F29" s="1042">
        <v>0</v>
      </c>
      <c r="G29" s="1042">
        <v>0</v>
      </c>
      <c r="H29" s="1042">
        <v>0</v>
      </c>
      <c r="I29" s="1033">
        <v>0</v>
      </c>
      <c r="J29" s="1033">
        <v>0</v>
      </c>
      <c r="K29" s="1033"/>
      <c r="L29" s="1033"/>
      <c r="M29" s="455"/>
      <c r="N29" s="455"/>
      <c r="O29" s="455"/>
      <c r="P29" s="455"/>
      <c r="Q29" s="455"/>
      <c r="R29" s="455"/>
      <c r="S29" s="455"/>
      <c r="T29" s="455"/>
      <c r="U29" s="455"/>
    </row>
    <row r="30" spans="2:21" ht="27" customHeight="1" thickBot="1" x14ac:dyDescent="0.35">
      <c r="B30" s="1040" t="s">
        <v>10</v>
      </c>
      <c r="C30" s="1033">
        <v>12</v>
      </c>
      <c r="D30" s="1033">
        <v>12</v>
      </c>
      <c r="E30" s="1033">
        <v>12</v>
      </c>
      <c r="F30" s="1033">
        <v>12</v>
      </c>
      <c r="G30" s="1033">
        <v>10</v>
      </c>
      <c r="H30" s="1033">
        <v>15</v>
      </c>
      <c r="I30" s="1033">
        <v>10</v>
      </c>
      <c r="J30" s="1033">
        <v>15</v>
      </c>
      <c r="K30" s="1033"/>
      <c r="L30" s="1033"/>
      <c r="M30" s="35"/>
      <c r="N30" s="455"/>
      <c r="O30" s="455"/>
      <c r="P30" s="455"/>
      <c r="Q30" s="455"/>
      <c r="R30" s="455"/>
      <c r="S30" s="455"/>
      <c r="T30" s="455"/>
      <c r="U30" s="455"/>
    </row>
    <row r="31" spans="2:21" ht="15" thickBot="1" x14ac:dyDescent="0.35">
      <c r="B31" s="1036" t="s">
        <v>516</v>
      </c>
      <c r="C31" s="1043"/>
      <c r="D31" s="1043"/>
      <c r="E31" s="1043"/>
      <c r="F31" s="1043"/>
      <c r="G31" s="1043"/>
      <c r="H31" s="1043"/>
      <c r="I31" s="1044"/>
      <c r="J31" s="1044"/>
      <c r="K31" s="1044"/>
      <c r="L31" s="1033"/>
      <c r="M31" s="577"/>
      <c r="N31" s="455"/>
      <c r="O31" s="455"/>
      <c r="P31" s="455"/>
      <c r="Q31" s="455"/>
      <c r="R31" s="455"/>
      <c r="S31" s="455"/>
      <c r="T31" s="455"/>
      <c r="U31" s="455"/>
    </row>
    <row r="32" spans="2:21" ht="15" thickBot="1" x14ac:dyDescent="0.35">
      <c r="B32" s="1040" t="s">
        <v>606</v>
      </c>
      <c r="C32" s="1042">
        <v>100</v>
      </c>
      <c r="D32" s="1042">
        <v>100</v>
      </c>
      <c r="E32" s="1042">
        <v>100</v>
      </c>
      <c r="F32" s="1042">
        <v>100</v>
      </c>
      <c r="G32" s="1042">
        <v>50</v>
      </c>
      <c r="H32" s="1042">
        <v>100</v>
      </c>
      <c r="I32" s="1045">
        <v>50</v>
      </c>
      <c r="J32" s="1045">
        <v>100</v>
      </c>
      <c r="K32" s="1045"/>
      <c r="L32" s="1033" t="s">
        <v>600</v>
      </c>
      <c r="M32" s="455"/>
      <c r="N32" s="455"/>
      <c r="O32" s="455"/>
      <c r="P32" s="455"/>
      <c r="Q32" s="455"/>
      <c r="R32" s="455"/>
      <c r="S32" s="455"/>
      <c r="T32" s="455"/>
      <c r="U32" s="455"/>
    </row>
    <row r="33" spans="2:21" ht="15" thickBot="1" x14ac:dyDescent="0.35">
      <c r="B33" s="1040" t="s">
        <v>520</v>
      </c>
      <c r="C33" s="1042">
        <v>0</v>
      </c>
      <c r="D33" s="1042">
        <v>0</v>
      </c>
      <c r="E33" s="1042">
        <v>0</v>
      </c>
      <c r="F33" s="1042">
        <v>0</v>
      </c>
      <c r="G33" s="1042">
        <v>0</v>
      </c>
      <c r="H33" s="1042">
        <v>0</v>
      </c>
      <c r="I33" s="1045">
        <v>0</v>
      </c>
      <c r="J33" s="1045">
        <v>0</v>
      </c>
      <c r="K33" s="1045"/>
      <c r="L33" s="1033" t="s">
        <v>600</v>
      </c>
      <c r="M33" s="455"/>
      <c r="N33" s="455"/>
      <c r="O33" s="455"/>
      <c r="P33" s="455"/>
      <c r="Q33" s="455"/>
      <c r="R33" s="455"/>
      <c r="S33" s="455"/>
      <c r="T33" s="455"/>
      <c r="U33" s="455"/>
    </row>
    <row r="34" spans="2:21" ht="15" thickBot="1" x14ac:dyDescent="0.35">
      <c r="B34" s="1040" t="s">
        <v>521</v>
      </c>
      <c r="C34" s="1042">
        <v>0</v>
      </c>
      <c r="D34" s="1042">
        <v>0</v>
      </c>
      <c r="E34" s="1042">
        <v>0</v>
      </c>
      <c r="F34" s="1042">
        <v>0</v>
      </c>
      <c r="G34" s="1042">
        <v>0</v>
      </c>
      <c r="H34" s="1042">
        <v>0</v>
      </c>
      <c r="I34" s="1045">
        <v>0</v>
      </c>
      <c r="J34" s="1045">
        <v>0</v>
      </c>
      <c r="K34" s="1045"/>
      <c r="L34" s="1033" t="s">
        <v>600</v>
      </c>
      <c r="M34" s="455"/>
      <c r="N34" s="455"/>
      <c r="O34" s="455"/>
      <c r="P34" s="455"/>
      <c r="Q34" s="455"/>
      <c r="R34" s="455"/>
      <c r="S34" s="455"/>
      <c r="T34" s="455"/>
      <c r="U34" s="455"/>
    </row>
    <row r="35" spans="2:21" ht="15" thickBot="1" x14ac:dyDescent="0.35">
      <c r="B35" s="1036" t="s">
        <v>11</v>
      </c>
      <c r="C35" s="1046"/>
      <c r="D35" s="1046"/>
      <c r="E35" s="1046"/>
      <c r="F35" s="1046"/>
      <c r="G35" s="1046"/>
      <c r="H35" s="1046"/>
      <c r="I35" s="1047"/>
      <c r="J35" s="1047"/>
      <c r="K35" s="1047"/>
      <c r="L35" s="1048"/>
      <c r="M35" s="455"/>
      <c r="N35" s="455"/>
      <c r="O35" s="455"/>
      <c r="P35" s="455"/>
      <c r="Q35" s="455"/>
      <c r="R35" s="455"/>
      <c r="S35" s="455"/>
      <c r="T35" s="455"/>
      <c r="U35" s="455"/>
    </row>
    <row r="36" spans="2:21" ht="15" thickBot="1" x14ac:dyDescent="0.35">
      <c r="B36" s="1040" t="s">
        <v>502</v>
      </c>
      <c r="C36" s="1042" t="s">
        <v>515</v>
      </c>
      <c r="D36" s="1042" t="s">
        <v>515</v>
      </c>
      <c r="E36" s="1042" t="s">
        <v>515</v>
      </c>
      <c r="F36" s="1042" t="s">
        <v>515</v>
      </c>
      <c r="G36" s="1042" t="s">
        <v>515</v>
      </c>
      <c r="H36" s="1042" t="s">
        <v>515</v>
      </c>
      <c r="I36" s="1045" t="s">
        <v>515</v>
      </c>
      <c r="J36" s="1045" t="s">
        <v>515</v>
      </c>
      <c r="K36" s="1033"/>
      <c r="L36" s="1033"/>
      <c r="M36" s="455"/>
      <c r="N36" s="455"/>
      <c r="O36" s="455"/>
      <c r="P36" s="455"/>
      <c r="Q36" s="455"/>
      <c r="R36" s="455"/>
      <c r="S36" s="455"/>
      <c r="T36" s="455"/>
      <c r="U36" s="455"/>
    </row>
    <row r="37" spans="2:21" ht="15" thickBot="1" x14ac:dyDescent="0.35">
      <c r="B37" s="1040" t="s">
        <v>503</v>
      </c>
      <c r="C37" s="1042" t="s">
        <v>515</v>
      </c>
      <c r="D37" s="1042" t="s">
        <v>515</v>
      </c>
      <c r="E37" s="1042" t="s">
        <v>515</v>
      </c>
      <c r="F37" s="1042" t="s">
        <v>515</v>
      </c>
      <c r="G37" s="1042" t="s">
        <v>515</v>
      </c>
      <c r="H37" s="1042" t="s">
        <v>515</v>
      </c>
      <c r="I37" s="1045" t="s">
        <v>515</v>
      </c>
      <c r="J37" s="1045" t="s">
        <v>515</v>
      </c>
      <c r="K37" s="1033"/>
      <c r="L37" s="1033"/>
      <c r="M37" s="455"/>
      <c r="N37" s="455"/>
      <c r="O37" s="455"/>
      <c r="P37" s="455"/>
      <c r="Q37" s="455"/>
      <c r="R37" s="455"/>
      <c r="S37" s="455"/>
      <c r="T37" s="455"/>
      <c r="U37" s="455"/>
    </row>
    <row r="38" spans="2:21" ht="15" thickBot="1" x14ac:dyDescent="0.35">
      <c r="B38" s="1040" t="s">
        <v>504</v>
      </c>
      <c r="C38" s="1042" t="s">
        <v>515</v>
      </c>
      <c r="D38" s="1042" t="s">
        <v>515</v>
      </c>
      <c r="E38" s="1042" t="s">
        <v>515</v>
      </c>
      <c r="F38" s="1042" t="s">
        <v>515</v>
      </c>
      <c r="G38" s="1042" t="s">
        <v>515</v>
      </c>
      <c r="H38" s="1042" t="s">
        <v>515</v>
      </c>
      <c r="I38" s="1045" t="s">
        <v>515</v>
      </c>
      <c r="J38" s="1045" t="s">
        <v>515</v>
      </c>
      <c r="K38" s="1033"/>
      <c r="L38" s="1033"/>
      <c r="M38" s="455"/>
      <c r="N38" s="455"/>
      <c r="O38" s="455"/>
      <c r="P38" s="455"/>
      <c r="Q38" s="455"/>
      <c r="R38" s="455"/>
      <c r="S38" s="455"/>
      <c r="T38" s="455"/>
      <c r="U38" s="455"/>
    </row>
    <row r="39" spans="2:21" ht="15" thickBot="1" x14ac:dyDescent="0.35">
      <c r="B39" s="1040" t="s">
        <v>505</v>
      </c>
      <c r="C39" s="1042" t="s">
        <v>515</v>
      </c>
      <c r="D39" s="1042" t="s">
        <v>515</v>
      </c>
      <c r="E39" s="1042" t="s">
        <v>515</v>
      </c>
      <c r="F39" s="1042" t="s">
        <v>515</v>
      </c>
      <c r="G39" s="1042" t="s">
        <v>515</v>
      </c>
      <c r="H39" s="1042" t="s">
        <v>515</v>
      </c>
      <c r="I39" s="1045" t="s">
        <v>515</v>
      </c>
      <c r="J39" s="1045" t="s">
        <v>515</v>
      </c>
      <c r="K39" s="1033"/>
      <c r="L39" s="1033"/>
      <c r="M39" s="455"/>
      <c r="N39" s="455"/>
      <c r="O39" s="455"/>
      <c r="P39" s="455"/>
      <c r="Q39" s="455"/>
      <c r="R39" s="455"/>
      <c r="S39" s="455"/>
      <c r="T39" s="455"/>
      <c r="U39" s="455"/>
    </row>
    <row r="40" spans="2:21" ht="15" thickBot="1" x14ac:dyDescent="0.35">
      <c r="B40" s="1040" t="s">
        <v>18</v>
      </c>
      <c r="C40" s="1042" t="s">
        <v>515</v>
      </c>
      <c r="D40" s="1042" t="s">
        <v>515</v>
      </c>
      <c r="E40" s="1042" t="s">
        <v>515</v>
      </c>
      <c r="F40" s="1042" t="s">
        <v>515</v>
      </c>
      <c r="G40" s="1042" t="s">
        <v>515</v>
      </c>
      <c r="H40" s="1042" t="s">
        <v>515</v>
      </c>
      <c r="I40" s="1045" t="s">
        <v>515</v>
      </c>
      <c r="J40" s="1045" t="s">
        <v>515</v>
      </c>
      <c r="K40" s="1033"/>
      <c r="L40" s="1033"/>
      <c r="M40" s="455"/>
      <c r="N40" s="455"/>
      <c r="O40" s="455"/>
      <c r="P40" s="455"/>
      <c r="Q40" s="455"/>
      <c r="R40" s="455"/>
      <c r="S40" s="455"/>
      <c r="T40" s="455"/>
      <c r="U40" s="455"/>
    </row>
    <row r="41" spans="2:21" ht="15" thickBot="1" x14ac:dyDescent="0.35">
      <c r="B41" s="1036" t="s">
        <v>20</v>
      </c>
      <c r="C41" s="1046"/>
      <c r="D41" s="1046"/>
      <c r="E41" s="1046"/>
      <c r="F41" s="1046"/>
      <c r="G41" s="1046"/>
      <c r="H41" s="1046"/>
      <c r="I41" s="1047"/>
      <c r="J41" s="1047"/>
      <c r="K41" s="1047"/>
      <c r="L41" s="1048"/>
      <c r="M41" s="455"/>
      <c r="N41" s="455"/>
      <c r="O41" s="455"/>
      <c r="P41" s="455"/>
      <c r="Q41" s="455"/>
      <c r="R41" s="455"/>
      <c r="S41" s="455"/>
      <c r="T41" s="455"/>
      <c r="U41" s="455"/>
    </row>
    <row r="42" spans="2:21" x14ac:dyDescent="0.3">
      <c r="B42" s="1049" t="s">
        <v>22</v>
      </c>
      <c r="C42" s="1050">
        <v>1.8</v>
      </c>
      <c r="D42" s="1051">
        <v>1.7</v>
      </c>
      <c r="E42" s="1051">
        <v>1.9</v>
      </c>
      <c r="F42" s="1051">
        <v>1.8</v>
      </c>
      <c r="G42" s="1050">
        <v>1.4</v>
      </c>
      <c r="H42" s="1052">
        <v>2</v>
      </c>
      <c r="I42" s="1053">
        <v>1.2</v>
      </c>
      <c r="J42" s="1054">
        <v>2</v>
      </c>
      <c r="K42" s="1054" t="s">
        <v>37</v>
      </c>
      <c r="L42" s="1054" t="s">
        <v>607</v>
      </c>
      <c r="M42" s="455"/>
      <c r="N42" s="455"/>
      <c r="O42" s="455"/>
      <c r="P42" s="455"/>
      <c r="Q42" s="455"/>
      <c r="R42" s="455"/>
      <c r="S42" s="455"/>
      <c r="T42" s="455"/>
      <c r="U42" s="455"/>
    </row>
    <row r="43" spans="2:21" x14ac:dyDescent="0.3">
      <c r="B43" s="1049" t="s">
        <v>24</v>
      </c>
      <c r="C43" s="1052">
        <v>85</v>
      </c>
      <c r="D43" s="1052">
        <v>85</v>
      </c>
      <c r="E43" s="1052">
        <v>75</v>
      </c>
      <c r="F43" s="1052">
        <v>75</v>
      </c>
      <c r="G43" s="1052">
        <v>60</v>
      </c>
      <c r="H43" s="1052">
        <v>90</v>
      </c>
      <c r="I43" s="1054">
        <v>60</v>
      </c>
      <c r="J43" s="1054">
        <v>90</v>
      </c>
      <c r="K43" s="1054"/>
      <c r="L43" s="1054" t="s">
        <v>600</v>
      </c>
      <c r="M43" s="455"/>
      <c r="N43" s="455"/>
      <c r="O43" s="455"/>
      <c r="P43" s="455"/>
      <c r="Q43" s="455"/>
      <c r="R43" s="455"/>
      <c r="S43" s="455"/>
      <c r="T43" s="455"/>
      <c r="U43" s="455"/>
    </row>
    <row r="44" spans="2:21" ht="15" thickBot="1" x14ac:dyDescent="0.35">
      <c r="B44" s="1040" t="s">
        <v>26</v>
      </c>
      <c r="C44" s="1042">
        <v>15</v>
      </c>
      <c r="D44" s="1042">
        <v>15</v>
      </c>
      <c r="E44" s="1042">
        <v>25</v>
      </c>
      <c r="F44" s="1042">
        <v>25</v>
      </c>
      <c r="G44" s="1042">
        <v>10</v>
      </c>
      <c r="H44" s="1042">
        <v>40</v>
      </c>
      <c r="I44" s="1033">
        <v>10</v>
      </c>
      <c r="J44" s="1033">
        <v>40</v>
      </c>
      <c r="K44" s="1033"/>
      <c r="L44" s="1033" t="s">
        <v>600</v>
      </c>
      <c r="M44" s="455"/>
      <c r="N44" s="455"/>
      <c r="O44" s="455"/>
      <c r="P44" s="455"/>
      <c r="Q44" s="455"/>
      <c r="R44" s="455"/>
      <c r="S44" s="455"/>
      <c r="T44" s="455"/>
      <c r="U44" s="455"/>
    </row>
    <row r="45" spans="2:21" ht="15" thickBot="1" x14ac:dyDescent="0.35">
      <c r="B45" s="1040" t="s">
        <v>28</v>
      </c>
      <c r="C45" s="1042"/>
      <c r="D45" s="1042"/>
      <c r="E45" s="1042"/>
      <c r="F45" s="1042"/>
      <c r="G45" s="1042"/>
      <c r="H45" s="1042"/>
      <c r="I45" s="1033"/>
      <c r="J45" s="1033"/>
      <c r="K45" s="1033"/>
      <c r="L45" s="1033"/>
      <c r="M45" s="455"/>
      <c r="N45" s="455"/>
      <c r="O45" s="455"/>
      <c r="P45" s="455"/>
      <c r="Q45" s="455"/>
      <c r="R45" s="455"/>
      <c r="S45" s="455"/>
      <c r="T45" s="455"/>
      <c r="U45" s="455"/>
    </row>
    <row r="46" spans="2:21" ht="15" thickBot="1" x14ac:dyDescent="0.35">
      <c r="B46" s="1040" t="s">
        <v>44</v>
      </c>
      <c r="C46" s="1042">
        <v>170</v>
      </c>
      <c r="D46" s="1055">
        <v>161.66830848299998</v>
      </c>
      <c r="E46" s="1055">
        <v>146.20992028901901</v>
      </c>
      <c r="F46" s="1055">
        <v>132.26302621356308</v>
      </c>
      <c r="G46" s="1033">
        <v>150</v>
      </c>
      <c r="H46" s="1033">
        <v>250</v>
      </c>
      <c r="I46" s="1033">
        <v>100</v>
      </c>
      <c r="J46" s="1033">
        <v>150</v>
      </c>
      <c r="K46" s="1033"/>
      <c r="L46" s="1033"/>
      <c r="M46" s="455"/>
      <c r="N46" s="455"/>
      <c r="O46" s="455"/>
      <c r="P46" s="455"/>
      <c r="Q46" s="455"/>
      <c r="R46" s="455"/>
      <c r="S46" s="455"/>
      <c r="T46" s="455"/>
      <c r="U46" s="455"/>
    </row>
    <row r="47" spans="2:21" ht="15" thickBot="1" x14ac:dyDescent="0.35">
      <c r="B47" s="1040" t="s">
        <v>510</v>
      </c>
      <c r="C47" s="1033">
        <v>0</v>
      </c>
      <c r="D47" s="1033">
        <v>0</v>
      </c>
      <c r="E47" s="1033">
        <v>0</v>
      </c>
      <c r="F47" s="1033">
        <v>0</v>
      </c>
      <c r="G47" s="1033">
        <v>0</v>
      </c>
      <c r="H47" s="1033">
        <v>0</v>
      </c>
      <c r="I47" s="1033">
        <v>0</v>
      </c>
      <c r="J47" s="1033">
        <v>0</v>
      </c>
      <c r="K47" s="1033"/>
      <c r="L47" s="1033" t="s">
        <v>600</v>
      </c>
      <c r="M47" s="455"/>
      <c r="N47" s="455"/>
      <c r="O47" s="455"/>
      <c r="P47" s="455"/>
      <c r="Q47" s="455"/>
      <c r="R47" s="455"/>
      <c r="S47" s="455"/>
      <c r="T47" s="455"/>
      <c r="U47" s="455"/>
    </row>
    <row r="48" spans="2:21" ht="15" thickBot="1" x14ac:dyDescent="0.35">
      <c r="B48" s="445"/>
      <c r="C48" s="446"/>
      <c r="D48" s="446"/>
      <c r="E48" s="446"/>
      <c r="F48" s="446"/>
      <c r="G48" s="446"/>
      <c r="H48" s="446"/>
      <c r="I48" s="446"/>
      <c r="J48" s="446"/>
      <c r="K48" s="446"/>
      <c r="L48" s="448"/>
      <c r="M48" s="455"/>
      <c r="N48" s="455"/>
      <c r="O48" s="455"/>
      <c r="P48" s="455"/>
      <c r="Q48" s="455"/>
      <c r="R48" s="455"/>
      <c r="S48" s="455"/>
      <c r="T48" s="455"/>
      <c r="U48" s="455"/>
    </row>
    <row r="49" spans="2:21" ht="15" thickBot="1" x14ac:dyDescent="0.35">
      <c r="B49" s="445" t="s">
        <v>527</v>
      </c>
      <c r="C49" s="446"/>
      <c r="D49" s="446"/>
      <c r="E49" s="446"/>
      <c r="F49" s="446"/>
      <c r="G49" s="446"/>
      <c r="H49" s="446"/>
      <c r="I49" s="446"/>
      <c r="J49" s="446"/>
      <c r="K49" s="446"/>
      <c r="L49" s="448"/>
      <c r="M49" s="455"/>
      <c r="N49" s="455"/>
      <c r="O49" s="455"/>
      <c r="P49" s="455"/>
      <c r="Q49" s="455"/>
      <c r="R49" s="455"/>
      <c r="S49" s="455"/>
      <c r="T49" s="455"/>
      <c r="U49" s="455"/>
    </row>
    <row r="50" spans="2:21" ht="15" thickBot="1" x14ac:dyDescent="0.35">
      <c r="B50" s="633" t="s">
        <v>531</v>
      </c>
      <c r="C50" s="556">
        <f>C42/C$23*Euro</f>
        <v>3.3525</v>
      </c>
      <c r="D50" s="556">
        <f>D42/D$23*Euro</f>
        <v>3.1662499999999998</v>
      </c>
      <c r="E50" s="556">
        <f>E42/E$23*Euro</f>
        <v>2.3591666666666664</v>
      </c>
      <c r="F50" s="556">
        <f>F42/F$23*Euro</f>
        <v>2.2349999999999999</v>
      </c>
      <c r="G50" s="632"/>
      <c r="H50" s="632"/>
      <c r="I50" s="632"/>
      <c r="J50" s="632"/>
      <c r="K50" s="632"/>
      <c r="L50" s="632"/>
      <c r="M50" s="455"/>
      <c r="N50" s="455"/>
      <c r="O50" s="455"/>
      <c r="P50" s="455"/>
      <c r="Q50" s="455"/>
      <c r="R50" s="455"/>
      <c r="S50" s="455"/>
      <c r="T50" s="455"/>
      <c r="U50" s="455"/>
    </row>
    <row r="51" spans="2:21" ht="15" thickBot="1" x14ac:dyDescent="0.35">
      <c r="B51" s="633" t="s">
        <v>532</v>
      </c>
      <c r="C51" s="556">
        <f>C45/C$23*Euro</f>
        <v>0</v>
      </c>
      <c r="D51" s="556">
        <f>D45/D$23*Euro</f>
        <v>0</v>
      </c>
      <c r="E51" s="556">
        <f>E45/E$23*Euro</f>
        <v>0</v>
      </c>
      <c r="F51" s="556">
        <f>F45/F$23*Euro</f>
        <v>0</v>
      </c>
      <c r="G51" s="632"/>
      <c r="H51" s="632"/>
      <c r="I51" s="632"/>
      <c r="J51" s="632"/>
      <c r="K51" s="632"/>
      <c r="L51" s="632"/>
      <c r="M51" s="455"/>
      <c r="N51" s="455"/>
      <c r="O51" s="455"/>
      <c r="P51" s="455"/>
      <c r="Q51" s="455"/>
      <c r="R51" s="455"/>
      <c r="S51" s="455"/>
      <c r="T51" s="455"/>
      <c r="U51" s="455"/>
    </row>
    <row r="52" spans="2:21" ht="15" thickBot="1" x14ac:dyDescent="0.35">
      <c r="B52" s="633"/>
      <c r="C52" s="632"/>
      <c r="D52" s="632"/>
      <c r="E52" s="632"/>
      <c r="F52" s="632"/>
      <c r="G52" s="632"/>
      <c r="H52" s="632"/>
      <c r="I52" s="632"/>
      <c r="J52" s="632"/>
      <c r="K52" s="632"/>
      <c r="L52" s="632"/>
      <c r="M52" s="455"/>
      <c r="N52" s="455"/>
      <c r="O52" s="455"/>
      <c r="P52" s="455"/>
      <c r="Q52" s="455"/>
      <c r="R52" s="455"/>
      <c r="S52" s="455"/>
      <c r="T52" s="455"/>
      <c r="U52" s="455"/>
    </row>
    <row r="53" spans="2:21" ht="15" thickBot="1" x14ac:dyDescent="0.35">
      <c r="B53" s="631" t="s">
        <v>530</v>
      </c>
      <c r="C53" s="556">
        <f>C46/C23/1000*Euro</f>
        <v>0.31662500000000005</v>
      </c>
      <c r="D53" s="556">
        <f>D46/D23/1000*Euro</f>
        <v>0.30110722454958749</v>
      </c>
      <c r="E53" s="556">
        <f>E46/E23/1000*Euro</f>
        <v>0.18154398435886526</v>
      </c>
      <c r="F53" s="556">
        <f>F46/F23/1000*Euro</f>
        <v>0.16422659088184083</v>
      </c>
      <c r="G53" s="632"/>
      <c r="H53" s="632"/>
      <c r="I53" s="632"/>
      <c r="J53" s="632"/>
      <c r="K53" s="632"/>
      <c r="L53" s="632"/>
      <c r="M53" s="455"/>
      <c r="N53" s="455"/>
      <c r="O53" s="455"/>
      <c r="P53" s="455"/>
      <c r="Q53" s="455"/>
      <c r="R53" s="455"/>
      <c r="S53" s="455"/>
      <c r="T53" s="455"/>
      <c r="U53" s="455"/>
    </row>
    <row r="54" spans="2:21" x14ac:dyDescent="0.3">
      <c r="B54" s="542" t="s">
        <v>533</v>
      </c>
      <c r="C54" s="530">
        <f>C47/3.6*Euro</f>
        <v>0</v>
      </c>
      <c r="D54" s="530">
        <f>D47/3.6*Euro</f>
        <v>0</v>
      </c>
      <c r="E54" s="530">
        <f>E47/3.6*Euro</f>
        <v>0</v>
      </c>
      <c r="F54" s="530">
        <f>F47/3.6*Euro</f>
        <v>0</v>
      </c>
      <c r="G54" s="530"/>
      <c r="H54" s="530"/>
      <c r="I54" s="530"/>
      <c r="J54" s="530"/>
      <c r="K54" s="530"/>
      <c r="L54" s="530"/>
      <c r="M54" s="455"/>
      <c r="N54" s="455"/>
      <c r="O54" s="455"/>
      <c r="P54" s="455"/>
      <c r="Q54" s="455"/>
      <c r="R54" s="455"/>
      <c r="S54" s="455"/>
      <c r="T54" s="455"/>
      <c r="U54" s="455"/>
    </row>
    <row r="55" spans="2:21" x14ac:dyDescent="0.3">
      <c r="M55" s="455"/>
      <c r="N55" s="455"/>
      <c r="O55" s="455"/>
      <c r="P55" s="455"/>
      <c r="Q55" s="455"/>
      <c r="R55" s="455"/>
      <c r="S55" s="455"/>
      <c r="T55" s="455"/>
      <c r="U55" s="455"/>
    </row>
    <row r="56" spans="2:21" x14ac:dyDescent="0.3">
      <c r="B56" s="455"/>
      <c r="C56" s="455"/>
      <c r="D56" s="455"/>
      <c r="E56" s="455"/>
      <c r="F56" s="455"/>
      <c r="G56" s="455"/>
      <c r="H56" s="455"/>
      <c r="I56" s="455"/>
      <c r="J56" s="455"/>
      <c r="K56" s="455"/>
      <c r="L56" s="455"/>
      <c r="M56" s="455"/>
      <c r="N56" s="455"/>
      <c r="O56" s="455"/>
      <c r="P56" s="455"/>
      <c r="Q56" s="455"/>
      <c r="R56" s="455"/>
      <c r="S56" s="455"/>
      <c r="T56" s="455"/>
      <c r="U56" s="455"/>
    </row>
    <row r="57" spans="2:21" ht="15" thickBot="1" x14ac:dyDescent="0.35">
      <c r="B57" s="455"/>
      <c r="C57" s="455"/>
      <c r="D57" s="455"/>
      <c r="E57" s="455"/>
      <c r="F57" s="455"/>
      <c r="G57" s="455"/>
      <c r="H57" s="455"/>
      <c r="I57" s="455"/>
      <c r="J57" s="455"/>
      <c r="K57" s="455"/>
      <c r="L57" s="455"/>
      <c r="M57" s="455"/>
      <c r="N57" s="455"/>
      <c r="O57" s="455"/>
      <c r="P57" s="455"/>
      <c r="Q57" s="455"/>
      <c r="R57" s="455"/>
      <c r="S57" s="455"/>
      <c r="T57" s="455"/>
      <c r="U57" s="455"/>
    </row>
    <row r="58" spans="2:21" ht="15.75" customHeight="1" thickBot="1" x14ac:dyDescent="0.35">
      <c r="B58" s="1057" t="s">
        <v>0</v>
      </c>
      <c r="C58" s="1195" t="s">
        <v>834</v>
      </c>
      <c r="D58" s="1196"/>
      <c r="E58" s="1196"/>
      <c r="F58" s="1196"/>
      <c r="G58" s="1196"/>
      <c r="H58" s="1196"/>
      <c r="I58" s="1196"/>
      <c r="J58" s="1196"/>
      <c r="K58" s="1196"/>
      <c r="L58" s="1197"/>
      <c r="M58" s="455"/>
      <c r="N58" s="455"/>
      <c r="O58" s="455"/>
      <c r="P58" s="455"/>
      <c r="Q58" s="455"/>
      <c r="R58" s="455"/>
      <c r="S58" s="455"/>
      <c r="T58" s="455"/>
      <c r="U58" s="455"/>
    </row>
    <row r="59" spans="2:21" ht="15.75" customHeight="1" thickBot="1" x14ac:dyDescent="0.35">
      <c r="B59" s="1058"/>
      <c r="C59" s="1201">
        <v>2015</v>
      </c>
      <c r="D59" s="1202">
        <v>2020</v>
      </c>
      <c r="E59" s="1202">
        <v>2030</v>
      </c>
      <c r="F59" s="1198">
        <v>2050</v>
      </c>
      <c r="G59" s="1200" t="s">
        <v>495</v>
      </c>
      <c r="H59" s="1198"/>
      <c r="I59" s="1201" t="s">
        <v>496</v>
      </c>
      <c r="J59" s="1198"/>
      <c r="K59" s="1202" t="s">
        <v>2</v>
      </c>
      <c r="L59" s="1202" t="s">
        <v>3</v>
      </c>
      <c r="M59" s="455"/>
      <c r="N59" s="455"/>
      <c r="O59" s="455"/>
      <c r="P59" s="455"/>
      <c r="Q59" s="455"/>
      <c r="R59" s="455"/>
      <c r="S59" s="455"/>
      <c r="T59" s="455"/>
      <c r="U59" s="455"/>
    </row>
    <row r="60" spans="2:21" ht="15" thickBot="1" x14ac:dyDescent="0.35">
      <c r="B60" s="1059" t="s">
        <v>4</v>
      </c>
      <c r="C60" s="1205"/>
      <c r="D60" s="1203"/>
      <c r="E60" s="1203"/>
      <c r="F60" s="1199"/>
      <c r="G60" s="1060" t="s">
        <v>497</v>
      </c>
      <c r="H60" s="1061" t="s">
        <v>498</v>
      </c>
      <c r="I60" s="1061" t="s">
        <v>497</v>
      </c>
      <c r="J60" s="1062" t="s">
        <v>498</v>
      </c>
      <c r="K60" s="1203"/>
      <c r="L60" s="1203"/>
      <c r="M60" s="455"/>
      <c r="N60" s="455"/>
      <c r="O60" s="455"/>
      <c r="P60" s="455"/>
      <c r="Q60" s="455"/>
      <c r="R60" s="455"/>
      <c r="S60" s="455"/>
      <c r="T60" s="455"/>
      <c r="U60" s="455"/>
    </row>
    <row r="61" spans="2:21" ht="15" thickBot="1" x14ac:dyDescent="0.35">
      <c r="B61" s="1063" t="s">
        <v>5</v>
      </c>
      <c r="C61" s="1074">
        <v>2.5</v>
      </c>
      <c r="D61" s="1074">
        <v>2.5</v>
      </c>
      <c r="E61" s="1074">
        <v>3.5</v>
      </c>
      <c r="F61" s="1074">
        <v>3.5</v>
      </c>
      <c r="G61" s="1056">
        <v>2</v>
      </c>
      <c r="H61" s="1056">
        <v>5</v>
      </c>
      <c r="I61" s="1056">
        <v>2</v>
      </c>
      <c r="J61" s="1056">
        <v>5</v>
      </c>
      <c r="K61" s="1056"/>
      <c r="L61" s="1056" t="s">
        <v>599</v>
      </c>
      <c r="M61" s="455"/>
      <c r="N61" s="455"/>
      <c r="O61" s="455"/>
      <c r="P61" s="455"/>
      <c r="Q61" s="455"/>
      <c r="R61" s="455"/>
      <c r="S61" s="455"/>
      <c r="T61" s="455"/>
      <c r="U61" s="455"/>
    </row>
    <row r="62" spans="2:21" ht="15" thickBot="1" x14ac:dyDescent="0.35">
      <c r="B62" s="1063" t="s">
        <v>77</v>
      </c>
      <c r="C62" s="1056">
        <v>0</v>
      </c>
      <c r="D62" s="1056">
        <v>0</v>
      </c>
      <c r="E62" s="1056">
        <v>0</v>
      </c>
      <c r="F62" s="1056">
        <v>0</v>
      </c>
      <c r="G62" s="1056">
        <v>0</v>
      </c>
      <c r="H62" s="1056">
        <v>0</v>
      </c>
      <c r="I62" s="1056">
        <v>0</v>
      </c>
      <c r="J62" s="1056">
        <v>0</v>
      </c>
      <c r="K62" s="1056"/>
      <c r="L62" s="1056"/>
      <c r="M62" s="455"/>
      <c r="N62" s="455"/>
      <c r="O62" s="455"/>
      <c r="P62" s="455"/>
      <c r="Q62" s="455"/>
      <c r="R62" s="455"/>
      <c r="S62" s="455"/>
      <c r="T62" s="455"/>
      <c r="U62" s="455"/>
    </row>
    <row r="63" spans="2:21" ht="21" thickBot="1" x14ac:dyDescent="0.35">
      <c r="B63" s="1063" t="s">
        <v>7</v>
      </c>
      <c r="C63" s="1056">
        <v>60</v>
      </c>
      <c r="D63" s="1056">
        <v>60</v>
      </c>
      <c r="E63" s="1056">
        <v>60</v>
      </c>
      <c r="F63" s="1056">
        <v>60</v>
      </c>
      <c r="G63" s="1056">
        <v>50</v>
      </c>
      <c r="H63" s="1056">
        <v>70</v>
      </c>
      <c r="I63" s="1056">
        <v>40</v>
      </c>
      <c r="J63" s="1056">
        <v>80</v>
      </c>
      <c r="K63" s="1056" t="s">
        <v>23</v>
      </c>
      <c r="L63" s="1056" t="s">
        <v>600</v>
      </c>
      <c r="M63" s="455"/>
      <c r="N63" s="455"/>
      <c r="O63" s="455"/>
      <c r="P63" s="455"/>
      <c r="Q63" s="455"/>
      <c r="R63" s="455"/>
      <c r="S63" s="455"/>
      <c r="T63" s="455"/>
      <c r="U63" s="455"/>
    </row>
    <row r="64" spans="2:21" ht="21" thickBot="1" x14ac:dyDescent="0.35">
      <c r="B64" s="1063" t="s">
        <v>8</v>
      </c>
      <c r="C64" s="1056">
        <v>0</v>
      </c>
      <c r="D64" s="1056">
        <v>0</v>
      </c>
      <c r="E64" s="1056">
        <v>100</v>
      </c>
      <c r="F64" s="1056">
        <v>100</v>
      </c>
      <c r="G64" s="1056">
        <v>0</v>
      </c>
      <c r="H64" s="1056">
        <v>100</v>
      </c>
      <c r="I64" s="1056">
        <v>0</v>
      </c>
      <c r="J64" s="1056">
        <v>100</v>
      </c>
      <c r="K64" s="1056" t="s">
        <v>23</v>
      </c>
      <c r="L64" s="1056">
        <v>1.2</v>
      </c>
      <c r="M64" s="455"/>
      <c r="N64" s="455"/>
      <c r="O64" s="455"/>
      <c r="P64" s="455"/>
      <c r="Q64" s="455"/>
      <c r="R64" s="455"/>
      <c r="S64" s="455"/>
      <c r="T64" s="455"/>
      <c r="U64" s="455"/>
    </row>
    <row r="65" spans="2:21" ht="15" thickBot="1" x14ac:dyDescent="0.35">
      <c r="B65" s="1063" t="s">
        <v>86</v>
      </c>
      <c r="C65" s="1056">
        <v>480</v>
      </c>
      <c r="D65" s="1056">
        <v>490</v>
      </c>
      <c r="E65" s="1056">
        <v>340</v>
      </c>
      <c r="F65" s="1056">
        <v>360</v>
      </c>
      <c r="G65" s="1056">
        <v>330</v>
      </c>
      <c r="H65" s="1056">
        <v>510</v>
      </c>
      <c r="I65" s="1056">
        <v>330</v>
      </c>
      <c r="J65" s="1056">
        <v>520</v>
      </c>
      <c r="K65" s="1056" t="s">
        <v>506</v>
      </c>
      <c r="L65" s="1056" t="s">
        <v>602</v>
      </c>
      <c r="M65" s="455"/>
      <c r="N65" s="455"/>
      <c r="O65" s="455"/>
      <c r="P65" s="455"/>
      <c r="Q65" s="455"/>
      <c r="R65" s="455"/>
      <c r="S65" s="455"/>
      <c r="T65" s="455"/>
      <c r="U65" s="455"/>
    </row>
    <row r="66" spans="2:21" ht="15" thickBot="1" x14ac:dyDescent="0.35">
      <c r="B66" s="1063" t="s">
        <v>9</v>
      </c>
      <c r="C66" s="1056">
        <v>480</v>
      </c>
      <c r="D66" s="1056">
        <v>490</v>
      </c>
      <c r="E66" s="1056">
        <v>340</v>
      </c>
      <c r="F66" s="1056">
        <v>360</v>
      </c>
      <c r="G66" s="1056">
        <v>330</v>
      </c>
      <c r="H66" s="1056">
        <v>510</v>
      </c>
      <c r="I66" s="1056">
        <v>330</v>
      </c>
      <c r="J66" s="1056">
        <v>520</v>
      </c>
      <c r="K66" s="1056" t="s">
        <v>835</v>
      </c>
      <c r="L66" s="1056" t="s">
        <v>602</v>
      </c>
      <c r="M66" s="455"/>
      <c r="N66" s="455"/>
      <c r="O66" s="455"/>
      <c r="P66" s="455"/>
      <c r="Q66" s="455"/>
      <c r="R66" s="455"/>
      <c r="S66" s="455"/>
      <c r="T66" s="455"/>
      <c r="U66" s="455"/>
    </row>
    <row r="67" spans="2:21" ht="15" thickBot="1" x14ac:dyDescent="0.35">
      <c r="B67" s="1063" t="s">
        <v>500</v>
      </c>
      <c r="C67" s="1056">
        <v>0</v>
      </c>
      <c r="D67" s="1056">
        <v>0</v>
      </c>
      <c r="E67" s="1056">
        <v>0</v>
      </c>
      <c r="F67" s="1056">
        <v>0</v>
      </c>
      <c r="G67" s="1056">
        <v>0</v>
      </c>
      <c r="H67" s="1056">
        <v>0</v>
      </c>
      <c r="I67" s="1056">
        <v>0</v>
      </c>
      <c r="J67" s="1056">
        <v>0</v>
      </c>
      <c r="K67" s="1056"/>
      <c r="L67" s="1056"/>
      <c r="M67" s="455"/>
      <c r="N67" s="455"/>
      <c r="O67" s="455"/>
      <c r="P67" s="455"/>
      <c r="Q67" s="455"/>
      <c r="R67" s="455"/>
      <c r="S67" s="455"/>
      <c r="T67" s="455"/>
      <c r="U67" s="455"/>
    </row>
    <row r="68" spans="2:21" ht="15" thickBot="1" x14ac:dyDescent="0.35">
      <c r="B68" s="1063" t="s">
        <v>10</v>
      </c>
      <c r="C68" s="1056">
        <v>12</v>
      </c>
      <c r="D68" s="1056">
        <v>12</v>
      </c>
      <c r="E68" s="1056">
        <v>12</v>
      </c>
      <c r="F68" s="1056">
        <v>12</v>
      </c>
      <c r="G68" s="1056">
        <v>10</v>
      </c>
      <c r="H68" s="1056">
        <v>15</v>
      </c>
      <c r="I68" s="1056">
        <v>10</v>
      </c>
      <c r="J68" s="1056">
        <v>15</v>
      </c>
      <c r="K68" s="1056"/>
      <c r="L68" s="1056"/>
      <c r="M68" s="455"/>
      <c r="N68" s="455"/>
      <c r="O68" s="455"/>
      <c r="P68" s="455"/>
      <c r="Q68" s="455"/>
      <c r="R68" s="455"/>
      <c r="S68" s="455"/>
      <c r="T68" s="455"/>
      <c r="U68" s="455"/>
    </row>
    <row r="69" spans="2:21" ht="15" thickBot="1" x14ac:dyDescent="0.35">
      <c r="B69" s="1059" t="s">
        <v>516</v>
      </c>
      <c r="C69" s="1065"/>
      <c r="D69" s="1065"/>
      <c r="E69" s="1065"/>
      <c r="F69" s="1065"/>
      <c r="G69" s="1065"/>
      <c r="H69" s="1065"/>
      <c r="I69" s="1065"/>
      <c r="J69" s="1065"/>
      <c r="K69" s="1065"/>
      <c r="L69" s="1056"/>
      <c r="M69" s="455"/>
      <c r="N69" s="455"/>
      <c r="O69" s="455"/>
      <c r="P69" s="455"/>
      <c r="Q69" s="455"/>
      <c r="R69" s="455"/>
      <c r="S69" s="455"/>
      <c r="T69" s="455"/>
      <c r="U69" s="455"/>
    </row>
    <row r="70" spans="2:21" ht="15" thickBot="1" x14ac:dyDescent="0.35">
      <c r="B70" s="1063" t="s">
        <v>606</v>
      </c>
      <c r="C70" s="1066">
        <v>100</v>
      </c>
      <c r="D70" s="1066">
        <v>100</v>
      </c>
      <c r="E70" s="1066">
        <v>100</v>
      </c>
      <c r="F70" s="1066">
        <v>100</v>
      </c>
      <c r="G70" s="1066">
        <v>50</v>
      </c>
      <c r="H70" s="1066">
        <v>100</v>
      </c>
      <c r="I70" s="1066">
        <v>50</v>
      </c>
      <c r="J70" s="1066">
        <v>100</v>
      </c>
      <c r="K70" s="1066"/>
      <c r="L70" s="1066" t="s">
        <v>600</v>
      </c>
      <c r="M70" s="455"/>
      <c r="N70" s="455"/>
      <c r="O70" s="455"/>
      <c r="P70" s="455"/>
      <c r="Q70" s="455"/>
      <c r="R70" s="455"/>
      <c r="S70" s="455"/>
      <c r="T70" s="455"/>
      <c r="U70" s="455"/>
    </row>
    <row r="71" spans="2:21" ht="15" thickBot="1" x14ac:dyDescent="0.35">
      <c r="B71" s="1063" t="s">
        <v>520</v>
      </c>
      <c r="C71" s="1066">
        <v>0</v>
      </c>
      <c r="D71" s="1066">
        <v>0</v>
      </c>
      <c r="E71" s="1066">
        <v>0</v>
      </c>
      <c r="F71" s="1066">
        <v>0</v>
      </c>
      <c r="G71" s="1066">
        <v>0</v>
      </c>
      <c r="H71" s="1066">
        <v>0</v>
      </c>
      <c r="I71" s="1066">
        <v>0</v>
      </c>
      <c r="J71" s="1066">
        <v>0</v>
      </c>
      <c r="K71" s="1066"/>
      <c r="L71" s="1066" t="s">
        <v>600</v>
      </c>
      <c r="M71" s="455"/>
      <c r="N71" s="455"/>
      <c r="O71" s="455"/>
      <c r="P71" s="455"/>
      <c r="Q71" s="455"/>
      <c r="R71" s="455"/>
      <c r="S71" s="455"/>
      <c r="T71" s="455"/>
      <c r="U71" s="455"/>
    </row>
    <row r="72" spans="2:21" ht="15" thickBot="1" x14ac:dyDescent="0.35">
      <c r="B72" s="1063" t="s">
        <v>521</v>
      </c>
      <c r="C72" s="1066">
        <v>0</v>
      </c>
      <c r="D72" s="1066">
        <v>0</v>
      </c>
      <c r="E72" s="1066">
        <v>0</v>
      </c>
      <c r="F72" s="1066">
        <v>0</v>
      </c>
      <c r="G72" s="1066">
        <v>0</v>
      </c>
      <c r="H72" s="1066">
        <v>0</v>
      </c>
      <c r="I72" s="1066">
        <v>0</v>
      </c>
      <c r="J72" s="1066">
        <v>0</v>
      </c>
      <c r="K72" s="1066"/>
      <c r="L72" s="1066" t="s">
        <v>600</v>
      </c>
      <c r="M72" s="455"/>
      <c r="N72" s="455"/>
      <c r="O72" s="455"/>
      <c r="P72" s="455"/>
      <c r="Q72" s="455"/>
      <c r="R72" s="455"/>
      <c r="S72" s="455"/>
      <c r="T72" s="455"/>
      <c r="U72" s="455"/>
    </row>
    <row r="73" spans="2:21" ht="15" thickBot="1" x14ac:dyDescent="0.35">
      <c r="B73" s="1059" t="s">
        <v>11</v>
      </c>
      <c r="C73" s="1067"/>
      <c r="D73" s="1067"/>
      <c r="E73" s="1067"/>
      <c r="F73" s="1067"/>
      <c r="G73" s="1067"/>
      <c r="H73" s="1067"/>
      <c r="I73" s="1067"/>
      <c r="J73" s="1067"/>
      <c r="K73" s="1067"/>
      <c r="L73" s="1068"/>
      <c r="M73" s="455"/>
      <c r="N73" s="455"/>
      <c r="O73" s="455"/>
      <c r="P73" s="455"/>
      <c r="Q73" s="455"/>
      <c r="R73" s="455"/>
      <c r="S73" s="455"/>
      <c r="T73" s="455"/>
      <c r="U73" s="455"/>
    </row>
    <row r="74" spans="2:21" ht="15" thickBot="1" x14ac:dyDescent="0.35">
      <c r="B74" s="1063" t="s">
        <v>502</v>
      </c>
      <c r="C74" s="1066" t="s">
        <v>515</v>
      </c>
      <c r="D74" s="1066" t="s">
        <v>515</v>
      </c>
      <c r="E74" s="1066" t="s">
        <v>515</v>
      </c>
      <c r="F74" s="1066" t="s">
        <v>515</v>
      </c>
      <c r="G74" s="1066" t="s">
        <v>515</v>
      </c>
      <c r="H74" s="1066" t="s">
        <v>515</v>
      </c>
      <c r="I74" s="1066" t="s">
        <v>515</v>
      </c>
      <c r="J74" s="1066" t="s">
        <v>515</v>
      </c>
      <c r="K74" s="1056"/>
      <c r="L74" s="1056"/>
      <c r="M74" s="455"/>
      <c r="N74" s="455"/>
      <c r="O74" s="455"/>
      <c r="P74" s="455"/>
      <c r="Q74" s="455"/>
      <c r="R74" s="455"/>
      <c r="S74" s="455"/>
      <c r="T74" s="455"/>
      <c r="U74" s="455"/>
    </row>
    <row r="75" spans="2:21" ht="15" thickBot="1" x14ac:dyDescent="0.35">
      <c r="B75" s="1063" t="s">
        <v>503</v>
      </c>
      <c r="C75" s="1066" t="s">
        <v>515</v>
      </c>
      <c r="D75" s="1066" t="s">
        <v>515</v>
      </c>
      <c r="E75" s="1066" t="s">
        <v>515</v>
      </c>
      <c r="F75" s="1066" t="s">
        <v>515</v>
      </c>
      <c r="G75" s="1066" t="s">
        <v>515</v>
      </c>
      <c r="H75" s="1066" t="s">
        <v>515</v>
      </c>
      <c r="I75" s="1066" t="s">
        <v>515</v>
      </c>
      <c r="J75" s="1066" t="s">
        <v>515</v>
      </c>
      <c r="K75" s="1056"/>
      <c r="L75" s="1056"/>
      <c r="M75" s="455"/>
      <c r="N75" s="455"/>
      <c r="O75" s="455"/>
      <c r="P75" s="455"/>
      <c r="Q75" s="455"/>
      <c r="R75" s="455"/>
      <c r="S75" s="455"/>
      <c r="T75" s="455"/>
      <c r="U75" s="455"/>
    </row>
    <row r="76" spans="2:21" ht="15" thickBot="1" x14ac:dyDescent="0.35">
      <c r="B76" s="1063" t="s">
        <v>504</v>
      </c>
      <c r="C76" s="1066" t="s">
        <v>515</v>
      </c>
      <c r="D76" s="1066" t="s">
        <v>515</v>
      </c>
      <c r="E76" s="1066" t="s">
        <v>515</v>
      </c>
      <c r="F76" s="1066" t="s">
        <v>515</v>
      </c>
      <c r="G76" s="1066" t="s">
        <v>515</v>
      </c>
      <c r="H76" s="1066" t="s">
        <v>515</v>
      </c>
      <c r="I76" s="1066" t="s">
        <v>515</v>
      </c>
      <c r="J76" s="1066" t="s">
        <v>515</v>
      </c>
      <c r="K76" s="1056"/>
      <c r="L76" s="1056"/>
      <c r="M76" s="455"/>
      <c r="N76" s="455"/>
      <c r="O76" s="455"/>
      <c r="P76" s="455"/>
      <c r="Q76" s="455"/>
      <c r="R76" s="455"/>
      <c r="S76" s="455"/>
      <c r="T76" s="455"/>
      <c r="U76" s="455"/>
    </row>
    <row r="77" spans="2:21" ht="15" thickBot="1" x14ac:dyDescent="0.35">
      <c r="B77" s="1063" t="s">
        <v>505</v>
      </c>
      <c r="C77" s="1066" t="s">
        <v>515</v>
      </c>
      <c r="D77" s="1066" t="s">
        <v>515</v>
      </c>
      <c r="E77" s="1066" t="s">
        <v>515</v>
      </c>
      <c r="F77" s="1066" t="s">
        <v>515</v>
      </c>
      <c r="G77" s="1066" t="s">
        <v>515</v>
      </c>
      <c r="H77" s="1066" t="s">
        <v>515</v>
      </c>
      <c r="I77" s="1066" t="s">
        <v>515</v>
      </c>
      <c r="J77" s="1066" t="s">
        <v>515</v>
      </c>
      <c r="K77" s="1056"/>
      <c r="L77" s="1056"/>
      <c r="M77" s="455"/>
      <c r="N77" s="455"/>
      <c r="O77" s="455"/>
      <c r="P77" s="455"/>
      <c r="Q77" s="455"/>
      <c r="R77" s="455"/>
      <c r="S77" s="455"/>
      <c r="T77" s="455"/>
      <c r="U77" s="455"/>
    </row>
    <row r="78" spans="2:21" ht="15" thickBot="1" x14ac:dyDescent="0.35">
      <c r="B78" s="1063" t="s">
        <v>18</v>
      </c>
      <c r="C78" s="1066" t="s">
        <v>515</v>
      </c>
      <c r="D78" s="1066" t="s">
        <v>515</v>
      </c>
      <c r="E78" s="1066" t="s">
        <v>515</v>
      </c>
      <c r="F78" s="1066" t="s">
        <v>515</v>
      </c>
      <c r="G78" s="1066" t="s">
        <v>515</v>
      </c>
      <c r="H78" s="1066" t="s">
        <v>515</v>
      </c>
      <c r="I78" s="1066" t="s">
        <v>515</v>
      </c>
      <c r="J78" s="1066" t="s">
        <v>515</v>
      </c>
      <c r="K78" s="1056"/>
      <c r="L78" s="1056"/>
      <c r="M78" s="455"/>
      <c r="N78" s="455"/>
      <c r="O78" s="455"/>
      <c r="P78" s="455"/>
      <c r="Q78" s="455"/>
      <c r="R78" s="455"/>
      <c r="S78" s="455"/>
      <c r="T78" s="455"/>
      <c r="U78" s="455"/>
    </row>
    <row r="79" spans="2:21" ht="15" thickBot="1" x14ac:dyDescent="0.35">
      <c r="B79" s="1059" t="s">
        <v>20</v>
      </c>
      <c r="C79" s="1067"/>
      <c r="D79" s="1067"/>
      <c r="E79" s="1067"/>
      <c r="F79" s="1067"/>
      <c r="G79" s="1067"/>
      <c r="H79" s="1067"/>
      <c r="I79" s="1067"/>
      <c r="J79" s="1067"/>
      <c r="K79" s="1067"/>
      <c r="L79" s="1068"/>
      <c r="M79" s="455"/>
      <c r="N79" s="455"/>
      <c r="O79" s="455"/>
      <c r="P79" s="455"/>
      <c r="Q79" s="455"/>
      <c r="R79" s="455"/>
      <c r="S79" s="455"/>
      <c r="T79" s="455"/>
      <c r="U79" s="455"/>
    </row>
    <row r="80" spans="2:21" x14ac:dyDescent="0.3">
      <c r="B80" s="1069" t="s">
        <v>22</v>
      </c>
      <c r="C80" s="1072">
        <v>1.2</v>
      </c>
      <c r="D80" s="1070">
        <v>1.1000000000000001</v>
      </c>
      <c r="E80" s="1070">
        <v>1.8</v>
      </c>
      <c r="F80" s="1070">
        <v>1.7</v>
      </c>
      <c r="G80" s="1072">
        <v>0.8</v>
      </c>
      <c r="H80" s="1073">
        <v>2</v>
      </c>
      <c r="I80" s="1072">
        <v>0.8</v>
      </c>
      <c r="J80" s="1073">
        <v>2</v>
      </c>
      <c r="K80" s="1073" t="s">
        <v>37</v>
      </c>
      <c r="L80" s="1073" t="s">
        <v>607</v>
      </c>
      <c r="M80" s="455"/>
      <c r="N80" s="455"/>
      <c r="O80" s="455"/>
      <c r="P80" s="455"/>
      <c r="Q80" s="455"/>
      <c r="R80" s="455"/>
      <c r="S80" s="455"/>
      <c r="T80" s="455"/>
      <c r="U80" s="455"/>
    </row>
    <row r="81" spans="2:21" x14ac:dyDescent="0.3">
      <c r="B81" s="1069" t="s">
        <v>24</v>
      </c>
      <c r="C81" s="1073">
        <v>75</v>
      </c>
      <c r="D81" s="1071">
        <v>75</v>
      </c>
      <c r="E81" s="1071">
        <v>70</v>
      </c>
      <c r="F81" s="1071">
        <v>70</v>
      </c>
      <c r="G81" s="1073">
        <v>50</v>
      </c>
      <c r="H81" s="1073">
        <v>80</v>
      </c>
      <c r="I81" s="1073">
        <v>50</v>
      </c>
      <c r="J81" s="1073">
        <v>80</v>
      </c>
      <c r="K81" s="1073"/>
      <c r="L81" s="1073" t="s">
        <v>600</v>
      </c>
      <c r="M81" s="455"/>
      <c r="N81" s="455"/>
      <c r="O81" s="455"/>
      <c r="P81" s="455"/>
      <c r="Q81" s="455"/>
      <c r="R81" s="455"/>
      <c r="S81" s="455"/>
      <c r="T81" s="455"/>
      <c r="U81" s="455"/>
    </row>
    <row r="82" spans="2:21" ht="15" thickBot="1" x14ac:dyDescent="0.35">
      <c r="B82" s="1063" t="s">
        <v>26</v>
      </c>
      <c r="C82" s="1056">
        <v>25</v>
      </c>
      <c r="D82" s="1064">
        <v>25</v>
      </c>
      <c r="E82" s="1064">
        <v>30</v>
      </c>
      <c r="F82" s="1064">
        <v>30</v>
      </c>
      <c r="G82" s="1056">
        <v>20</v>
      </c>
      <c r="H82" s="1056">
        <v>50</v>
      </c>
      <c r="I82" s="1056">
        <v>20</v>
      </c>
      <c r="J82" s="1056">
        <v>50</v>
      </c>
      <c r="K82" s="1056"/>
      <c r="L82" s="1056" t="s">
        <v>600</v>
      </c>
      <c r="M82" s="455"/>
      <c r="N82" s="455"/>
      <c r="O82" s="455"/>
      <c r="P82" s="455"/>
      <c r="Q82" s="455"/>
      <c r="R82" s="455"/>
      <c r="S82" s="455"/>
      <c r="T82" s="455"/>
      <c r="U82" s="455"/>
    </row>
    <row r="83" spans="2:21" ht="15" thickBot="1" x14ac:dyDescent="0.35">
      <c r="B83" s="1063" t="s">
        <v>28</v>
      </c>
      <c r="C83" s="1056"/>
      <c r="D83" s="1056"/>
      <c r="E83" s="1056"/>
      <c r="F83" s="1056"/>
      <c r="G83" s="1056"/>
      <c r="H83" s="1056"/>
      <c r="I83" s="1056"/>
      <c r="J83" s="1056"/>
      <c r="K83" s="1056"/>
      <c r="L83" s="1056"/>
      <c r="M83" s="455"/>
      <c r="N83" s="455"/>
      <c r="O83" s="455"/>
      <c r="P83" s="455"/>
      <c r="Q83" s="455"/>
      <c r="R83" s="455"/>
      <c r="S83" s="455"/>
      <c r="T83" s="455"/>
      <c r="U83" s="455"/>
    </row>
    <row r="84" spans="2:21" ht="15" thickBot="1" x14ac:dyDescent="0.35">
      <c r="B84" s="1063" t="s">
        <v>44</v>
      </c>
      <c r="C84" s="1064">
        <v>170</v>
      </c>
      <c r="D84" s="1075">
        <v>161.66830848299998</v>
      </c>
      <c r="E84" s="1075">
        <v>146.20992028901901</v>
      </c>
      <c r="F84" s="1075">
        <v>132.26302621356308</v>
      </c>
      <c r="G84" s="1056">
        <v>150</v>
      </c>
      <c r="H84" s="1056">
        <v>250</v>
      </c>
      <c r="I84" s="1056">
        <v>100</v>
      </c>
      <c r="J84" s="1056">
        <v>150</v>
      </c>
      <c r="K84" s="1056"/>
      <c r="L84" s="1056"/>
      <c r="M84" s="455"/>
      <c r="N84" s="455"/>
      <c r="O84" s="455"/>
      <c r="P84" s="455"/>
      <c r="Q84" s="455"/>
      <c r="R84" s="455"/>
      <c r="S84" s="455"/>
      <c r="T84" s="455"/>
      <c r="U84" s="455"/>
    </row>
    <row r="85" spans="2:21" ht="15" thickBot="1" x14ac:dyDescent="0.35">
      <c r="B85" s="1063" t="s">
        <v>510</v>
      </c>
      <c r="C85" s="1056">
        <v>0</v>
      </c>
      <c r="D85" s="1064">
        <v>0</v>
      </c>
      <c r="E85" s="1064">
        <v>0</v>
      </c>
      <c r="F85" s="1064">
        <v>0</v>
      </c>
      <c r="G85" s="1056">
        <v>0</v>
      </c>
      <c r="H85" s="1056">
        <v>0</v>
      </c>
      <c r="I85" s="1056">
        <v>0</v>
      </c>
      <c r="J85" s="1056">
        <v>0</v>
      </c>
      <c r="K85" s="1056"/>
      <c r="L85" s="1056" t="s">
        <v>600</v>
      </c>
      <c r="M85" s="455"/>
      <c r="N85" s="455"/>
      <c r="O85" s="455"/>
      <c r="P85" s="455"/>
      <c r="Q85" s="455"/>
      <c r="R85" s="455"/>
      <c r="S85" s="455"/>
      <c r="T85" s="455"/>
      <c r="U85" s="455"/>
    </row>
    <row r="86" spans="2:21" ht="15" thickBot="1" x14ac:dyDescent="0.35">
      <c r="B86" s="445"/>
      <c r="C86" s="446"/>
      <c r="D86" s="446"/>
      <c r="E86" s="446"/>
      <c r="F86" s="446"/>
      <c r="G86" s="446"/>
      <c r="H86" s="446"/>
      <c r="I86" s="446"/>
      <c r="J86" s="446"/>
      <c r="K86" s="446"/>
      <c r="L86" s="448"/>
      <c r="M86" s="455"/>
      <c r="N86" s="455"/>
      <c r="O86" s="455"/>
      <c r="P86" s="455"/>
      <c r="Q86" s="455"/>
      <c r="R86" s="455"/>
      <c r="S86" s="455"/>
      <c r="T86" s="455"/>
      <c r="U86" s="455"/>
    </row>
    <row r="87" spans="2:21" ht="15" thickBot="1" x14ac:dyDescent="0.35">
      <c r="B87" s="445" t="s">
        <v>527</v>
      </c>
      <c r="C87" s="446"/>
      <c r="D87" s="446"/>
      <c r="E87" s="446"/>
      <c r="F87" s="446"/>
      <c r="G87" s="446"/>
      <c r="H87" s="446"/>
      <c r="I87" s="446"/>
      <c r="J87" s="446"/>
      <c r="K87" s="446"/>
      <c r="L87" s="448"/>
      <c r="M87" s="455"/>
      <c r="N87" s="455"/>
      <c r="O87" s="455"/>
      <c r="P87" s="455"/>
      <c r="Q87" s="455"/>
      <c r="R87" s="455"/>
      <c r="S87" s="455"/>
      <c r="T87" s="455"/>
      <c r="U87" s="455"/>
    </row>
    <row r="88" spans="2:21" ht="15" thickBot="1" x14ac:dyDescent="0.35">
      <c r="B88" s="860" t="s">
        <v>531</v>
      </c>
      <c r="C88" s="556">
        <f>C80/C$61*Euro</f>
        <v>3.5760000000000001</v>
      </c>
      <c r="D88" s="556">
        <f>D80/D$61*Euro</f>
        <v>3.2780000000000005</v>
      </c>
      <c r="E88" s="556">
        <f>E80/E$61*Euro</f>
        <v>3.8314285714285718</v>
      </c>
      <c r="F88" s="556">
        <f>F80/F$61*Euro</f>
        <v>3.6185714285714288</v>
      </c>
      <c r="G88" s="859"/>
      <c r="H88" s="859"/>
      <c r="I88" s="859"/>
      <c r="J88" s="859"/>
      <c r="K88" s="859"/>
      <c r="L88" s="859"/>
      <c r="M88" s="455"/>
      <c r="N88" s="455"/>
      <c r="O88" s="455"/>
      <c r="P88" s="455"/>
      <c r="Q88" s="455"/>
      <c r="R88" s="455"/>
      <c r="S88" s="455"/>
      <c r="T88" s="455"/>
      <c r="U88" s="455"/>
    </row>
    <row r="89" spans="2:21" ht="15" thickBot="1" x14ac:dyDescent="0.35">
      <c r="B89" s="860" t="s">
        <v>532</v>
      </c>
      <c r="C89" s="556">
        <f>C83/C$61*Euro</f>
        <v>0</v>
      </c>
      <c r="D89" s="556">
        <f>D83/D$61*Euro</f>
        <v>0</v>
      </c>
      <c r="E89" s="556">
        <f>E83/E$61*Euro</f>
        <v>0</v>
      </c>
      <c r="F89" s="556">
        <f>F83/F$61*Euro</f>
        <v>0</v>
      </c>
      <c r="G89" s="859"/>
      <c r="H89" s="859"/>
      <c r="I89" s="859"/>
      <c r="J89" s="859"/>
      <c r="K89" s="859"/>
      <c r="L89" s="859"/>
      <c r="M89" s="455"/>
      <c r="N89" s="455"/>
      <c r="O89" s="455"/>
      <c r="P89" s="455"/>
      <c r="Q89" s="455"/>
      <c r="R89" s="455"/>
      <c r="S89" s="455"/>
      <c r="T89" s="455"/>
      <c r="U89" s="455"/>
    </row>
    <row r="90" spans="2:21" ht="15" thickBot="1" x14ac:dyDescent="0.35">
      <c r="B90" s="860"/>
      <c r="C90" s="859"/>
      <c r="D90" s="859"/>
      <c r="E90" s="859"/>
      <c r="F90" s="859"/>
      <c r="G90" s="859"/>
      <c r="H90" s="859"/>
      <c r="I90" s="859"/>
      <c r="J90" s="859"/>
      <c r="K90" s="859"/>
      <c r="L90" s="859"/>
      <c r="M90" s="455"/>
      <c r="N90" s="455"/>
      <c r="O90" s="455"/>
      <c r="P90" s="455"/>
      <c r="Q90" s="455"/>
      <c r="R90" s="455"/>
      <c r="S90" s="455"/>
      <c r="T90" s="455"/>
      <c r="U90" s="455"/>
    </row>
    <row r="91" spans="2:21" ht="15" thickBot="1" x14ac:dyDescent="0.35">
      <c r="B91" s="857" t="s">
        <v>530</v>
      </c>
      <c r="C91" s="556">
        <f>C84/C61/1000*Euro</f>
        <v>0.50660000000000005</v>
      </c>
      <c r="D91" s="556">
        <f>D84/D61/1000*Euro</f>
        <v>0.48177155927934001</v>
      </c>
      <c r="E91" s="556">
        <f>E84/E61/1000*Euro</f>
        <v>0.31121825890091193</v>
      </c>
      <c r="F91" s="556">
        <f>F84/F61/1000*Euro</f>
        <v>0.28153129865458426</v>
      </c>
      <c r="G91" s="859"/>
      <c r="H91" s="859"/>
      <c r="I91" s="859"/>
      <c r="J91" s="859"/>
      <c r="K91" s="859"/>
      <c r="L91" s="859"/>
      <c r="M91" s="455"/>
      <c r="N91" s="455"/>
      <c r="O91" s="455"/>
      <c r="P91" s="455"/>
      <c r="Q91" s="455"/>
      <c r="R91" s="455"/>
      <c r="S91" s="455"/>
      <c r="T91" s="455"/>
      <c r="U91" s="455"/>
    </row>
    <row r="92" spans="2:21" x14ac:dyDescent="0.3">
      <c r="B92" s="542" t="s">
        <v>533</v>
      </c>
      <c r="C92" s="530">
        <f>C85/3.6*Euro</f>
        <v>0</v>
      </c>
      <c r="D92" s="530">
        <f>D85/3.6*Euro</f>
        <v>0</v>
      </c>
      <c r="E92" s="530">
        <f>E85/3.6*Euro</f>
        <v>0</v>
      </c>
      <c r="F92" s="530">
        <f>F85/3.6*Euro</f>
        <v>0</v>
      </c>
      <c r="G92" s="530"/>
      <c r="H92" s="530"/>
      <c r="I92" s="530"/>
      <c r="J92" s="530"/>
      <c r="K92" s="530"/>
      <c r="L92" s="530"/>
      <c r="M92" s="455"/>
      <c r="N92" s="455"/>
      <c r="O92" s="455"/>
      <c r="P92" s="455"/>
      <c r="Q92" s="455"/>
      <c r="R92" s="455"/>
      <c r="S92" s="455"/>
      <c r="T92" s="455"/>
      <c r="U92" s="455"/>
    </row>
    <row r="93" spans="2:21" x14ac:dyDescent="0.3">
      <c r="B93" s="455"/>
      <c r="C93" s="455"/>
      <c r="D93" s="455"/>
      <c r="E93" s="455"/>
      <c r="F93" s="455"/>
      <c r="G93" s="455"/>
      <c r="H93" s="455"/>
      <c r="I93" s="455"/>
      <c r="J93" s="455"/>
      <c r="K93" s="455"/>
      <c r="L93" s="455"/>
      <c r="M93" s="455"/>
      <c r="N93" s="455"/>
      <c r="O93" s="455"/>
      <c r="P93" s="455"/>
      <c r="Q93" s="455"/>
      <c r="R93" s="455"/>
      <c r="S93" s="455"/>
      <c r="T93" s="455"/>
      <c r="U93" s="455"/>
    </row>
    <row r="94" spans="2:21" x14ac:dyDescent="0.3">
      <c r="B94" s="455"/>
      <c r="C94" s="455"/>
      <c r="D94" s="455"/>
      <c r="E94" s="455"/>
      <c r="F94" s="455"/>
      <c r="G94" s="455"/>
      <c r="H94" s="455"/>
      <c r="I94" s="455"/>
      <c r="J94" s="455"/>
      <c r="K94" s="455"/>
      <c r="L94" s="455"/>
      <c r="M94" s="455"/>
      <c r="N94" s="455"/>
      <c r="O94" s="455"/>
      <c r="P94" s="455"/>
      <c r="Q94" s="455"/>
      <c r="R94" s="455"/>
      <c r="S94" s="455"/>
      <c r="T94" s="455"/>
      <c r="U94" s="455"/>
    </row>
    <row r="95" spans="2:21" x14ac:dyDescent="0.3">
      <c r="B95" s="455"/>
      <c r="C95" s="455"/>
      <c r="D95" s="455"/>
      <c r="E95" s="455"/>
      <c r="F95" s="455"/>
      <c r="G95" s="455"/>
      <c r="H95" s="455"/>
      <c r="I95" s="455"/>
      <c r="J95" s="455"/>
      <c r="K95" s="455"/>
      <c r="L95" s="455"/>
      <c r="M95" s="455"/>
      <c r="N95" s="455"/>
      <c r="O95" s="455"/>
      <c r="P95" s="455"/>
      <c r="Q95" s="455"/>
      <c r="R95" s="455"/>
      <c r="S95" s="455"/>
      <c r="T95" s="455"/>
      <c r="U95" s="455"/>
    </row>
    <row r="96" spans="2:21" x14ac:dyDescent="0.3">
      <c r="B96" s="455"/>
      <c r="C96" s="455"/>
      <c r="D96" s="455"/>
      <c r="E96" s="455"/>
      <c r="F96" s="455"/>
      <c r="G96" s="455"/>
      <c r="H96" s="455"/>
      <c r="I96" s="455"/>
      <c r="J96" s="455"/>
      <c r="K96" s="455"/>
      <c r="L96" s="455"/>
      <c r="M96" s="455"/>
      <c r="N96" s="455"/>
      <c r="O96" s="455"/>
      <c r="P96" s="455"/>
      <c r="Q96" s="455"/>
      <c r="R96" s="455"/>
      <c r="S96" s="455"/>
      <c r="T96" s="455"/>
      <c r="U96" s="455"/>
    </row>
    <row r="97" spans="2:21" x14ac:dyDescent="0.3">
      <c r="B97" s="455"/>
      <c r="C97" s="455"/>
      <c r="D97" s="455"/>
      <c r="E97" s="455"/>
      <c r="F97" s="455"/>
      <c r="G97" s="455"/>
      <c r="H97" s="455"/>
      <c r="I97" s="455"/>
      <c r="J97" s="455"/>
      <c r="K97" s="455"/>
      <c r="L97" s="455"/>
      <c r="M97" s="455"/>
      <c r="N97" s="455"/>
      <c r="O97" s="455"/>
      <c r="P97" s="455"/>
      <c r="Q97" s="455"/>
      <c r="R97" s="455"/>
      <c r="S97" s="455"/>
      <c r="T97" s="455"/>
      <c r="U97" s="455"/>
    </row>
    <row r="98" spans="2:21" x14ac:dyDescent="0.3">
      <c r="B98" s="455"/>
      <c r="C98" s="455"/>
      <c r="D98" s="455"/>
      <c r="E98" s="455"/>
      <c r="F98" s="455"/>
      <c r="G98" s="455"/>
      <c r="H98" s="455"/>
      <c r="I98" s="455"/>
      <c r="J98" s="455"/>
      <c r="K98" s="455"/>
      <c r="L98" s="455"/>
      <c r="M98" s="455"/>
      <c r="N98" s="455"/>
      <c r="O98" s="455"/>
      <c r="P98" s="455"/>
      <c r="Q98" s="455"/>
      <c r="R98" s="455"/>
      <c r="S98" s="455"/>
      <c r="T98" s="455"/>
      <c r="U98" s="455"/>
    </row>
    <row r="99" spans="2:21" x14ac:dyDescent="0.3">
      <c r="B99" s="455"/>
      <c r="C99" s="455"/>
      <c r="D99" s="455"/>
      <c r="E99" s="455"/>
      <c r="F99" s="455"/>
      <c r="G99" s="455"/>
      <c r="H99" s="455"/>
      <c r="I99" s="455"/>
      <c r="J99" s="455"/>
      <c r="K99" s="455"/>
      <c r="L99" s="455"/>
      <c r="M99" s="455"/>
      <c r="N99" s="455"/>
      <c r="O99" s="455"/>
      <c r="P99" s="455"/>
      <c r="Q99" s="455"/>
      <c r="R99" s="455"/>
      <c r="S99" s="455"/>
      <c r="T99" s="455"/>
      <c r="U99" s="455"/>
    </row>
    <row r="100" spans="2:21" x14ac:dyDescent="0.3">
      <c r="B100" s="455"/>
      <c r="C100" s="455"/>
      <c r="D100" s="455"/>
      <c r="E100" s="455"/>
      <c r="F100" s="455"/>
      <c r="G100" s="455"/>
      <c r="H100" s="455"/>
      <c r="I100" s="455"/>
      <c r="J100" s="455"/>
      <c r="K100" s="455"/>
      <c r="L100" s="455"/>
      <c r="M100" s="455"/>
      <c r="N100" s="455"/>
      <c r="O100" s="455"/>
      <c r="P100" s="455"/>
      <c r="Q100" s="455"/>
      <c r="R100" s="455"/>
      <c r="S100" s="455"/>
      <c r="T100" s="455"/>
      <c r="U100" s="455"/>
    </row>
    <row r="101" spans="2:21" x14ac:dyDescent="0.3">
      <c r="B101" s="455"/>
      <c r="C101" s="455"/>
      <c r="D101" s="455"/>
      <c r="E101" s="455"/>
      <c r="F101" s="455"/>
      <c r="G101" s="455"/>
      <c r="H101" s="455"/>
      <c r="I101" s="455"/>
      <c r="J101" s="455"/>
      <c r="K101" s="455"/>
      <c r="L101" s="455"/>
      <c r="M101" s="455"/>
      <c r="N101" s="455"/>
      <c r="O101" s="455"/>
      <c r="P101" s="455"/>
      <c r="Q101" s="455"/>
      <c r="R101" s="455"/>
      <c r="S101" s="455"/>
      <c r="T101" s="455"/>
      <c r="U101" s="455"/>
    </row>
    <row r="102" spans="2:21" x14ac:dyDescent="0.3">
      <c r="B102" s="455"/>
      <c r="C102" s="455"/>
      <c r="D102" s="455"/>
      <c r="E102" s="455"/>
      <c r="F102" s="455"/>
      <c r="G102" s="455"/>
      <c r="H102" s="455"/>
      <c r="I102" s="455"/>
      <c r="J102" s="455"/>
      <c r="K102" s="455"/>
      <c r="L102" s="455"/>
      <c r="M102" s="455"/>
      <c r="N102" s="455"/>
      <c r="O102" s="455"/>
      <c r="P102" s="455"/>
      <c r="Q102" s="455"/>
      <c r="R102" s="455"/>
      <c r="S102" s="455"/>
      <c r="T102" s="455"/>
      <c r="U102" s="455"/>
    </row>
    <row r="103" spans="2:21" x14ac:dyDescent="0.3">
      <c r="B103" s="455"/>
      <c r="C103" s="455"/>
      <c r="D103" s="455"/>
      <c r="E103" s="455"/>
      <c r="F103" s="455"/>
      <c r="G103" s="455"/>
      <c r="H103" s="455"/>
      <c r="I103" s="455"/>
      <c r="J103" s="455"/>
      <c r="K103" s="455"/>
      <c r="L103" s="455"/>
      <c r="M103" s="455"/>
      <c r="N103" s="455"/>
      <c r="O103" s="455"/>
      <c r="P103" s="455"/>
      <c r="Q103" s="455"/>
      <c r="R103" s="455"/>
      <c r="S103" s="455"/>
      <c r="T103" s="455"/>
      <c r="U103" s="455"/>
    </row>
    <row r="104" spans="2:21" x14ac:dyDescent="0.3">
      <c r="B104" s="455"/>
      <c r="C104" s="455"/>
      <c r="D104" s="455"/>
      <c r="E104" s="455"/>
      <c r="F104" s="455"/>
      <c r="G104" s="455"/>
      <c r="H104" s="455"/>
      <c r="I104" s="455"/>
      <c r="J104" s="455"/>
      <c r="K104" s="455"/>
      <c r="L104" s="455"/>
      <c r="M104" s="455"/>
      <c r="N104" s="455"/>
      <c r="O104" s="455"/>
      <c r="P104" s="455"/>
      <c r="Q104" s="455"/>
      <c r="R104" s="455"/>
      <c r="S104" s="455"/>
      <c r="T104" s="455"/>
      <c r="U104" s="455"/>
    </row>
    <row r="105" spans="2:21" x14ac:dyDescent="0.3">
      <c r="B105" s="455"/>
      <c r="C105" s="455"/>
      <c r="D105" s="455"/>
      <c r="E105" s="455"/>
      <c r="F105" s="455"/>
      <c r="G105" s="455"/>
      <c r="H105" s="455"/>
      <c r="I105" s="455"/>
      <c r="J105" s="455"/>
      <c r="K105" s="455"/>
      <c r="L105" s="455"/>
      <c r="M105" s="455"/>
      <c r="N105" s="455"/>
      <c r="O105" s="455"/>
      <c r="P105" s="455"/>
      <c r="Q105" s="455"/>
      <c r="R105" s="455"/>
      <c r="S105" s="455"/>
      <c r="T105" s="455"/>
      <c r="U105" s="455"/>
    </row>
    <row r="106" spans="2:21" x14ac:dyDescent="0.3">
      <c r="B106" s="455"/>
      <c r="C106" s="455"/>
      <c r="D106" s="455"/>
      <c r="E106" s="455"/>
      <c r="F106" s="455"/>
      <c r="G106" s="455"/>
      <c r="H106" s="455"/>
      <c r="I106" s="455"/>
      <c r="J106" s="455"/>
      <c r="K106" s="455"/>
      <c r="L106" s="455"/>
      <c r="M106" s="455"/>
      <c r="N106" s="455"/>
      <c r="O106" s="455"/>
      <c r="P106" s="455"/>
      <c r="Q106" s="455"/>
      <c r="R106" s="455"/>
      <c r="S106" s="455"/>
      <c r="T106" s="455"/>
      <c r="U106" s="455"/>
    </row>
    <row r="107" spans="2:21" x14ac:dyDescent="0.3">
      <c r="B107" s="455"/>
      <c r="C107" s="455"/>
      <c r="D107" s="455"/>
      <c r="E107" s="455"/>
      <c r="F107" s="455"/>
      <c r="G107" s="455"/>
      <c r="H107" s="455"/>
      <c r="I107" s="455"/>
      <c r="J107" s="455"/>
      <c r="K107" s="455"/>
      <c r="L107" s="455"/>
      <c r="M107" s="455"/>
      <c r="N107" s="455"/>
      <c r="O107" s="455"/>
      <c r="P107" s="455"/>
      <c r="Q107" s="455"/>
      <c r="R107" s="455"/>
      <c r="S107" s="455"/>
      <c r="T107" s="455"/>
      <c r="U107" s="455"/>
    </row>
    <row r="108" spans="2:21" x14ac:dyDescent="0.3">
      <c r="B108" s="455"/>
      <c r="C108" s="455"/>
      <c r="D108" s="455"/>
      <c r="E108" s="455"/>
      <c r="F108" s="455"/>
      <c r="G108" s="455"/>
      <c r="H108" s="455"/>
      <c r="I108" s="455"/>
      <c r="J108" s="455"/>
      <c r="K108" s="455"/>
      <c r="L108" s="455"/>
      <c r="M108" s="455"/>
      <c r="N108" s="455"/>
      <c r="O108" s="455"/>
      <c r="P108" s="455"/>
      <c r="Q108" s="455"/>
      <c r="R108" s="455"/>
      <c r="S108" s="455"/>
      <c r="T108" s="455"/>
      <c r="U108" s="455"/>
    </row>
    <row r="109" spans="2:21" x14ac:dyDescent="0.3">
      <c r="B109" s="455"/>
      <c r="C109" s="455"/>
      <c r="D109" s="455"/>
      <c r="E109" s="455"/>
      <c r="F109" s="455"/>
      <c r="G109" s="455"/>
      <c r="H109" s="455"/>
      <c r="I109" s="455"/>
      <c r="J109" s="455"/>
      <c r="K109" s="455"/>
      <c r="L109" s="455"/>
      <c r="M109" s="455"/>
      <c r="N109" s="455"/>
      <c r="O109" s="455"/>
      <c r="P109" s="455"/>
      <c r="Q109" s="455"/>
      <c r="R109" s="455"/>
      <c r="S109" s="455"/>
      <c r="T109" s="455"/>
      <c r="U109" s="455"/>
    </row>
    <row r="110" spans="2:21" x14ac:dyDescent="0.3">
      <c r="B110" s="455"/>
      <c r="C110" s="455"/>
      <c r="D110" s="455"/>
      <c r="E110" s="455"/>
      <c r="F110" s="455"/>
      <c r="G110" s="455"/>
      <c r="H110" s="455"/>
      <c r="I110" s="455"/>
      <c r="J110" s="455"/>
      <c r="K110" s="455"/>
      <c r="L110" s="455"/>
      <c r="M110" s="455"/>
      <c r="N110" s="455"/>
      <c r="O110" s="455"/>
      <c r="P110" s="455"/>
      <c r="Q110" s="455"/>
      <c r="R110" s="455"/>
      <c r="S110" s="455"/>
      <c r="T110" s="455"/>
      <c r="U110" s="455"/>
    </row>
    <row r="111" spans="2:21" x14ac:dyDescent="0.3">
      <c r="B111" s="455"/>
      <c r="C111" s="455"/>
      <c r="D111" s="455"/>
      <c r="E111" s="455"/>
      <c r="F111" s="455"/>
      <c r="G111" s="455"/>
      <c r="H111" s="455"/>
      <c r="I111" s="455"/>
      <c r="J111" s="455"/>
      <c r="K111" s="455"/>
      <c r="L111" s="455"/>
      <c r="M111" s="455"/>
      <c r="N111" s="455"/>
      <c r="O111" s="455"/>
      <c r="P111" s="455"/>
      <c r="Q111" s="455"/>
      <c r="R111" s="455"/>
      <c r="S111" s="455"/>
      <c r="T111" s="455"/>
      <c r="U111" s="455"/>
    </row>
    <row r="112" spans="2:21" x14ac:dyDescent="0.3">
      <c r="B112" s="455"/>
      <c r="C112" s="455"/>
      <c r="D112" s="455"/>
      <c r="E112" s="455"/>
      <c r="F112" s="455"/>
      <c r="G112" s="455"/>
      <c r="H112" s="455"/>
      <c r="I112" s="455"/>
      <c r="J112" s="455"/>
      <c r="K112" s="455"/>
      <c r="L112" s="455"/>
      <c r="M112" s="455"/>
      <c r="N112" s="455"/>
      <c r="O112" s="455"/>
      <c r="P112" s="455"/>
      <c r="Q112" s="455"/>
      <c r="R112" s="455"/>
      <c r="S112" s="455"/>
      <c r="T112" s="455"/>
      <c r="U112" s="455"/>
    </row>
    <row r="113" spans="2:21" x14ac:dyDescent="0.3">
      <c r="B113" s="455"/>
      <c r="C113" s="455"/>
      <c r="D113" s="455"/>
      <c r="E113" s="455"/>
      <c r="F113" s="455"/>
      <c r="G113" s="455"/>
      <c r="H113" s="455"/>
      <c r="I113" s="455"/>
      <c r="J113" s="455"/>
      <c r="K113" s="455"/>
      <c r="L113" s="455"/>
      <c r="M113" s="455"/>
      <c r="N113" s="455"/>
      <c r="O113" s="455"/>
      <c r="P113" s="455"/>
      <c r="Q113" s="455"/>
      <c r="R113" s="455"/>
      <c r="S113" s="455"/>
      <c r="T113" s="455"/>
      <c r="U113" s="455"/>
    </row>
    <row r="114" spans="2:21" x14ac:dyDescent="0.3">
      <c r="B114" s="455"/>
      <c r="C114" s="455"/>
      <c r="D114" s="455"/>
      <c r="E114" s="455"/>
      <c r="F114" s="455"/>
      <c r="G114" s="455"/>
      <c r="H114" s="455"/>
      <c r="I114" s="455"/>
      <c r="J114" s="455"/>
      <c r="K114" s="455"/>
      <c r="L114" s="455"/>
      <c r="M114" s="455"/>
      <c r="N114" s="455"/>
      <c r="O114" s="455"/>
      <c r="P114" s="455"/>
      <c r="Q114" s="455"/>
      <c r="R114" s="455"/>
      <c r="S114" s="455"/>
      <c r="T114" s="455"/>
      <c r="U114" s="455"/>
    </row>
    <row r="115" spans="2:21" x14ac:dyDescent="0.3">
      <c r="B115" s="455"/>
      <c r="C115" s="455"/>
      <c r="D115" s="455"/>
      <c r="E115" s="455"/>
      <c r="F115" s="455"/>
      <c r="G115" s="455"/>
      <c r="H115" s="455"/>
      <c r="I115" s="455"/>
      <c r="J115" s="455"/>
      <c r="K115" s="455"/>
      <c r="L115" s="455"/>
      <c r="M115" s="455"/>
      <c r="N115" s="455"/>
      <c r="O115" s="455"/>
      <c r="P115" s="455"/>
      <c r="Q115" s="455"/>
      <c r="R115" s="455"/>
      <c r="S115" s="455"/>
      <c r="T115" s="455"/>
      <c r="U115" s="455"/>
    </row>
    <row r="116" spans="2:21" x14ac:dyDescent="0.3">
      <c r="B116" s="455"/>
      <c r="C116" s="455"/>
      <c r="D116" s="455"/>
      <c r="E116" s="455"/>
      <c r="F116" s="455"/>
      <c r="G116" s="455"/>
      <c r="H116" s="455"/>
      <c r="I116" s="455"/>
      <c r="J116" s="455"/>
      <c r="K116" s="455"/>
      <c r="L116" s="455"/>
      <c r="M116" s="455"/>
      <c r="N116" s="455"/>
      <c r="O116" s="455"/>
      <c r="P116" s="455"/>
      <c r="Q116" s="455"/>
      <c r="R116" s="455"/>
      <c r="S116" s="455"/>
      <c r="T116" s="455"/>
      <c r="U116" s="455"/>
    </row>
    <row r="117" spans="2:21" x14ac:dyDescent="0.3">
      <c r="B117" s="455"/>
      <c r="C117" s="455"/>
      <c r="D117" s="455"/>
      <c r="E117" s="455"/>
      <c r="F117" s="455"/>
      <c r="G117" s="455"/>
      <c r="H117" s="455"/>
      <c r="I117" s="455"/>
      <c r="J117" s="455"/>
      <c r="K117" s="455"/>
      <c r="L117" s="455"/>
      <c r="M117" s="455"/>
      <c r="N117" s="455"/>
      <c r="O117" s="455"/>
      <c r="P117" s="455"/>
      <c r="Q117" s="455"/>
      <c r="R117" s="455"/>
      <c r="S117" s="455"/>
      <c r="T117" s="455"/>
      <c r="U117" s="455"/>
    </row>
    <row r="118" spans="2:21" x14ac:dyDescent="0.3">
      <c r="B118" s="455"/>
      <c r="C118" s="455"/>
      <c r="D118" s="455"/>
      <c r="E118" s="455"/>
      <c r="F118" s="455"/>
      <c r="G118" s="455"/>
      <c r="H118" s="455"/>
      <c r="I118" s="455"/>
      <c r="J118" s="455"/>
      <c r="K118" s="455"/>
      <c r="L118" s="455"/>
      <c r="M118" s="455"/>
      <c r="N118" s="455"/>
      <c r="O118" s="455"/>
      <c r="P118" s="455"/>
      <c r="Q118" s="455"/>
      <c r="R118" s="455"/>
      <c r="S118" s="455"/>
      <c r="T118" s="455"/>
      <c r="U118" s="455"/>
    </row>
    <row r="119" spans="2:21" x14ac:dyDescent="0.3">
      <c r="B119" s="455"/>
      <c r="C119" s="455"/>
      <c r="D119" s="455"/>
      <c r="E119" s="455"/>
      <c r="F119" s="455"/>
      <c r="G119" s="455"/>
      <c r="H119" s="455"/>
      <c r="I119" s="455"/>
      <c r="J119" s="455"/>
      <c r="K119" s="455"/>
      <c r="L119" s="455"/>
      <c r="M119" s="455"/>
      <c r="N119" s="455"/>
      <c r="O119" s="455"/>
      <c r="P119" s="455"/>
      <c r="Q119" s="455"/>
      <c r="R119" s="455"/>
      <c r="S119" s="455"/>
      <c r="T119" s="455"/>
      <c r="U119" s="455"/>
    </row>
    <row r="120" spans="2:21" x14ac:dyDescent="0.3">
      <c r="B120" s="455"/>
      <c r="C120" s="455"/>
      <c r="D120" s="455"/>
      <c r="E120" s="455"/>
      <c r="F120" s="455"/>
      <c r="G120" s="455"/>
      <c r="H120" s="455"/>
      <c r="I120" s="455"/>
      <c r="J120" s="455"/>
      <c r="K120" s="455"/>
      <c r="L120" s="455"/>
      <c r="M120" s="455"/>
      <c r="N120" s="455"/>
      <c r="O120" s="455"/>
      <c r="P120" s="455"/>
      <c r="Q120" s="455"/>
      <c r="R120" s="455"/>
      <c r="S120" s="455"/>
      <c r="T120" s="455"/>
      <c r="U120" s="455"/>
    </row>
    <row r="121" spans="2:21" x14ac:dyDescent="0.3">
      <c r="B121" s="455"/>
      <c r="C121" s="455"/>
      <c r="D121" s="455"/>
      <c r="E121" s="455"/>
      <c r="F121" s="455"/>
      <c r="G121" s="455"/>
      <c r="H121" s="455"/>
      <c r="I121" s="455"/>
      <c r="J121" s="455"/>
      <c r="K121" s="455"/>
      <c r="L121" s="455"/>
      <c r="M121" s="455"/>
      <c r="N121" s="455"/>
      <c r="O121" s="455"/>
      <c r="P121" s="455"/>
      <c r="Q121" s="455"/>
      <c r="R121" s="455"/>
      <c r="S121" s="455"/>
      <c r="T121" s="455"/>
      <c r="U121" s="455"/>
    </row>
    <row r="122" spans="2:21" x14ac:dyDescent="0.3">
      <c r="B122" s="455"/>
      <c r="C122" s="455"/>
      <c r="D122" s="455"/>
      <c r="E122" s="455"/>
      <c r="F122" s="455"/>
      <c r="G122" s="455"/>
      <c r="H122" s="455"/>
      <c r="I122" s="455"/>
      <c r="J122" s="455"/>
      <c r="K122" s="455"/>
      <c r="L122" s="455"/>
      <c r="M122" s="455"/>
      <c r="N122" s="455"/>
      <c r="O122" s="455"/>
      <c r="P122" s="455"/>
      <c r="Q122" s="455"/>
      <c r="R122" s="455"/>
      <c r="S122" s="455"/>
      <c r="T122" s="455"/>
      <c r="U122" s="455"/>
    </row>
    <row r="123" spans="2:21" x14ac:dyDescent="0.3">
      <c r="B123" s="455"/>
      <c r="C123" s="455"/>
      <c r="D123" s="455"/>
      <c r="E123" s="455"/>
      <c r="F123" s="455"/>
      <c r="G123" s="455"/>
      <c r="H123" s="455"/>
      <c r="I123" s="455"/>
      <c r="J123" s="455"/>
      <c r="K123" s="455"/>
      <c r="L123" s="455"/>
      <c r="M123" s="455"/>
      <c r="N123" s="455"/>
      <c r="O123" s="455"/>
      <c r="P123" s="455"/>
      <c r="Q123" s="455"/>
      <c r="R123" s="455"/>
      <c r="S123" s="455"/>
      <c r="T123" s="455"/>
      <c r="U123" s="455"/>
    </row>
    <row r="124" spans="2:21" x14ac:dyDescent="0.3">
      <c r="B124" s="455"/>
      <c r="C124" s="455"/>
      <c r="D124" s="455"/>
      <c r="E124" s="455"/>
      <c r="F124" s="455"/>
      <c r="G124" s="455"/>
      <c r="H124" s="455"/>
      <c r="I124" s="455"/>
      <c r="J124" s="455"/>
      <c r="K124" s="455"/>
      <c r="L124" s="455"/>
      <c r="M124" s="455"/>
      <c r="N124" s="455"/>
      <c r="O124" s="455"/>
      <c r="P124" s="455"/>
      <c r="Q124" s="455"/>
      <c r="R124" s="455"/>
      <c r="S124" s="455"/>
      <c r="T124" s="455"/>
      <c r="U124" s="455"/>
    </row>
    <row r="125" spans="2:21" x14ac:dyDescent="0.3">
      <c r="B125" s="455"/>
      <c r="C125" s="455"/>
      <c r="D125" s="455"/>
      <c r="E125" s="455"/>
      <c r="F125" s="455"/>
      <c r="G125" s="455"/>
      <c r="H125" s="455"/>
      <c r="I125" s="455"/>
      <c r="J125" s="455"/>
      <c r="K125" s="455"/>
      <c r="L125" s="455"/>
      <c r="M125" s="455"/>
      <c r="N125" s="455"/>
      <c r="O125" s="455"/>
      <c r="P125" s="455"/>
      <c r="Q125" s="455"/>
      <c r="R125" s="455"/>
      <c r="S125" s="455"/>
      <c r="T125" s="455"/>
      <c r="U125" s="455"/>
    </row>
    <row r="126" spans="2:21" x14ac:dyDescent="0.3">
      <c r="B126" s="455"/>
      <c r="C126" s="455"/>
      <c r="D126" s="455"/>
      <c r="E126" s="455"/>
      <c r="F126" s="455"/>
      <c r="G126" s="455"/>
      <c r="H126" s="455"/>
      <c r="I126" s="455"/>
      <c r="J126" s="455"/>
      <c r="K126" s="455"/>
      <c r="L126" s="455"/>
      <c r="M126" s="455"/>
      <c r="N126" s="455"/>
      <c r="O126" s="455"/>
      <c r="P126" s="455"/>
      <c r="Q126" s="455"/>
      <c r="R126" s="455"/>
      <c r="S126" s="455"/>
      <c r="T126" s="455"/>
      <c r="U126" s="455"/>
    </row>
    <row r="127" spans="2:21" x14ac:dyDescent="0.3">
      <c r="B127" s="455"/>
      <c r="C127" s="455"/>
      <c r="D127" s="455"/>
      <c r="E127" s="455"/>
      <c r="F127" s="455"/>
      <c r="G127" s="455"/>
      <c r="H127" s="455"/>
      <c r="I127" s="455"/>
      <c r="J127" s="455"/>
      <c r="K127" s="455"/>
      <c r="L127" s="455"/>
      <c r="M127" s="455"/>
      <c r="N127" s="455"/>
      <c r="O127" s="455"/>
      <c r="P127" s="455"/>
      <c r="Q127" s="455"/>
      <c r="R127" s="455"/>
      <c r="S127" s="455"/>
      <c r="T127" s="455"/>
      <c r="U127" s="455"/>
    </row>
    <row r="128" spans="2:21" x14ac:dyDescent="0.3">
      <c r="B128" s="455"/>
      <c r="C128" s="455"/>
      <c r="D128" s="455"/>
      <c r="E128" s="455"/>
      <c r="F128" s="455"/>
      <c r="G128" s="455"/>
      <c r="H128" s="455"/>
      <c r="I128" s="455"/>
      <c r="J128" s="455"/>
      <c r="K128" s="455"/>
      <c r="L128" s="455"/>
      <c r="M128" s="455"/>
      <c r="N128" s="455"/>
      <c r="O128" s="455"/>
      <c r="P128" s="455"/>
      <c r="Q128" s="455"/>
      <c r="R128" s="455"/>
      <c r="S128" s="455"/>
      <c r="T128" s="455"/>
      <c r="U128" s="455"/>
    </row>
    <row r="129" spans="2:21" x14ac:dyDescent="0.3">
      <c r="B129" s="455"/>
      <c r="C129" s="455"/>
      <c r="D129" s="455"/>
      <c r="E129" s="455"/>
      <c r="F129" s="455"/>
      <c r="G129" s="455"/>
      <c r="H129" s="455"/>
      <c r="I129" s="455"/>
      <c r="J129" s="455"/>
      <c r="K129" s="455"/>
      <c r="L129" s="455"/>
      <c r="M129" s="455"/>
      <c r="N129" s="455"/>
      <c r="O129" s="455"/>
      <c r="P129" s="455"/>
      <c r="Q129" s="455"/>
      <c r="R129" s="455"/>
      <c r="S129" s="455"/>
      <c r="T129" s="455"/>
      <c r="U129" s="455"/>
    </row>
    <row r="130" spans="2:21" x14ac:dyDescent="0.3">
      <c r="B130" s="455"/>
      <c r="C130" s="455"/>
      <c r="D130" s="455"/>
      <c r="E130" s="455"/>
      <c r="F130" s="455"/>
      <c r="G130" s="455"/>
      <c r="H130" s="455"/>
      <c r="I130" s="455"/>
      <c r="J130" s="455"/>
      <c r="K130" s="455"/>
      <c r="L130" s="455"/>
      <c r="M130" s="455"/>
      <c r="N130" s="455"/>
      <c r="O130" s="455"/>
      <c r="P130" s="455"/>
      <c r="Q130" s="455"/>
      <c r="R130" s="455"/>
      <c r="S130" s="455"/>
      <c r="T130" s="455"/>
      <c r="U130" s="455"/>
    </row>
    <row r="131" spans="2:21" x14ac:dyDescent="0.3">
      <c r="B131" s="455"/>
      <c r="C131" s="455"/>
      <c r="D131" s="455"/>
      <c r="E131" s="455"/>
      <c r="F131" s="455"/>
      <c r="G131" s="455"/>
      <c r="H131" s="455"/>
      <c r="I131" s="455"/>
      <c r="J131" s="455"/>
      <c r="K131" s="455"/>
      <c r="L131" s="455"/>
      <c r="M131" s="455"/>
      <c r="N131" s="455"/>
      <c r="O131" s="455"/>
      <c r="P131" s="455"/>
      <c r="Q131" s="455"/>
      <c r="R131" s="455"/>
      <c r="S131" s="455"/>
      <c r="T131" s="455"/>
      <c r="U131" s="455"/>
    </row>
    <row r="132" spans="2:21" x14ac:dyDescent="0.3">
      <c r="B132" s="455"/>
      <c r="C132" s="455"/>
      <c r="D132" s="455"/>
      <c r="E132" s="455"/>
      <c r="F132" s="455"/>
      <c r="G132" s="455"/>
      <c r="H132" s="455"/>
      <c r="I132" s="455"/>
      <c r="J132" s="455"/>
      <c r="K132" s="455"/>
      <c r="L132" s="455"/>
      <c r="M132" s="455"/>
      <c r="N132" s="455"/>
      <c r="O132" s="455"/>
      <c r="P132" s="455"/>
      <c r="Q132" s="455"/>
      <c r="R132" s="455"/>
      <c r="S132" s="455"/>
      <c r="T132" s="455"/>
      <c r="U132" s="455"/>
    </row>
    <row r="133" spans="2:21" x14ac:dyDescent="0.3">
      <c r="B133" s="455"/>
      <c r="C133" s="455"/>
      <c r="D133" s="455"/>
      <c r="E133" s="455"/>
      <c r="F133" s="455"/>
      <c r="G133" s="455"/>
      <c r="H133" s="455"/>
      <c r="I133" s="455"/>
      <c r="J133" s="455"/>
      <c r="K133" s="455"/>
      <c r="L133" s="455"/>
      <c r="M133" s="455"/>
      <c r="N133" s="455"/>
      <c r="O133" s="455"/>
      <c r="P133" s="455"/>
      <c r="Q133" s="455"/>
      <c r="R133" s="455"/>
      <c r="S133" s="455"/>
      <c r="T133" s="455"/>
      <c r="U133" s="455"/>
    </row>
    <row r="134" spans="2:21" x14ac:dyDescent="0.3">
      <c r="B134" s="455"/>
      <c r="C134" s="455"/>
      <c r="D134" s="455"/>
      <c r="E134" s="455"/>
      <c r="F134" s="455"/>
      <c r="G134" s="455"/>
      <c r="H134" s="455"/>
      <c r="I134" s="455"/>
      <c r="J134" s="455"/>
      <c r="K134" s="455"/>
      <c r="L134" s="455"/>
      <c r="M134" s="455"/>
      <c r="N134" s="455"/>
      <c r="O134" s="455"/>
      <c r="P134" s="455"/>
      <c r="Q134" s="455"/>
      <c r="R134" s="455"/>
      <c r="S134" s="455"/>
      <c r="T134" s="455"/>
      <c r="U134" s="455"/>
    </row>
    <row r="135" spans="2:21" x14ac:dyDescent="0.3">
      <c r="B135" s="455"/>
      <c r="C135" s="455"/>
      <c r="D135" s="455"/>
      <c r="E135" s="455"/>
      <c r="F135" s="455"/>
      <c r="G135" s="455"/>
      <c r="H135" s="455"/>
      <c r="I135" s="455"/>
      <c r="J135" s="455"/>
      <c r="K135" s="455"/>
      <c r="L135" s="455"/>
      <c r="M135" s="455"/>
      <c r="N135" s="455"/>
      <c r="O135" s="455"/>
      <c r="P135" s="455"/>
      <c r="Q135" s="455"/>
      <c r="R135" s="455"/>
      <c r="S135" s="455"/>
      <c r="T135" s="455"/>
      <c r="U135" s="455"/>
    </row>
    <row r="136" spans="2:21" x14ac:dyDescent="0.3">
      <c r="B136" s="455"/>
      <c r="C136" s="455"/>
      <c r="D136" s="455"/>
      <c r="E136" s="455"/>
      <c r="F136" s="455"/>
      <c r="G136" s="455"/>
      <c r="H136" s="455"/>
      <c r="I136" s="455"/>
      <c r="J136" s="455"/>
      <c r="K136" s="455"/>
      <c r="L136" s="455"/>
      <c r="M136" s="455"/>
      <c r="N136" s="455"/>
      <c r="O136" s="455"/>
      <c r="P136" s="455"/>
      <c r="Q136" s="455"/>
      <c r="R136" s="455"/>
      <c r="S136" s="455"/>
      <c r="T136" s="455"/>
      <c r="U136" s="455"/>
    </row>
    <row r="137" spans="2:21" x14ac:dyDescent="0.3">
      <c r="B137" s="455"/>
      <c r="C137" s="455"/>
      <c r="D137" s="455"/>
      <c r="E137" s="455"/>
      <c r="F137" s="455"/>
      <c r="G137" s="455"/>
      <c r="H137" s="455"/>
      <c r="I137" s="455"/>
      <c r="J137" s="455"/>
      <c r="K137" s="455"/>
      <c r="L137" s="455"/>
      <c r="M137" s="455"/>
      <c r="N137" s="455"/>
      <c r="O137" s="455"/>
      <c r="P137" s="455"/>
      <c r="Q137" s="455"/>
      <c r="R137" s="455"/>
      <c r="S137" s="455"/>
      <c r="T137" s="455"/>
      <c r="U137" s="455"/>
    </row>
    <row r="138" spans="2:21" x14ac:dyDescent="0.3">
      <c r="B138" s="455"/>
      <c r="C138" s="455"/>
      <c r="D138" s="455"/>
      <c r="E138" s="455"/>
      <c r="F138" s="455"/>
      <c r="G138" s="455"/>
      <c r="H138" s="455"/>
      <c r="I138" s="455"/>
      <c r="J138" s="455"/>
      <c r="K138" s="455"/>
      <c r="L138" s="455"/>
      <c r="M138" s="455"/>
      <c r="N138" s="455"/>
      <c r="O138" s="455"/>
      <c r="P138" s="455"/>
      <c r="Q138" s="455"/>
      <c r="R138" s="455"/>
      <c r="S138" s="455"/>
      <c r="T138" s="455"/>
      <c r="U138" s="455"/>
    </row>
    <row r="139" spans="2:21" x14ac:dyDescent="0.3">
      <c r="B139" s="455"/>
      <c r="C139" s="455"/>
      <c r="D139" s="455"/>
      <c r="E139" s="455"/>
      <c r="F139" s="455"/>
      <c r="G139" s="455"/>
      <c r="H139" s="455"/>
      <c r="I139" s="455"/>
      <c r="J139" s="455"/>
      <c r="K139" s="455"/>
      <c r="L139" s="455"/>
      <c r="M139" s="455"/>
      <c r="N139" s="455"/>
      <c r="O139" s="455"/>
      <c r="P139" s="455"/>
      <c r="Q139" s="455"/>
      <c r="R139" s="455"/>
      <c r="S139" s="455"/>
      <c r="T139" s="455"/>
      <c r="U139" s="455"/>
    </row>
    <row r="140" spans="2:21" x14ac:dyDescent="0.3">
      <c r="B140" s="455"/>
      <c r="C140" s="455"/>
      <c r="D140" s="455"/>
      <c r="E140" s="455"/>
      <c r="F140" s="455"/>
      <c r="G140" s="455"/>
      <c r="H140" s="455"/>
      <c r="I140" s="455"/>
      <c r="J140" s="455"/>
      <c r="K140" s="455"/>
      <c r="L140" s="455"/>
      <c r="M140" s="455"/>
      <c r="N140" s="455"/>
      <c r="O140" s="455"/>
      <c r="P140" s="455"/>
      <c r="Q140" s="455"/>
      <c r="R140" s="455"/>
      <c r="S140" s="455"/>
      <c r="T140" s="455"/>
      <c r="U140" s="455"/>
    </row>
    <row r="141" spans="2:21" x14ac:dyDescent="0.3">
      <c r="B141" s="455"/>
      <c r="C141" s="455"/>
      <c r="D141" s="455"/>
      <c r="E141" s="455"/>
      <c r="F141" s="455"/>
      <c r="G141" s="455"/>
      <c r="H141" s="455"/>
      <c r="I141" s="455"/>
      <c r="J141" s="455"/>
      <c r="K141" s="455"/>
      <c r="L141" s="455"/>
      <c r="M141" s="455"/>
      <c r="N141" s="455"/>
      <c r="O141" s="455"/>
      <c r="P141" s="455"/>
      <c r="Q141" s="455"/>
      <c r="R141" s="455"/>
      <c r="S141" s="455"/>
      <c r="T141" s="455"/>
      <c r="U141" s="455"/>
    </row>
    <row r="142" spans="2:21" x14ac:dyDescent="0.3">
      <c r="B142" s="455"/>
      <c r="C142" s="455"/>
      <c r="D142" s="455"/>
      <c r="E142" s="455"/>
      <c r="F142" s="455"/>
      <c r="G142" s="455"/>
      <c r="H142" s="455"/>
      <c r="I142" s="455"/>
      <c r="J142" s="455"/>
      <c r="K142" s="455"/>
      <c r="L142" s="455"/>
      <c r="M142" s="455"/>
      <c r="N142" s="455"/>
      <c r="O142" s="455"/>
      <c r="P142" s="455"/>
      <c r="Q142" s="455"/>
      <c r="R142" s="455"/>
      <c r="S142" s="455"/>
      <c r="T142" s="455"/>
      <c r="U142" s="455"/>
    </row>
    <row r="143" spans="2:21" x14ac:dyDescent="0.3">
      <c r="B143" s="455"/>
      <c r="C143" s="455"/>
      <c r="D143" s="455"/>
      <c r="E143" s="455"/>
      <c r="F143" s="455"/>
      <c r="G143" s="455"/>
      <c r="H143" s="455"/>
      <c r="I143" s="455"/>
      <c r="J143" s="455"/>
      <c r="K143" s="455"/>
      <c r="L143" s="455"/>
      <c r="M143" s="455"/>
      <c r="N143" s="455"/>
      <c r="O143" s="455"/>
      <c r="P143" s="455"/>
      <c r="Q143" s="455"/>
      <c r="R143" s="455"/>
      <c r="S143" s="455"/>
      <c r="T143" s="455"/>
      <c r="U143" s="455"/>
    </row>
    <row r="144" spans="2:21" x14ac:dyDescent="0.3">
      <c r="B144" s="455"/>
      <c r="C144" s="455"/>
      <c r="D144" s="455"/>
      <c r="E144" s="455"/>
      <c r="F144" s="455"/>
      <c r="G144" s="455"/>
      <c r="H144" s="455"/>
      <c r="I144" s="455"/>
      <c r="J144" s="455"/>
      <c r="K144" s="455"/>
      <c r="L144" s="455"/>
      <c r="M144" s="455"/>
      <c r="N144" s="455"/>
      <c r="O144" s="455"/>
      <c r="P144" s="455"/>
      <c r="Q144" s="455"/>
      <c r="R144" s="455"/>
      <c r="S144" s="455"/>
      <c r="T144" s="455"/>
      <c r="U144" s="455"/>
    </row>
    <row r="145" spans="2:21" x14ac:dyDescent="0.3">
      <c r="B145" s="455"/>
      <c r="C145" s="455"/>
      <c r="D145" s="455"/>
      <c r="E145" s="455"/>
      <c r="F145" s="455"/>
      <c r="G145" s="455"/>
      <c r="H145" s="455"/>
      <c r="I145" s="455"/>
      <c r="J145" s="455"/>
      <c r="K145" s="455"/>
      <c r="L145" s="455"/>
      <c r="M145" s="455"/>
      <c r="N145" s="455"/>
      <c r="O145" s="455"/>
      <c r="P145" s="455"/>
      <c r="Q145" s="455"/>
      <c r="R145" s="455"/>
      <c r="S145" s="455"/>
      <c r="T145" s="455"/>
      <c r="U145" s="455"/>
    </row>
    <row r="146" spans="2:21" x14ac:dyDescent="0.3">
      <c r="B146" s="455"/>
      <c r="C146" s="455"/>
      <c r="D146" s="455"/>
      <c r="E146" s="455"/>
      <c r="F146" s="455"/>
      <c r="G146" s="455"/>
      <c r="H146" s="455"/>
      <c r="I146" s="455"/>
      <c r="J146" s="455"/>
      <c r="K146" s="455"/>
      <c r="L146" s="455"/>
      <c r="M146" s="455"/>
      <c r="N146" s="455"/>
      <c r="O146" s="455"/>
      <c r="P146" s="455"/>
      <c r="Q146" s="455"/>
      <c r="R146" s="455"/>
      <c r="S146" s="455"/>
      <c r="T146" s="455"/>
      <c r="U146" s="455"/>
    </row>
    <row r="147" spans="2:21" x14ac:dyDescent="0.3">
      <c r="B147" s="455"/>
      <c r="C147" s="455"/>
      <c r="D147" s="455"/>
      <c r="E147" s="455"/>
      <c r="F147" s="455"/>
      <c r="G147" s="455"/>
      <c r="H147" s="455"/>
      <c r="I147" s="455"/>
      <c r="J147" s="455"/>
      <c r="K147" s="455"/>
      <c r="L147" s="455"/>
      <c r="M147" s="455"/>
      <c r="N147" s="455"/>
      <c r="O147" s="455"/>
      <c r="P147" s="455"/>
      <c r="Q147" s="455"/>
      <c r="R147" s="455"/>
      <c r="S147" s="455"/>
      <c r="T147" s="455"/>
      <c r="U147" s="455"/>
    </row>
    <row r="148" spans="2:21" x14ac:dyDescent="0.3">
      <c r="B148" s="455"/>
      <c r="C148" s="455"/>
      <c r="D148" s="455"/>
      <c r="E148" s="455"/>
      <c r="F148" s="455"/>
      <c r="G148" s="455"/>
      <c r="H148" s="455"/>
      <c r="I148" s="455"/>
      <c r="J148" s="455"/>
      <c r="K148" s="455"/>
      <c r="L148" s="455"/>
      <c r="M148" s="455"/>
      <c r="N148" s="455"/>
      <c r="O148" s="455"/>
      <c r="P148" s="455"/>
      <c r="Q148" s="455"/>
      <c r="R148" s="455"/>
      <c r="S148" s="455"/>
      <c r="T148" s="455"/>
      <c r="U148" s="455"/>
    </row>
    <row r="149" spans="2:21" x14ac:dyDescent="0.3">
      <c r="B149" s="455"/>
      <c r="C149" s="455"/>
      <c r="D149" s="455"/>
      <c r="E149" s="455"/>
      <c r="F149" s="455"/>
      <c r="G149" s="455"/>
      <c r="H149" s="455"/>
      <c r="I149" s="455"/>
      <c r="J149" s="455"/>
      <c r="K149" s="455"/>
      <c r="L149" s="455"/>
      <c r="M149" s="455"/>
      <c r="N149" s="455"/>
      <c r="O149" s="455"/>
      <c r="P149" s="455"/>
      <c r="Q149" s="455"/>
      <c r="R149" s="455"/>
      <c r="S149" s="455"/>
      <c r="T149" s="455"/>
      <c r="U149" s="455"/>
    </row>
    <row r="150" spans="2:21" x14ac:dyDescent="0.3">
      <c r="B150" s="455"/>
      <c r="C150" s="455"/>
      <c r="D150" s="455"/>
      <c r="E150" s="455"/>
      <c r="F150" s="455"/>
      <c r="G150" s="455"/>
      <c r="H150" s="455"/>
      <c r="I150" s="455"/>
      <c r="J150" s="455"/>
      <c r="K150" s="455"/>
      <c r="L150" s="455"/>
      <c r="M150" s="455"/>
      <c r="N150" s="455"/>
      <c r="O150" s="455"/>
      <c r="P150" s="455"/>
      <c r="Q150" s="455"/>
      <c r="R150" s="455"/>
      <c r="S150" s="455"/>
      <c r="T150" s="455"/>
      <c r="U150" s="455"/>
    </row>
    <row r="151" spans="2:21" x14ac:dyDescent="0.3">
      <c r="B151" s="455"/>
      <c r="C151" s="455"/>
      <c r="D151" s="455"/>
      <c r="E151" s="455"/>
      <c r="F151" s="455"/>
      <c r="G151" s="455"/>
      <c r="H151" s="455"/>
      <c r="I151" s="455"/>
      <c r="J151" s="455"/>
      <c r="K151" s="455"/>
      <c r="L151" s="455"/>
      <c r="M151" s="455"/>
      <c r="N151" s="455"/>
      <c r="O151" s="455"/>
      <c r="P151" s="455"/>
      <c r="Q151" s="455"/>
      <c r="R151" s="455"/>
      <c r="S151" s="455"/>
      <c r="T151" s="455"/>
      <c r="U151" s="455"/>
    </row>
    <row r="152" spans="2:21" x14ac:dyDescent="0.3">
      <c r="B152" s="455"/>
      <c r="C152" s="455"/>
      <c r="D152" s="455"/>
      <c r="E152" s="455"/>
      <c r="F152" s="455"/>
      <c r="G152" s="455"/>
      <c r="H152" s="455"/>
      <c r="I152" s="455"/>
      <c r="J152" s="455"/>
      <c r="K152" s="455"/>
      <c r="L152" s="455"/>
      <c r="M152" s="455"/>
      <c r="N152" s="455"/>
      <c r="O152" s="455"/>
      <c r="P152" s="455"/>
      <c r="Q152" s="455"/>
      <c r="R152" s="455"/>
      <c r="S152" s="455"/>
      <c r="T152" s="455"/>
      <c r="U152" s="455"/>
    </row>
    <row r="153" spans="2:21" x14ac:dyDescent="0.3">
      <c r="B153" s="455"/>
      <c r="C153" s="455"/>
      <c r="D153" s="455"/>
      <c r="E153" s="455"/>
      <c r="F153" s="455"/>
      <c r="G153" s="455"/>
      <c r="H153" s="455"/>
      <c r="I153" s="455"/>
      <c r="J153" s="455"/>
      <c r="K153" s="455"/>
      <c r="L153" s="455"/>
      <c r="M153" s="455"/>
      <c r="N153" s="455"/>
      <c r="O153" s="455"/>
      <c r="P153" s="455"/>
      <c r="Q153" s="455"/>
      <c r="R153" s="455"/>
      <c r="S153" s="455"/>
      <c r="T153" s="455"/>
      <c r="U153" s="455"/>
    </row>
    <row r="154" spans="2:21" x14ac:dyDescent="0.3">
      <c r="B154" s="455"/>
      <c r="C154" s="455"/>
      <c r="D154" s="455"/>
      <c r="E154" s="455"/>
      <c r="F154" s="455"/>
      <c r="G154" s="455"/>
      <c r="H154" s="455"/>
      <c r="I154" s="455"/>
      <c r="J154" s="455"/>
      <c r="K154" s="455"/>
      <c r="L154" s="455"/>
      <c r="M154" s="455"/>
      <c r="N154" s="455"/>
      <c r="O154" s="455"/>
      <c r="P154" s="455"/>
      <c r="Q154" s="455"/>
      <c r="R154" s="455"/>
      <c r="S154" s="455"/>
      <c r="T154" s="455"/>
      <c r="U154" s="455"/>
    </row>
    <row r="155" spans="2:21" x14ac:dyDescent="0.3">
      <c r="B155" s="455"/>
      <c r="C155" s="455"/>
      <c r="D155" s="455"/>
      <c r="E155" s="455"/>
      <c r="F155" s="455"/>
      <c r="G155" s="455"/>
      <c r="H155" s="455"/>
      <c r="I155" s="455"/>
      <c r="J155" s="455"/>
      <c r="K155" s="455"/>
      <c r="L155" s="455"/>
      <c r="M155" s="455"/>
      <c r="N155" s="455"/>
      <c r="O155" s="455"/>
      <c r="P155" s="455"/>
      <c r="Q155" s="455"/>
      <c r="R155" s="455"/>
      <c r="S155" s="455"/>
      <c r="T155" s="455"/>
      <c r="U155" s="455"/>
    </row>
    <row r="156" spans="2:21" x14ac:dyDescent="0.3">
      <c r="B156" s="455"/>
      <c r="C156" s="455"/>
      <c r="D156" s="455"/>
      <c r="E156" s="455"/>
      <c r="F156" s="455"/>
      <c r="G156" s="455"/>
      <c r="H156" s="455"/>
      <c r="I156" s="455"/>
      <c r="J156" s="455"/>
      <c r="K156" s="455"/>
      <c r="L156" s="455"/>
      <c r="M156" s="455"/>
      <c r="N156" s="455"/>
      <c r="O156" s="455"/>
      <c r="P156" s="455"/>
      <c r="Q156" s="455"/>
      <c r="R156" s="455"/>
      <c r="S156" s="455"/>
      <c r="T156" s="455"/>
      <c r="U156" s="455"/>
    </row>
    <row r="157" spans="2:21" x14ac:dyDescent="0.3">
      <c r="B157" s="455"/>
      <c r="C157" s="455"/>
      <c r="D157" s="455"/>
      <c r="E157" s="455"/>
      <c r="F157" s="455"/>
      <c r="G157" s="455"/>
      <c r="H157" s="455"/>
      <c r="I157" s="455"/>
      <c r="J157" s="455"/>
      <c r="K157" s="455"/>
      <c r="L157" s="455"/>
      <c r="M157" s="455"/>
      <c r="N157" s="455"/>
      <c r="O157" s="455"/>
      <c r="P157" s="455"/>
      <c r="Q157" s="455"/>
      <c r="R157" s="455"/>
      <c r="S157" s="455"/>
      <c r="T157" s="455"/>
      <c r="U157" s="455"/>
    </row>
    <row r="158" spans="2:21" x14ac:dyDescent="0.3">
      <c r="B158" s="455"/>
      <c r="C158" s="455"/>
      <c r="D158" s="455"/>
      <c r="E158" s="455"/>
      <c r="F158" s="455"/>
      <c r="G158" s="455"/>
      <c r="H158" s="455"/>
      <c r="I158" s="455"/>
      <c r="J158" s="455"/>
      <c r="K158" s="455"/>
      <c r="L158" s="455"/>
      <c r="M158" s="455"/>
      <c r="N158" s="455"/>
      <c r="O158" s="455"/>
      <c r="P158" s="455"/>
      <c r="Q158" s="455"/>
      <c r="R158" s="455"/>
      <c r="S158" s="455"/>
      <c r="T158" s="455"/>
      <c r="U158" s="455"/>
    </row>
    <row r="159" spans="2:21" x14ac:dyDescent="0.3">
      <c r="B159" s="455"/>
      <c r="C159" s="455"/>
      <c r="D159" s="455"/>
      <c r="E159" s="455"/>
      <c r="F159" s="455"/>
      <c r="G159" s="455"/>
      <c r="H159" s="455"/>
      <c r="I159" s="455"/>
      <c r="J159" s="455"/>
      <c r="K159" s="455"/>
      <c r="L159" s="455"/>
      <c r="M159" s="455"/>
      <c r="N159" s="455"/>
      <c r="O159" s="455"/>
      <c r="P159" s="455"/>
      <c r="Q159" s="455"/>
      <c r="R159" s="455"/>
      <c r="S159" s="455"/>
      <c r="T159" s="455"/>
      <c r="U159" s="455"/>
    </row>
    <row r="160" spans="2:21" x14ac:dyDescent="0.3">
      <c r="B160" s="455"/>
      <c r="C160" s="455"/>
      <c r="D160" s="455"/>
      <c r="E160" s="455"/>
      <c r="F160" s="455"/>
      <c r="G160" s="455"/>
      <c r="H160" s="455"/>
      <c r="I160" s="455"/>
      <c r="J160" s="455"/>
      <c r="K160" s="455"/>
      <c r="L160" s="455"/>
      <c r="M160" s="455"/>
      <c r="N160" s="455"/>
      <c r="O160" s="455"/>
      <c r="P160" s="455"/>
      <c r="Q160" s="455"/>
      <c r="R160" s="455"/>
      <c r="S160" s="455"/>
      <c r="T160" s="455"/>
      <c r="U160" s="455"/>
    </row>
    <row r="161" spans="2:21" x14ac:dyDescent="0.3">
      <c r="B161" s="455"/>
      <c r="C161" s="455"/>
      <c r="D161" s="455"/>
      <c r="E161" s="455"/>
      <c r="F161" s="455"/>
      <c r="G161" s="455"/>
      <c r="H161" s="455"/>
      <c r="I161" s="455"/>
      <c r="J161" s="455"/>
      <c r="K161" s="455"/>
      <c r="L161" s="455"/>
      <c r="M161" s="455"/>
      <c r="N161" s="455"/>
      <c r="O161" s="455"/>
      <c r="P161" s="455"/>
      <c r="Q161" s="455"/>
      <c r="R161" s="455"/>
      <c r="S161" s="455"/>
      <c r="T161" s="455"/>
      <c r="U161" s="455"/>
    </row>
    <row r="162" spans="2:21" x14ac:dyDescent="0.3">
      <c r="B162" s="455"/>
      <c r="C162" s="455"/>
      <c r="D162" s="455"/>
      <c r="E162" s="455"/>
      <c r="F162" s="455"/>
      <c r="G162" s="455"/>
      <c r="H162" s="455"/>
      <c r="I162" s="455"/>
      <c r="J162" s="455"/>
      <c r="K162" s="455"/>
      <c r="L162" s="455"/>
      <c r="M162" s="455"/>
      <c r="N162" s="455"/>
      <c r="O162" s="455"/>
      <c r="P162" s="455"/>
      <c r="Q162" s="455"/>
      <c r="R162" s="455"/>
      <c r="S162" s="455"/>
      <c r="T162" s="455"/>
      <c r="U162" s="455"/>
    </row>
    <row r="163" spans="2:21" x14ac:dyDescent="0.3">
      <c r="B163" s="455"/>
      <c r="C163" s="455"/>
      <c r="D163" s="455"/>
      <c r="E163" s="455"/>
      <c r="F163" s="455"/>
      <c r="G163" s="455"/>
      <c r="H163" s="455"/>
      <c r="I163" s="455"/>
      <c r="J163" s="455"/>
      <c r="K163" s="455"/>
      <c r="L163" s="455"/>
      <c r="M163" s="455"/>
      <c r="N163" s="455"/>
      <c r="O163" s="455"/>
      <c r="P163" s="455"/>
      <c r="Q163" s="455"/>
      <c r="R163" s="455"/>
      <c r="S163" s="455"/>
      <c r="T163" s="455"/>
      <c r="U163" s="455"/>
    </row>
    <row r="164" spans="2:21" x14ac:dyDescent="0.3">
      <c r="B164" s="455"/>
      <c r="C164" s="455"/>
      <c r="D164" s="455"/>
      <c r="E164" s="455"/>
      <c r="F164" s="455"/>
      <c r="G164" s="455"/>
      <c r="H164" s="455"/>
      <c r="I164" s="455"/>
      <c r="J164" s="455"/>
      <c r="K164" s="455"/>
      <c r="L164" s="455"/>
      <c r="M164" s="455"/>
      <c r="N164" s="455"/>
      <c r="O164" s="455"/>
      <c r="P164" s="455"/>
      <c r="Q164" s="455"/>
      <c r="R164" s="455"/>
      <c r="S164" s="455"/>
      <c r="T164" s="455"/>
      <c r="U164" s="455"/>
    </row>
    <row r="165" spans="2:21" x14ac:dyDescent="0.3">
      <c r="B165" s="455"/>
      <c r="C165" s="455"/>
      <c r="D165" s="455"/>
      <c r="E165" s="455"/>
      <c r="F165" s="455"/>
      <c r="G165" s="455"/>
      <c r="H165" s="455"/>
      <c r="I165" s="455"/>
      <c r="J165" s="455"/>
      <c r="K165" s="455"/>
      <c r="L165" s="455"/>
      <c r="M165" s="455"/>
      <c r="N165" s="455"/>
      <c r="O165" s="455"/>
      <c r="P165" s="455"/>
      <c r="Q165" s="455"/>
      <c r="R165" s="455"/>
      <c r="S165" s="455"/>
      <c r="T165" s="455"/>
      <c r="U165" s="455"/>
    </row>
    <row r="166" spans="2:21" x14ac:dyDescent="0.3">
      <c r="B166" s="455"/>
      <c r="C166" s="455"/>
      <c r="D166" s="455"/>
      <c r="E166" s="455"/>
      <c r="F166" s="455"/>
      <c r="G166" s="455"/>
      <c r="H166" s="455"/>
      <c r="I166" s="455"/>
      <c r="J166" s="455"/>
      <c r="K166" s="455"/>
      <c r="L166" s="455"/>
      <c r="M166" s="455"/>
      <c r="N166" s="455"/>
      <c r="O166" s="455"/>
      <c r="P166" s="455"/>
      <c r="Q166" s="455"/>
      <c r="R166" s="455"/>
      <c r="S166" s="455"/>
      <c r="T166" s="455"/>
      <c r="U166" s="455"/>
    </row>
    <row r="167" spans="2:21" x14ac:dyDescent="0.3">
      <c r="B167" s="455"/>
      <c r="C167" s="455"/>
      <c r="D167" s="455"/>
      <c r="E167" s="455"/>
      <c r="F167" s="455"/>
      <c r="G167" s="455"/>
      <c r="H167" s="455"/>
      <c r="I167" s="455"/>
      <c r="J167" s="455"/>
      <c r="K167" s="455"/>
      <c r="L167" s="455"/>
      <c r="M167" s="455"/>
      <c r="N167" s="455"/>
      <c r="O167" s="455"/>
      <c r="P167" s="455"/>
      <c r="Q167" s="455"/>
      <c r="R167" s="455"/>
      <c r="S167" s="455"/>
      <c r="T167" s="455"/>
      <c r="U167" s="455"/>
    </row>
    <row r="168" spans="2:21" x14ac:dyDescent="0.3">
      <c r="B168" s="455"/>
      <c r="C168" s="455"/>
      <c r="D168" s="455"/>
      <c r="E168" s="455"/>
      <c r="F168" s="455"/>
      <c r="G168" s="455"/>
      <c r="H168" s="455"/>
      <c r="I168" s="455"/>
      <c r="J168" s="455"/>
      <c r="K168" s="455"/>
      <c r="L168" s="455"/>
      <c r="M168" s="455"/>
      <c r="N168" s="455"/>
      <c r="O168" s="455"/>
      <c r="P168" s="455"/>
      <c r="Q168" s="455"/>
      <c r="R168" s="455"/>
      <c r="S168" s="455"/>
      <c r="T168" s="455"/>
      <c r="U168" s="455"/>
    </row>
    <row r="169" spans="2:21" x14ac:dyDescent="0.3">
      <c r="B169" s="455"/>
      <c r="C169" s="455"/>
      <c r="D169" s="455"/>
      <c r="E169" s="455"/>
      <c r="F169" s="455"/>
      <c r="G169" s="455"/>
      <c r="H169" s="455"/>
      <c r="I169" s="455"/>
      <c r="J169" s="455"/>
      <c r="K169" s="455"/>
      <c r="L169" s="455"/>
      <c r="M169" s="455"/>
      <c r="N169" s="455"/>
      <c r="O169" s="455"/>
      <c r="P169" s="455"/>
      <c r="Q169" s="455"/>
      <c r="R169" s="455"/>
      <c r="S169" s="455"/>
      <c r="T169" s="455"/>
      <c r="U169" s="455"/>
    </row>
    <row r="170" spans="2:21" x14ac:dyDescent="0.3">
      <c r="B170" s="455"/>
      <c r="C170" s="455"/>
      <c r="D170" s="455"/>
      <c r="E170" s="455"/>
      <c r="F170" s="455"/>
      <c r="G170" s="455"/>
      <c r="H170" s="455"/>
      <c r="I170" s="455"/>
      <c r="J170" s="455"/>
      <c r="K170" s="455"/>
      <c r="L170" s="455"/>
      <c r="M170" s="455"/>
      <c r="N170" s="455"/>
      <c r="O170" s="455"/>
      <c r="P170" s="455"/>
      <c r="Q170" s="455"/>
      <c r="R170" s="455"/>
      <c r="S170" s="455"/>
      <c r="T170" s="455"/>
      <c r="U170" s="455"/>
    </row>
    <row r="171" spans="2:21" x14ac:dyDescent="0.3">
      <c r="B171" s="455"/>
      <c r="C171" s="455"/>
      <c r="D171" s="455"/>
      <c r="E171" s="455"/>
      <c r="F171" s="455"/>
      <c r="G171" s="455"/>
      <c r="H171" s="455"/>
      <c r="I171" s="455"/>
      <c r="J171" s="455"/>
      <c r="K171" s="455"/>
      <c r="L171" s="455"/>
      <c r="M171" s="455"/>
      <c r="N171" s="455"/>
      <c r="O171" s="455"/>
      <c r="P171" s="455"/>
      <c r="Q171" s="455"/>
      <c r="R171" s="455"/>
      <c r="S171" s="455"/>
      <c r="T171" s="455"/>
      <c r="U171" s="455"/>
    </row>
    <row r="172" spans="2:21" x14ac:dyDescent="0.3">
      <c r="B172" s="455"/>
      <c r="C172" s="455"/>
      <c r="D172" s="455"/>
      <c r="E172" s="455"/>
      <c r="F172" s="455"/>
      <c r="G172" s="455"/>
      <c r="H172" s="455"/>
      <c r="I172" s="455"/>
      <c r="J172" s="455"/>
      <c r="K172" s="455"/>
      <c r="L172" s="455"/>
      <c r="M172" s="455"/>
      <c r="N172" s="455"/>
      <c r="O172" s="455"/>
      <c r="P172" s="455"/>
      <c r="Q172" s="455"/>
      <c r="R172" s="455"/>
      <c r="S172" s="455"/>
      <c r="T172" s="455"/>
      <c r="U172" s="455"/>
    </row>
    <row r="173" spans="2:21" x14ac:dyDescent="0.3">
      <c r="B173" s="455"/>
      <c r="C173" s="455"/>
      <c r="D173" s="455"/>
      <c r="E173" s="455"/>
      <c r="F173" s="455"/>
      <c r="G173" s="455"/>
      <c r="H173" s="455"/>
      <c r="I173" s="455"/>
      <c r="J173" s="455"/>
      <c r="K173" s="455"/>
      <c r="L173" s="455"/>
      <c r="M173" s="455"/>
      <c r="N173" s="455"/>
      <c r="O173" s="455"/>
      <c r="P173" s="455"/>
      <c r="Q173" s="455"/>
      <c r="R173" s="455"/>
      <c r="S173" s="455"/>
      <c r="T173" s="455"/>
      <c r="U173" s="455"/>
    </row>
    <row r="174" spans="2:21" x14ac:dyDescent="0.3">
      <c r="B174" s="455"/>
      <c r="C174" s="455"/>
      <c r="D174" s="455"/>
      <c r="E174" s="455"/>
      <c r="F174" s="455"/>
      <c r="G174" s="455"/>
      <c r="H174" s="455"/>
      <c r="I174" s="455"/>
      <c r="J174" s="455"/>
      <c r="K174" s="455"/>
      <c r="L174" s="455"/>
      <c r="M174" s="455"/>
      <c r="N174" s="455"/>
      <c r="O174" s="455"/>
      <c r="P174" s="455"/>
      <c r="Q174" s="455"/>
      <c r="R174" s="455"/>
      <c r="S174" s="455"/>
      <c r="T174" s="455"/>
      <c r="U174" s="455"/>
    </row>
    <row r="175" spans="2:21" x14ac:dyDescent="0.3">
      <c r="B175" s="455"/>
      <c r="C175" s="455"/>
      <c r="D175" s="455"/>
      <c r="E175" s="455"/>
      <c r="F175" s="455"/>
      <c r="G175" s="455"/>
      <c r="H175" s="455"/>
      <c r="I175" s="455"/>
      <c r="J175" s="455"/>
      <c r="K175" s="455"/>
      <c r="L175" s="455"/>
      <c r="M175" s="455"/>
      <c r="N175" s="455"/>
      <c r="O175" s="455"/>
      <c r="P175" s="455"/>
      <c r="Q175" s="455"/>
      <c r="R175" s="455"/>
      <c r="S175" s="455"/>
      <c r="T175" s="455"/>
      <c r="U175" s="455"/>
    </row>
    <row r="176" spans="2:21" x14ac:dyDescent="0.3">
      <c r="B176" s="455"/>
      <c r="C176" s="455"/>
      <c r="D176" s="455"/>
      <c r="E176" s="455"/>
      <c r="F176" s="455"/>
      <c r="G176" s="455"/>
      <c r="H176" s="455"/>
      <c r="I176" s="455"/>
      <c r="J176" s="455"/>
      <c r="K176" s="455"/>
      <c r="L176" s="455"/>
      <c r="M176" s="455"/>
      <c r="N176" s="455"/>
      <c r="O176" s="455"/>
      <c r="P176" s="455"/>
      <c r="Q176" s="455"/>
      <c r="R176" s="455"/>
      <c r="S176" s="455"/>
      <c r="T176" s="455"/>
      <c r="U176" s="455"/>
    </row>
    <row r="177" spans="2:21" x14ac:dyDescent="0.3">
      <c r="B177" s="455"/>
      <c r="C177" s="455"/>
      <c r="D177" s="455"/>
      <c r="E177" s="455"/>
      <c r="F177" s="455"/>
      <c r="G177" s="455"/>
      <c r="H177" s="455"/>
      <c r="I177" s="455"/>
      <c r="J177" s="455"/>
      <c r="K177" s="455"/>
      <c r="L177" s="455"/>
      <c r="M177" s="455"/>
      <c r="N177" s="455"/>
      <c r="O177" s="455"/>
      <c r="P177" s="455"/>
      <c r="Q177" s="455"/>
      <c r="R177" s="455"/>
      <c r="S177" s="455"/>
      <c r="T177" s="455"/>
      <c r="U177" s="455"/>
    </row>
    <row r="178" spans="2:21" x14ac:dyDescent="0.3">
      <c r="B178" s="455"/>
      <c r="C178" s="455"/>
      <c r="D178" s="455"/>
      <c r="E178" s="455"/>
      <c r="F178" s="455"/>
      <c r="G178" s="455"/>
      <c r="H178" s="455"/>
      <c r="I178" s="455"/>
      <c r="J178" s="455"/>
      <c r="K178" s="455"/>
      <c r="L178" s="455"/>
      <c r="M178" s="455"/>
      <c r="N178" s="455"/>
      <c r="O178" s="455"/>
      <c r="P178" s="455"/>
      <c r="Q178" s="455"/>
      <c r="R178" s="455"/>
      <c r="S178" s="455"/>
      <c r="T178" s="455"/>
      <c r="U178" s="455"/>
    </row>
    <row r="179" spans="2:21" x14ac:dyDescent="0.3">
      <c r="B179" s="455"/>
      <c r="C179" s="455"/>
      <c r="D179" s="455"/>
      <c r="E179" s="455"/>
      <c r="F179" s="455"/>
      <c r="G179" s="455"/>
      <c r="H179" s="455"/>
      <c r="I179" s="455"/>
      <c r="J179" s="455"/>
      <c r="K179" s="455"/>
      <c r="L179" s="455"/>
      <c r="M179" s="455"/>
      <c r="N179" s="455"/>
      <c r="O179" s="455"/>
      <c r="P179" s="455"/>
      <c r="Q179" s="455"/>
      <c r="R179" s="455"/>
      <c r="S179" s="455"/>
      <c r="T179" s="455"/>
      <c r="U179" s="455"/>
    </row>
    <row r="180" spans="2:21" x14ac:dyDescent="0.3">
      <c r="B180" s="455"/>
      <c r="C180" s="455"/>
      <c r="D180" s="455"/>
      <c r="E180" s="455"/>
      <c r="F180" s="455"/>
      <c r="G180" s="455"/>
      <c r="H180" s="455"/>
      <c r="I180" s="455"/>
      <c r="J180" s="455"/>
      <c r="K180" s="455"/>
      <c r="L180" s="455"/>
      <c r="M180" s="455"/>
      <c r="N180" s="455"/>
      <c r="O180" s="455"/>
      <c r="P180" s="455"/>
      <c r="Q180" s="455"/>
      <c r="R180" s="455"/>
      <c r="S180" s="455"/>
      <c r="T180" s="455"/>
      <c r="U180" s="455"/>
    </row>
    <row r="181" spans="2:21" x14ac:dyDescent="0.3">
      <c r="B181" s="455"/>
      <c r="C181" s="455"/>
      <c r="D181" s="455"/>
      <c r="E181" s="455"/>
      <c r="F181" s="455"/>
      <c r="G181" s="455"/>
      <c r="H181" s="455"/>
      <c r="I181" s="455"/>
      <c r="J181" s="455"/>
      <c r="K181" s="455"/>
      <c r="L181" s="455"/>
      <c r="M181" s="455"/>
      <c r="N181" s="455"/>
      <c r="O181" s="455"/>
      <c r="P181" s="455"/>
      <c r="Q181" s="455"/>
      <c r="R181" s="455"/>
      <c r="S181" s="455"/>
      <c r="T181" s="455"/>
      <c r="U181" s="455"/>
    </row>
    <row r="182" spans="2:21" x14ac:dyDescent="0.3">
      <c r="B182" s="455"/>
      <c r="C182" s="455"/>
      <c r="D182" s="455"/>
      <c r="E182" s="455"/>
      <c r="F182" s="455"/>
      <c r="G182" s="455"/>
      <c r="H182" s="455"/>
      <c r="I182" s="455"/>
      <c r="J182" s="455"/>
      <c r="K182" s="455"/>
      <c r="L182" s="455"/>
      <c r="M182" s="455"/>
      <c r="N182" s="455"/>
      <c r="O182" s="455"/>
      <c r="P182" s="455"/>
      <c r="Q182" s="455"/>
      <c r="R182" s="455"/>
      <c r="S182" s="455"/>
      <c r="T182" s="455"/>
      <c r="U182" s="455"/>
    </row>
    <row r="183" spans="2:21" x14ac:dyDescent="0.3">
      <c r="B183" s="455"/>
      <c r="C183" s="455"/>
      <c r="D183" s="455"/>
      <c r="E183" s="455"/>
      <c r="F183" s="455"/>
      <c r="G183" s="455"/>
      <c r="H183" s="455"/>
      <c r="I183" s="455"/>
      <c r="J183" s="455"/>
      <c r="K183" s="455"/>
      <c r="L183" s="455"/>
      <c r="M183" s="455"/>
      <c r="N183" s="455"/>
      <c r="O183" s="455"/>
      <c r="P183" s="455"/>
      <c r="Q183" s="455"/>
      <c r="R183" s="455"/>
      <c r="S183" s="455"/>
      <c r="T183" s="455"/>
      <c r="U183" s="455"/>
    </row>
    <row r="184" spans="2:21" x14ac:dyDescent="0.3">
      <c r="B184" s="455"/>
      <c r="C184" s="455"/>
      <c r="D184" s="455"/>
      <c r="E184" s="455"/>
      <c r="F184" s="455"/>
      <c r="G184" s="455"/>
      <c r="H184" s="455"/>
      <c r="I184" s="455"/>
      <c r="J184" s="455"/>
      <c r="K184" s="455"/>
      <c r="L184" s="455"/>
      <c r="M184" s="455"/>
      <c r="N184" s="455"/>
      <c r="O184" s="455"/>
      <c r="P184" s="455"/>
      <c r="Q184" s="455"/>
      <c r="R184" s="455"/>
      <c r="S184" s="455"/>
      <c r="T184" s="455"/>
      <c r="U184" s="455"/>
    </row>
    <row r="185" spans="2:21" x14ac:dyDescent="0.3">
      <c r="B185" s="455"/>
      <c r="C185" s="455"/>
      <c r="D185" s="455"/>
      <c r="E185" s="455"/>
      <c r="F185" s="455"/>
      <c r="G185" s="455"/>
      <c r="H185" s="455"/>
      <c r="I185" s="455"/>
      <c r="J185" s="455"/>
      <c r="K185" s="455"/>
      <c r="L185" s="455"/>
      <c r="M185" s="455"/>
      <c r="N185" s="455"/>
      <c r="O185" s="455"/>
      <c r="P185" s="455"/>
      <c r="Q185" s="455"/>
      <c r="R185" s="455"/>
      <c r="S185" s="455"/>
      <c r="T185" s="455"/>
      <c r="U185" s="455"/>
    </row>
    <row r="186" spans="2:21" x14ac:dyDescent="0.3">
      <c r="B186" s="455"/>
      <c r="C186" s="455"/>
      <c r="D186" s="455"/>
      <c r="E186" s="455"/>
      <c r="F186" s="455"/>
      <c r="G186" s="455"/>
      <c r="H186" s="455"/>
      <c r="I186" s="455"/>
      <c r="J186" s="455"/>
      <c r="K186" s="455"/>
      <c r="L186" s="455"/>
      <c r="M186" s="455"/>
      <c r="N186" s="455"/>
      <c r="O186" s="455"/>
      <c r="P186" s="455"/>
      <c r="Q186" s="455"/>
      <c r="R186" s="455"/>
      <c r="S186" s="455"/>
      <c r="T186" s="455"/>
      <c r="U186" s="455"/>
    </row>
    <row r="187" spans="2:21" x14ac:dyDescent="0.3">
      <c r="B187" s="455"/>
      <c r="C187" s="455"/>
      <c r="D187" s="455"/>
      <c r="E187" s="455"/>
      <c r="F187" s="455"/>
      <c r="G187" s="455"/>
      <c r="H187" s="455"/>
      <c r="I187" s="455"/>
      <c r="J187" s="455"/>
      <c r="K187" s="455"/>
      <c r="L187" s="455"/>
      <c r="M187" s="455"/>
      <c r="N187" s="455"/>
      <c r="O187" s="455"/>
      <c r="P187" s="455"/>
      <c r="Q187" s="455"/>
      <c r="R187" s="455"/>
      <c r="S187" s="455"/>
      <c r="T187" s="455"/>
      <c r="U187" s="455"/>
    </row>
    <row r="188" spans="2:21" x14ac:dyDescent="0.3">
      <c r="B188" s="455"/>
      <c r="C188" s="455"/>
      <c r="D188" s="455"/>
      <c r="E188" s="455"/>
      <c r="F188" s="455"/>
      <c r="G188" s="455"/>
      <c r="H188" s="455"/>
      <c r="I188" s="455"/>
      <c r="J188" s="455"/>
      <c r="K188" s="455"/>
      <c r="L188" s="455"/>
      <c r="M188" s="455"/>
      <c r="N188" s="455"/>
      <c r="O188" s="455"/>
      <c r="P188" s="455"/>
      <c r="Q188" s="455"/>
      <c r="R188" s="455"/>
      <c r="S188" s="455"/>
      <c r="T188" s="455"/>
      <c r="U188" s="455"/>
    </row>
    <row r="189" spans="2:21" x14ac:dyDescent="0.3">
      <c r="B189" s="455"/>
      <c r="C189" s="455"/>
      <c r="D189" s="455"/>
      <c r="E189" s="455"/>
      <c r="F189" s="455"/>
      <c r="G189" s="455"/>
      <c r="H189" s="455"/>
      <c r="I189" s="455"/>
      <c r="J189" s="455"/>
      <c r="K189" s="455"/>
      <c r="L189" s="455"/>
      <c r="M189" s="455"/>
      <c r="N189" s="455"/>
      <c r="O189" s="455"/>
      <c r="P189" s="455"/>
      <c r="Q189" s="455"/>
      <c r="R189" s="455"/>
      <c r="S189" s="455"/>
      <c r="T189" s="455"/>
      <c r="U189" s="455"/>
    </row>
    <row r="190" spans="2:21" x14ac:dyDescent="0.3">
      <c r="B190" s="455"/>
      <c r="C190" s="455"/>
      <c r="D190" s="455"/>
      <c r="E190" s="455"/>
      <c r="F190" s="455"/>
      <c r="G190" s="455"/>
      <c r="H190" s="455"/>
      <c r="I190" s="455"/>
      <c r="J190" s="455"/>
      <c r="K190" s="455"/>
      <c r="L190" s="455"/>
      <c r="M190" s="455"/>
      <c r="N190" s="455"/>
      <c r="O190" s="455"/>
      <c r="P190" s="455"/>
      <c r="Q190" s="455"/>
      <c r="R190" s="455"/>
      <c r="S190" s="455"/>
      <c r="T190" s="455"/>
      <c r="U190" s="455"/>
    </row>
    <row r="191" spans="2:21" x14ac:dyDescent="0.3">
      <c r="B191" s="455"/>
      <c r="C191" s="455"/>
      <c r="D191" s="455"/>
      <c r="E191" s="455"/>
      <c r="F191" s="455"/>
      <c r="G191" s="455"/>
      <c r="H191" s="455"/>
      <c r="I191" s="455"/>
      <c r="J191" s="455"/>
      <c r="K191" s="455"/>
      <c r="L191" s="455"/>
      <c r="M191" s="455"/>
      <c r="N191" s="455"/>
      <c r="O191" s="455"/>
      <c r="P191" s="455"/>
      <c r="Q191" s="455"/>
      <c r="R191" s="455"/>
      <c r="S191" s="455"/>
      <c r="T191" s="455"/>
      <c r="U191" s="455"/>
    </row>
    <row r="192" spans="2:21" x14ac:dyDescent="0.3">
      <c r="B192" s="455"/>
      <c r="C192" s="455"/>
      <c r="D192" s="455"/>
      <c r="E192" s="455"/>
      <c r="F192" s="455"/>
      <c r="G192" s="455"/>
      <c r="H192" s="455"/>
      <c r="I192" s="455"/>
      <c r="J192" s="455"/>
      <c r="K192" s="455"/>
      <c r="L192" s="455"/>
      <c r="M192" s="455"/>
      <c r="N192" s="455"/>
      <c r="O192" s="455"/>
      <c r="P192" s="455"/>
      <c r="Q192" s="455"/>
      <c r="R192" s="455"/>
      <c r="S192" s="455"/>
      <c r="T192" s="455"/>
      <c r="U192" s="455"/>
    </row>
    <row r="193" spans="2:21" x14ac:dyDescent="0.3">
      <c r="B193" s="455"/>
      <c r="C193" s="455"/>
      <c r="D193" s="455"/>
      <c r="E193" s="455"/>
      <c r="F193" s="455"/>
      <c r="G193" s="455"/>
      <c r="H193" s="455"/>
      <c r="I193" s="455"/>
      <c r="J193" s="455"/>
      <c r="K193" s="455"/>
      <c r="L193" s="455"/>
      <c r="M193" s="455"/>
      <c r="N193" s="455"/>
      <c r="O193" s="455"/>
      <c r="P193" s="455"/>
      <c r="Q193" s="455"/>
      <c r="R193" s="455"/>
      <c r="S193" s="455"/>
      <c r="T193" s="455"/>
      <c r="U193" s="455"/>
    </row>
    <row r="194" spans="2:21" x14ac:dyDescent="0.3">
      <c r="B194" s="455"/>
      <c r="C194" s="455"/>
      <c r="D194" s="455"/>
      <c r="E194" s="455"/>
      <c r="F194" s="455"/>
      <c r="G194" s="455"/>
      <c r="H194" s="455"/>
      <c r="I194" s="455"/>
      <c r="J194" s="455"/>
      <c r="K194" s="455"/>
      <c r="L194" s="455"/>
      <c r="M194" s="455"/>
      <c r="N194" s="455"/>
      <c r="O194" s="455"/>
      <c r="P194" s="455"/>
      <c r="Q194" s="455"/>
      <c r="R194" s="455"/>
      <c r="S194" s="455"/>
      <c r="T194" s="455"/>
      <c r="U194" s="455"/>
    </row>
    <row r="195" spans="2:21" x14ac:dyDescent="0.3">
      <c r="B195" s="455"/>
      <c r="C195" s="455"/>
      <c r="D195" s="455"/>
      <c r="E195" s="455"/>
      <c r="F195" s="455"/>
      <c r="G195" s="455"/>
      <c r="H195" s="455"/>
      <c r="I195" s="455"/>
      <c r="J195" s="455"/>
      <c r="K195" s="455"/>
      <c r="L195" s="455"/>
      <c r="M195" s="455"/>
      <c r="N195" s="455"/>
      <c r="O195" s="455"/>
      <c r="P195" s="455"/>
      <c r="Q195" s="455"/>
      <c r="R195" s="455"/>
      <c r="S195" s="455"/>
      <c r="T195" s="455"/>
      <c r="U195" s="455"/>
    </row>
    <row r="196" spans="2:21" x14ac:dyDescent="0.3">
      <c r="B196" s="455"/>
      <c r="C196" s="455"/>
      <c r="D196" s="455"/>
      <c r="E196" s="455"/>
      <c r="F196" s="455"/>
      <c r="G196" s="455"/>
      <c r="H196" s="455"/>
      <c r="I196" s="455"/>
      <c r="J196" s="455"/>
      <c r="K196" s="455"/>
      <c r="L196" s="455"/>
      <c r="M196" s="455"/>
      <c r="N196" s="455"/>
      <c r="O196" s="455"/>
      <c r="P196" s="455"/>
      <c r="Q196" s="455"/>
      <c r="R196" s="455"/>
      <c r="S196" s="455"/>
      <c r="T196" s="455"/>
      <c r="U196" s="455"/>
    </row>
    <row r="197" spans="2:21" x14ac:dyDescent="0.3">
      <c r="B197" s="455"/>
      <c r="C197" s="455"/>
      <c r="D197" s="455"/>
      <c r="E197" s="455"/>
      <c r="F197" s="455"/>
      <c r="G197" s="455"/>
      <c r="H197" s="455"/>
      <c r="I197" s="455"/>
      <c r="J197" s="455"/>
      <c r="K197" s="455"/>
      <c r="L197" s="455"/>
      <c r="M197" s="455"/>
      <c r="N197" s="455"/>
      <c r="O197" s="455"/>
      <c r="P197" s="455"/>
      <c r="Q197" s="455"/>
      <c r="R197" s="455"/>
      <c r="S197" s="455"/>
      <c r="T197" s="455"/>
      <c r="U197" s="455"/>
    </row>
    <row r="198" spans="2:21" x14ac:dyDescent="0.3">
      <c r="B198" s="455"/>
      <c r="C198" s="455"/>
      <c r="D198" s="455"/>
      <c r="E198" s="455"/>
      <c r="F198" s="455"/>
      <c r="G198" s="455"/>
      <c r="H198" s="455"/>
      <c r="I198" s="455"/>
      <c r="J198" s="455"/>
      <c r="K198" s="455"/>
      <c r="L198" s="455"/>
      <c r="M198" s="455"/>
      <c r="N198" s="455"/>
      <c r="O198" s="455"/>
      <c r="P198" s="455"/>
      <c r="Q198" s="455"/>
      <c r="R198" s="455"/>
      <c r="S198" s="455"/>
      <c r="T198" s="455"/>
      <c r="U198" s="455"/>
    </row>
    <row r="199" spans="2:21" x14ac:dyDescent="0.3">
      <c r="B199" s="455"/>
      <c r="C199" s="455"/>
      <c r="D199" s="455"/>
      <c r="E199" s="455"/>
      <c r="F199" s="455"/>
      <c r="G199" s="455"/>
      <c r="H199" s="455"/>
      <c r="I199" s="455"/>
      <c r="J199" s="455"/>
      <c r="K199" s="455"/>
      <c r="L199" s="455"/>
      <c r="M199" s="455"/>
      <c r="N199" s="455"/>
      <c r="O199" s="455"/>
      <c r="P199" s="455"/>
      <c r="Q199" s="455"/>
      <c r="R199" s="455"/>
      <c r="S199" s="455"/>
      <c r="T199" s="455"/>
      <c r="U199" s="455"/>
    </row>
    <row r="200" spans="2:21" x14ac:dyDescent="0.3">
      <c r="B200" s="455"/>
      <c r="C200" s="455"/>
      <c r="D200" s="455"/>
      <c r="E200" s="455"/>
      <c r="F200" s="455"/>
      <c r="G200" s="455"/>
      <c r="H200" s="455"/>
      <c r="I200" s="455"/>
      <c r="J200" s="455"/>
      <c r="K200" s="455"/>
      <c r="L200" s="455"/>
      <c r="M200" s="455"/>
      <c r="N200" s="455"/>
      <c r="O200" s="455"/>
      <c r="P200" s="455"/>
      <c r="Q200" s="455"/>
      <c r="R200" s="455"/>
      <c r="S200" s="455"/>
      <c r="T200" s="455"/>
      <c r="U200" s="455"/>
    </row>
    <row r="201" spans="2:21" x14ac:dyDescent="0.3">
      <c r="B201" s="455"/>
      <c r="C201" s="455"/>
      <c r="D201" s="455"/>
      <c r="E201" s="455"/>
      <c r="F201" s="455"/>
      <c r="G201" s="455"/>
      <c r="H201" s="455"/>
      <c r="I201" s="455"/>
      <c r="J201" s="455"/>
      <c r="K201" s="455"/>
      <c r="L201" s="455"/>
      <c r="M201" s="455"/>
      <c r="N201" s="455"/>
      <c r="O201" s="455"/>
      <c r="P201" s="455"/>
      <c r="Q201" s="455"/>
      <c r="R201" s="455"/>
      <c r="S201" s="455"/>
      <c r="T201" s="455"/>
      <c r="U201" s="455"/>
    </row>
    <row r="202" spans="2:21" x14ac:dyDescent="0.3">
      <c r="B202" s="455"/>
      <c r="C202" s="455"/>
      <c r="D202" s="455"/>
      <c r="E202" s="455"/>
      <c r="F202" s="455"/>
      <c r="G202" s="455"/>
      <c r="H202" s="455"/>
      <c r="I202" s="455"/>
      <c r="J202" s="455"/>
      <c r="K202" s="455"/>
      <c r="L202" s="455"/>
      <c r="M202" s="455"/>
      <c r="N202" s="455"/>
      <c r="O202" s="455"/>
      <c r="P202" s="455"/>
      <c r="Q202" s="455"/>
      <c r="R202" s="455"/>
      <c r="S202" s="455"/>
      <c r="T202" s="455"/>
      <c r="U202" s="455"/>
    </row>
    <row r="203" spans="2:21" x14ac:dyDescent="0.3">
      <c r="B203" s="455"/>
      <c r="C203" s="455"/>
      <c r="D203" s="455"/>
      <c r="E203" s="455"/>
      <c r="F203" s="455"/>
      <c r="G203" s="455"/>
      <c r="H203" s="455"/>
      <c r="I203" s="455"/>
      <c r="J203" s="455"/>
      <c r="K203" s="455"/>
      <c r="L203" s="455"/>
      <c r="M203" s="455"/>
      <c r="N203" s="455"/>
      <c r="O203" s="455"/>
      <c r="P203" s="455"/>
      <c r="Q203" s="455"/>
      <c r="R203" s="455"/>
      <c r="S203" s="455"/>
      <c r="T203" s="455"/>
      <c r="U203" s="455"/>
    </row>
    <row r="204" spans="2:21" x14ac:dyDescent="0.3">
      <c r="B204" s="455"/>
      <c r="C204" s="455"/>
      <c r="D204" s="455"/>
      <c r="E204" s="455"/>
      <c r="F204" s="455"/>
      <c r="G204" s="455"/>
      <c r="H204" s="455"/>
      <c r="I204" s="455"/>
      <c r="J204" s="455"/>
      <c r="K204" s="455"/>
      <c r="L204" s="455"/>
      <c r="M204" s="455"/>
      <c r="N204" s="455"/>
      <c r="O204" s="455"/>
      <c r="P204" s="455"/>
      <c r="Q204" s="455"/>
      <c r="R204" s="455"/>
      <c r="S204" s="455"/>
      <c r="T204" s="455"/>
      <c r="U204" s="455"/>
    </row>
    <row r="205" spans="2:21" x14ac:dyDescent="0.3">
      <c r="B205" s="455"/>
      <c r="C205" s="455"/>
      <c r="D205" s="455"/>
      <c r="E205" s="455"/>
      <c r="F205" s="455"/>
      <c r="G205" s="455"/>
      <c r="H205" s="455"/>
      <c r="I205" s="455"/>
      <c r="J205" s="455"/>
      <c r="K205" s="455"/>
      <c r="L205" s="455"/>
      <c r="M205" s="455"/>
      <c r="N205" s="455"/>
      <c r="O205" s="455"/>
      <c r="P205" s="455"/>
      <c r="Q205" s="455"/>
      <c r="R205" s="455"/>
      <c r="S205" s="455"/>
      <c r="T205" s="455"/>
      <c r="U205" s="455"/>
    </row>
    <row r="206" spans="2:21" x14ac:dyDescent="0.3">
      <c r="B206" s="455"/>
      <c r="C206" s="455"/>
      <c r="D206" s="455"/>
      <c r="E206" s="455"/>
      <c r="F206" s="455"/>
      <c r="G206" s="455"/>
      <c r="H206" s="455"/>
      <c r="I206" s="455"/>
      <c r="J206" s="455"/>
      <c r="K206" s="455"/>
      <c r="L206" s="455"/>
      <c r="M206" s="455"/>
      <c r="N206" s="455"/>
      <c r="O206" s="455"/>
      <c r="P206" s="455"/>
      <c r="Q206" s="455"/>
      <c r="R206" s="455"/>
      <c r="S206" s="455"/>
      <c r="T206" s="455"/>
      <c r="U206" s="455"/>
    </row>
    <row r="207" spans="2:21" x14ac:dyDescent="0.3">
      <c r="B207" s="455"/>
      <c r="C207" s="455"/>
      <c r="D207" s="455"/>
      <c r="E207" s="455"/>
      <c r="F207" s="455"/>
      <c r="G207" s="455"/>
      <c r="H207" s="455"/>
      <c r="I207" s="455"/>
      <c r="J207" s="455"/>
      <c r="K207" s="455"/>
      <c r="L207" s="455"/>
      <c r="M207" s="455"/>
      <c r="N207" s="455"/>
      <c r="O207" s="455"/>
      <c r="P207" s="455"/>
      <c r="Q207" s="455"/>
      <c r="R207" s="455"/>
      <c r="S207" s="455"/>
      <c r="T207" s="455"/>
      <c r="U207" s="455"/>
    </row>
    <row r="208" spans="2:21" x14ac:dyDescent="0.3">
      <c r="B208" s="455"/>
      <c r="C208" s="455"/>
      <c r="D208" s="455"/>
      <c r="E208" s="455"/>
      <c r="F208" s="455"/>
      <c r="G208" s="455"/>
      <c r="H208" s="455"/>
      <c r="I208" s="455"/>
      <c r="J208" s="455"/>
      <c r="K208" s="455"/>
      <c r="L208" s="455"/>
      <c r="M208" s="455"/>
      <c r="N208" s="455"/>
      <c r="O208" s="455"/>
      <c r="P208" s="455"/>
      <c r="Q208" s="455"/>
      <c r="R208" s="455"/>
      <c r="S208" s="455"/>
      <c r="T208" s="455"/>
      <c r="U208" s="455"/>
    </row>
    <row r="209" spans="2:21" x14ac:dyDescent="0.3">
      <c r="B209" s="455"/>
      <c r="C209" s="455"/>
      <c r="D209" s="455"/>
      <c r="E209" s="455"/>
      <c r="F209" s="455"/>
      <c r="G209" s="455"/>
      <c r="H209" s="455"/>
      <c r="I209" s="455"/>
      <c r="J209" s="455"/>
      <c r="K209" s="455"/>
      <c r="L209" s="455"/>
      <c r="M209" s="455"/>
      <c r="N209" s="455"/>
      <c r="O209" s="455"/>
      <c r="P209" s="455"/>
      <c r="Q209" s="455"/>
      <c r="R209" s="455"/>
      <c r="S209" s="455"/>
      <c r="T209" s="455"/>
      <c r="U209" s="455"/>
    </row>
    <row r="210" spans="2:21" x14ac:dyDescent="0.3">
      <c r="B210" s="455"/>
      <c r="C210" s="455"/>
      <c r="D210" s="455"/>
      <c r="E210" s="455"/>
      <c r="F210" s="455"/>
      <c r="G210" s="455"/>
      <c r="H210" s="455"/>
      <c r="I210" s="455"/>
      <c r="J210" s="455"/>
      <c r="K210" s="455"/>
      <c r="L210" s="455"/>
      <c r="M210" s="455"/>
      <c r="N210" s="455"/>
      <c r="O210" s="455"/>
      <c r="P210" s="455"/>
      <c r="Q210" s="455"/>
      <c r="R210" s="455"/>
      <c r="S210" s="455"/>
      <c r="T210" s="455"/>
      <c r="U210" s="455"/>
    </row>
    <row r="211" spans="2:21" x14ac:dyDescent="0.3">
      <c r="B211" s="455"/>
      <c r="C211" s="455"/>
      <c r="D211" s="455"/>
      <c r="E211" s="455"/>
      <c r="F211" s="455"/>
      <c r="G211" s="455"/>
      <c r="H211" s="455"/>
      <c r="I211" s="455"/>
      <c r="J211" s="455"/>
      <c r="K211" s="455"/>
      <c r="L211" s="455"/>
      <c r="M211" s="455"/>
      <c r="N211" s="455"/>
      <c r="O211" s="455"/>
      <c r="P211" s="455"/>
      <c r="Q211" s="455"/>
      <c r="R211" s="455"/>
      <c r="S211" s="455"/>
      <c r="T211" s="455"/>
      <c r="U211" s="455"/>
    </row>
    <row r="212" spans="2:21" x14ac:dyDescent="0.3">
      <c r="B212" s="455"/>
      <c r="C212" s="455"/>
      <c r="D212" s="455"/>
      <c r="E212" s="455"/>
      <c r="F212" s="455"/>
      <c r="G212" s="455"/>
      <c r="H212" s="455"/>
      <c r="I212" s="455"/>
      <c r="J212" s="455"/>
      <c r="K212" s="455"/>
      <c r="L212" s="455"/>
      <c r="M212" s="455"/>
      <c r="N212" s="455"/>
      <c r="O212" s="455"/>
      <c r="P212" s="455"/>
      <c r="Q212" s="455"/>
      <c r="R212" s="455"/>
      <c r="S212" s="455"/>
      <c r="T212" s="455"/>
      <c r="U212" s="455"/>
    </row>
    <row r="213" spans="2:21" x14ac:dyDescent="0.3">
      <c r="B213" s="455"/>
      <c r="C213" s="455"/>
      <c r="D213" s="455"/>
      <c r="E213" s="455"/>
      <c r="F213" s="455"/>
      <c r="G213" s="455"/>
      <c r="H213" s="455"/>
      <c r="I213" s="455"/>
      <c r="J213" s="455"/>
      <c r="K213" s="455"/>
      <c r="L213" s="455"/>
      <c r="M213" s="455"/>
      <c r="N213" s="455"/>
      <c r="O213" s="455"/>
      <c r="P213" s="455"/>
      <c r="Q213" s="455"/>
      <c r="R213" s="455"/>
      <c r="S213" s="455"/>
      <c r="T213" s="455"/>
      <c r="U213" s="455"/>
    </row>
    <row r="214" spans="2:21" x14ac:dyDescent="0.3">
      <c r="B214" s="455"/>
      <c r="C214" s="455"/>
      <c r="D214" s="455"/>
      <c r="E214" s="455"/>
      <c r="F214" s="455"/>
      <c r="G214" s="455"/>
      <c r="H214" s="455"/>
      <c r="I214" s="455"/>
      <c r="J214" s="455"/>
      <c r="K214" s="455"/>
      <c r="L214" s="455"/>
      <c r="M214" s="455"/>
      <c r="N214" s="455"/>
      <c r="O214" s="455"/>
      <c r="P214" s="455"/>
      <c r="Q214" s="455"/>
      <c r="R214" s="455"/>
      <c r="S214" s="455"/>
      <c r="T214" s="455"/>
      <c r="U214" s="455"/>
    </row>
    <row r="215" spans="2:21" x14ac:dyDescent="0.3">
      <c r="B215" s="455"/>
      <c r="C215" s="455"/>
      <c r="D215" s="455"/>
      <c r="E215" s="455"/>
      <c r="F215" s="455"/>
      <c r="G215" s="455"/>
      <c r="H215" s="455"/>
      <c r="I215" s="455"/>
      <c r="J215" s="455"/>
      <c r="K215" s="455"/>
      <c r="L215" s="455"/>
      <c r="M215" s="455"/>
      <c r="N215" s="455"/>
      <c r="O215" s="455"/>
      <c r="P215" s="455"/>
      <c r="Q215" s="455"/>
      <c r="R215" s="455"/>
      <c r="S215" s="455"/>
      <c r="T215" s="455"/>
      <c r="U215" s="455"/>
    </row>
    <row r="216" spans="2:21" x14ac:dyDescent="0.3">
      <c r="B216" s="455"/>
      <c r="C216" s="455"/>
      <c r="D216" s="455"/>
      <c r="E216" s="455"/>
      <c r="F216" s="455"/>
      <c r="G216" s="455"/>
      <c r="H216" s="455"/>
      <c r="I216" s="455"/>
      <c r="J216" s="455"/>
      <c r="K216" s="455"/>
      <c r="L216" s="455"/>
      <c r="M216" s="455"/>
      <c r="N216" s="455"/>
      <c r="O216" s="455"/>
      <c r="P216" s="455"/>
      <c r="Q216" s="455"/>
      <c r="R216" s="455"/>
      <c r="S216" s="455"/>
      <c r="T216" s="455"/>
      <c r="U216" s="455"/>
    </row>
    <row r="217" spans="2:21" x14ac:dyDescent="0.3">
      <c r="B217" s="455"/>
      <c r="C217" s="455"/>
      <c r="D217" s="455"/>
      <c r="E217" s="455"/>
      <c r="F217" s="455"/>
      <c r="G217" s="455"/>
      <c r="H217" s="455"/>
      <c r="I217" s="455"/>
      <c r="J217" s="455"/>
      <c r="K217" s="455"/>
      <c r="L217" s="455"/>
      <c r="M217" s="455"/>
      <c r="N217" s="455"/>
      <c r="O217" s="455"/>
      <c r="P217" s="455"/>
      <c r="Q217" s="455"/>
      <c r="R217" s="455"/>
      <c r="S217" s="455"/>
      <c r="T217" s="455"/>
      <c r="U217" s="455"/>
    </row>
    <row r="218" spans="2:21" x14ac:dyDescent="0.3">
      <c r="B218" s="455"/>
      <c r="C218" s="455"/>
      <c r="D218" s="455"/>
      <c r="E218" s="455"/>
      <c r="F218" s="455"/>
      <c r="G218" s="455"/>
      <c r="H218" s="455"/>
      <c r="I218" s="455"/>
      <c r="J218" s="455"/>
      <c r="K218" s="455"/>
      <c r="L218" s="455"/>
      <c r="M218" s="455"/>
      <c r="N218" s="455"/>
      <c r="O218" s="455"/>
      <c r="P218" s="455"/>
      <c r="Q218" s="455"/>
      <c r="R218" s="455"/>
      <c r="S218" s="455"/>
      <c r="T218" s="455"/>
      <c r="U218" s="455"/>
    </row>
    <row r="219" spans="2:21" x14ac:dyDescent="0.3">
      <c r="B219" s="455"/>
      <c r="C219" s="455"/>
      <c r="D219" s="455"/>
      <c r="E219" s="455"/>
      <c r="F219" s="455"/>
      <c r="G219" s="455"/>
      <c r="H219" s="455"/>
      <c r="I219" s="455"/>
      <c r="J219" s="455"/>
      <c r="K219" s="455"/>
      <c r="L219" s="455"/>
      <c r="M219" s="455"/>
      <c r="N219" s="455"/>
      <c r="O219" s="455"/>
      <c r="P219" s="455"/>
      <c r="Q219" s="455"/>
      <c r="R219" s="455"/>
      <c r="S219" s="455"/>
      <c r="T219" s="455"/>
      <c r="U219" s="455"/>
    </row>
    <row r="220" spans="2:21" x14ac:dyDescent="0.3">
      <c r="B220" s="455"/>
      <c r="C220" s="455"/>
      <c r="D220" s="455"/>
      <c r="E220" s="455"/>
      <c r="F220" s="455"/>
      <c r="G220" s="455"/>
      <c r="H220" s="455"/>
      <c r="I220" s="455"/>
      <c r="J220" s="455"/>
      <c r="K220" s="455"/>
      <c r="L220" s="455"/>
      <c r="M220" s="455"/>
      <c r="N220" s="455"/>
      <c r="O220" s="455"/>
      <c r="P220" s="455"/>
      <c r="Q220" s="455"/>
      <c r="R220" s="455"/>
      <c r="S220" s="455"/>
      <c r="T220" s="455"/>
      <c r="U220" s="455"/>
    </row>
    <row r="221" spans="2:21" x14ac:dyDescent="0.3">
      <c r="B221" s="455"/>
      <c r="C221" s="455"/>
      <c r="D221" s="455"/>
      <c r="E221" s="455"/>
      <c r="F221" s="455"/>
      <c r="G221" s="455"/>
      <c r="H221" s="455"/>
      <c r="I221" s="455"/>
      <c r="J221" s="455"/>
      <c r="K221" s="455"/>
      <c r="L221" s="455"/>
      <c r="M221" s="455"/>
      <c r="N221" s="455"/>
      <c r="O221" s="455"/>
      <c r="P221" s="455"/>
      <c r="Q221" s="455"/>
      <c r="R221" s="455"/>
      <c r="S221" s="455"/>
      <c r="T221" s="455"/>
      <c r="U221" s="455"/>
    </row>
    <row r="222" spans="2:21" x14ac:dyDescent="0.3">
      <c r="B222" s="455"/>
      <c r="C222" s="455"/>
      <c r="D222" s="455"/>
      <c r="E222" s="455"/>
      <c r="F222" s="455"/>
      <c r="G222" s="455"/>
      <c r="H222" s="455"/>
      <c r="I222" s="455"/>
      <c r="J222" s="455"/>
      <c r="K222" s="455"/>
      <c r="L222" s="455"/>
      <c r="M222" s="455"/>
      <c r="N222" s="455"/>
      <c r="O222" s="455"/>
      <c r="P222" s="455"/>
      <c r="Q222" s="455"/>
      <c r="R222" s="455"/>
      <c r="S222" s="455"/>
      <c r="T222" s="455"/>
      <c r="U222" s="455"/>
    </row>
    <row r="223" spans="2:21" x14ac:dyDescent="0.3">
      <c r="B223" s="455"/>
      <c r="C223" s="455"/>
      <c r="D223" s="455"/>
      <c r="E223" s="455"/>
      <c r="F223" s="455"/>
      <c r="G223" s="455"/>
      <c r="H223" s="455"/>
      <c r="I223" s="455"/>
      <c r="J223" s="455"/>
      <c r="K223" s="455"/>
      <c r="L223" s="455"/>
      <c r="M223" s="455"/>
      <c r="N223" s="455"/>
      <c r="O223" s="455"/>
      <c r="P223" s="455"/>
      <c r="Q223" s="455"/>
      <c r="R223" s="455"/>
      <c r="S223" s="455"/>
      <c r="T223" s="455"/>
      <c r="U223" s="455"/>
    </row>
    <row r="224" spans="2:21" x14ac:dyDescent="0.3">
      <c r="B224" s="455"/>
      <c r="C224" s="455"/>
      <c r="D224" s="455"/>
      <c r="E224" s="455"/>
      <c r="F224" s="455"/>
      <c r="G224" s="455"/>
      <c r="H224" s="455"/>
      <c r="I224" s="455"/>
      <c r="J224" s="455"/>
      <c r="K224" s="455"/>
      <c r="L224" s="455"/>
      <c r="M224" s="455"/>
      <c r="N224" s="455"/>
      <c r="O224" s="455"/>
      <c r="P224" s="455"/>
      <c r="Q224" s="455"/>
      <c r="R224" s="455"/>
      <c r="S224" s="455"/>
      <c r="T224" s="455"/>
      <c r="U224" s="455"/>
    </row>
    <row r="225" spans="2:21" x14ac:dyDescent="0.3">
      <c r="B225" s="455"/>
      <c r="C225" s="455"/>
      <c r="D225" s="455"/>
      <c r="E225" s="455"/>
      <c r="F225" s="455"/>
      <c r="G225" s="455"/>
      <c r="H225" s="455"/>
      <c r="I225" s="455"/>
      <c r="J225" s="455"/>
      <c r="K225" s="455"/>
      <c r="L225" s="455"/>
      <c r="M225" s="455"/>
      <c r="N225" s="455"/>
      <c r="O225" s="455"/>
      <c r="P225" s="455"/>
      <c r="Q225" s="455"/>
      <c r="R225" s="455"/>
      <c r="S225" s="455"/>
      <c r="T225" s="455"/>
      <c r="U225" s="455"/>
    </row>
    <row r="226" spans="2:21" x14ac:dyDescent="0.3">
      <c r="B226" s="455"/>
      <c r="C226" s="455"/>
      <c r="D226" s="455"/>
      <c r="E226" s="455"/>
      <c r="F226" s="455"/>
      <c r="G226" s="455"/>
      <c r="H226" s="455"/>
      <c r="I226" s="455"/>
      <c r="J226" s="455"/>
      <c r="K226" s="455"/>
      <c r="L226" s="455"/>
      <c r="M226" s="455"/>
      <c r="N226" s="455"/>
      <c r="O226" s="455"/>
      <c r="P226" s="455"/>
      <c r="Q226" s="455"/>
      <c r="R226" s="455"/>
      <c r="S226" s="455"/>
      <c r="T226" s="455"/>
      <c r="U226" s="455"/>
    </row>
    <row r="227" spans="2:21" x14ac:dyDescent="0.3">
      <c r="B227" s="455"/>
      <c r="C227" s="455"/>
      <c r="D227" s="455"/>
      <c r="E227" s="455"/>
      <c r="F227" s="455"/>
      <c r="G227" s="455"/>
      <c r="H227" s="455"/>
      <c r="I227" s="455"/>
      <c r="J227" s="455"/>
      <c r="K227" s="455"/>
      <c r="L227" s="455"/>
      <c r="M227" s="455"/>
      <c r="N227" s="455"/>
      <c r="O227" s="455"/>
      <c r="P227" s="455"/>
      <c r="Q227" s="455"/>
      <c r="R227" s="455"/>
      <c r="S227" s="455"/>
      <c r="T227" s="455"/>
      <c r="U227" s="455"/>
    </row>
    <row r="228" spans="2:21" x14ac:dyDescent="0.3">
      <c r="B228" s="455"/>
      <c r="C228" s="455"/>
      <c r="D228" s="455"/>
      <c r="E228" s="455"/>
      <c r="F228" s="455"/>
      <c r="G228" s="455"/>
      <c r="H228" s="455"/>
      <c r="I228" s="455"/>
      <c r="J228" s="455"/>
      <c r="K228" s="455"/>
      <c r="L228" s="455"/>
      <c r="M228" s="455"/>
      <c r="N228" s="455"/>
      <c r="O228" s="455"/>
      <c r="P228" s="455"/>
      <c r="Q228" s="455"/>
      <c r="R228" s="455"/>
      <c r="S228" s="455"/>
      <c r="T228" s="455"/>
      <c r="U228" s="455"/>
    </row>
    <row r="229" spans="2:21" x14ac:dyDescent="0.3">
      <c r="B229" s="455"/>
      <c r="C229" s="455"/>
      <c r="D229" s="455"/>
      <c r="E229" s="455"/>
      <c r="F229" s="455"/>
      <c r="G229" s="455"/>
      <c r="H229" s="455"/>
      <c r="I229" s="455"/>
      <c r="J229" s="455"/>
      <c r="K229" s="455"/>
      <c r="L229" s="455"/>
      <c r="M229" s="455"/>
      <c r="N229" s="455"/>
      <c r="O229" s="455"/>
      <c r="P229" s="455"/>
      <c r="Q229" s="455"/>
      <c r="R229" s="455"/>
      <c r="S229" s="455"/>
      <c r="T229" s="455"/>
      <c r="U229" s="455"/>
    </row>
    <row r="230" spans="2:21" x14ac:dyDescent="0.3">
      <c r="B230" s="455"/>
      <c r="C230" s="455"/>
      <c r="D230" s="455"/>
      <c r="E230" s="455"/>
      <c r="F230" s="455"/>
      <c r="G230" s="455"/>
      <c r="H230" s="455"/>
      <c r="I230" s="455"/>
      <c r="J230" s="455"/>
      <c r="K230" s="455"/>
      <c r="L230" s="455"/>
      <c r="M230" s="455"/>
      <c r="N230" s="455"/>
      <c r="O230" s="455"/>
      <c r="P230" s="455"/>
      <c r="Q230" s="455"/>
      <c r="R230" s="455"/>
      <c r="S230" s="455"/>
      <c r="T230" s="455"/>
      <c r="U230" s="455"/>
    </row>
    <row r="231" spans="2:21" x14ac:dyDescent="0.3">
      <c r="B231" s="455"/>
      <c r="C231" s="455"/>
      <c r="D231" s="455"/>
      <c r="E231" s="455"/>
      <c r="F231" s="455"/>
      <c r="G231" s="455"/>
      <c r="H231" s="455"/>
      <c r="I231" s="455"/>
      <c r="J231" s="455"/>
      <c r="K231" s="455"/>
      <c r="L231" s="455"/>
      <c r="M231" s="455"/>
      <c r="N231" s="455"/>
      <c r="O231" s="455"/>
      <c r="P231" s="455"/>
      <c r="Q231" s="455"/>
      <c r="R231" s="455"/>
      <c r="S231" s="455"/>
      <c r="T231" s="455"/>
      <c r="U231" s="455"/>
    </row>
    <row r="232" spans="2:21" x14ac:dyDescent="0.3">
      <c r="B232" s="455"/>
      <c r="C232" s="455"/>
      <c r="D232" s="455"/>
      <c r="E232" s="455"/>
      <c r="F232" s="455"/>
      <c r="G232" s="455"/>
      <c r="H232" s="455"/>
      <c r="I232" s="455"/>
      <c r="J232" s="455"/>
      <c r="K232" s="455"/>
      <c r="L232" s="455"/>
      <c r="M232" s="455"/>
      <c r="N232" s="455"/>
      <c r="O232" s="455"/>
      <c r="P232" s="455"/>
      <c r="Q232" s="455"/>
      <c r="R232" s="455"/>
      <c r="S232" s="455"/>
      <c r="T232" s="455"/>
      <c r="U232" s="455"/>
    </row>
    <row r="233" spans="2:21" x14ac:dyDescent="0.3">
      <c r="B233" s="455"/>
      <c r="C233" s="455"/>
      <c r="D233" s="455"/>
      <c r="E233" s="455"/>
      <c r="F233" s="455"/>
      <c r="G233" s="455"/>
      <c r="H233" s="455"/>
      <c r="I233" s="455"/>
      <c r="J233" s="455"/>
      <c r="K233" s="455"/>
      <c r="L233" s="455"/>
      <c r="M233" s="455"/>
      <c r="N233" s="455"/>
      <c r="O233" s="455"/>
      <c r="P233" s="455"/>
      <c r="Q233" s="455"/>
      <c r="R233" s="455"/>
      <c r="S233" s="455"/>
      <c r="T233" s="455"/>
      <c r="U233" s="455"/>
    </row>
    <row r="234" spans="2:21" x14ac:dyDescent="0.3">
      <c r="B234" s="455"/>
      <c r="C234" s="455"/>
      <c r="D234" s="455"/>
      <c r="E234" s="455"/>
      <c r="F234" s="455"/>
      <c r="G234" s="455"/>
      <c r="H234" s="455"/>
      <c r="I234" s="455"/>
      <c r="J234" s="455"/>
      <c r="K234" s="455"/>
      <c r="L234" s="455"/>
      <c r="M234" s="455"/>
      <c r="N234" s="455"/>
      <c r="O234" s="455"/>
      <c r="P234" s="455"/>
      <c r="Q234" s="455"/>
      <c r="R234" s="455"/>
      <c r="S234" s="455"/>
      <c r="T234" s="455"/>
      <c r="U234" s="455"/>
    </row>
    <row r="235" spans="2:21" x14ac:dyDescent="0.3">
      <c r="B235" s="455"/>
      <c r="C235" s="455"/>
      <c r="D235" s="455"/>
      <c r="E235" s="455"/>
      <c r="F235" s="455"/>
      <c r="G235" s="455"/>
      <c r="H235" s="455"/>
      <c r="I235" s="455"/>
      <c r="J235" s="455"/>
      <c r="K235" s="455"/>
      <c r="L235" s="455"/>
      <c r="M235" s="455"/>
      <c r="N235" s="455"/>
      <c r="O235" s="455"/>
      <c r="P235" s="455"/>
      <c r="Q235" s="455"/>
      <c r="R235" s="455"/>
      <c r="S235" s="455"/>
      <c r="T235" s="455"/>
      <c r="U235" s="455"/>
    </row>
    <row r="236" spans="2:21" x14ac:dyDescent="0.3">
      <c r="B236" s="455"/>
      <c r="C236" s="455"/>
      <c r="D236" s="455"/>
      <c r="E236" s="455"/>
      <c r="F236" s="455"/>
      <c r="G236" s="455"/>
      <c r="H236" s="455"/>
      <c r="I236" s="455"/>
      <c r="J236" s="455"/>
      <c r="K236" s="455"/>
      <c r="L236" s="455"/>
      <c r="M236" s="455"/>
      <c r="N236" s="455"/>
      <c r="O236" s="455"/>
      <c r="P236" s="455"/>
      <c r="Q236" s="455"/>
      <c r="R236" s="455"/>
      <c r="S236" s="455"/>
      <c r="T236" s="455"/>
      <c r="U236" s="455"/>
    </row>
    <row r="237" spans="2:21" x14ac:dyDescent="0.3">
      <c r="B237" s="455"/>
      <c r="C237" s="455"/>
      <c r="D237" s="455"/>
      <c r="E237" s="455"/>
      <c r="F237" s="455"/>
      <c r="G237" s="455"/>
      <c r="H237" s="455"/>
      <c r="I237" s="455"/>
      <c r="J237" s="455"/>
      <c r="K237" s="455"/>
      <c r="L237" s="455"/>
      <c r="M237" s="455"/>
      <c r="N237" s="455"/>
      <c r="O237" s="455"/>
      <c r="P237" s="455"/>
      <c r="Q237" s="455"/>
      <c r="R237" s="455"/>
      <c r="S237" s="455"/>
      <c r="T237" s="455"/>
      <c r="U237" s="455"/>
    </row>
    <row r="238" spans="2:21" x14ac:dyDescent="0.3">
      <c r="B238" s="455"/>
      <c r="C238" s="455"/>
      <c r="D238" s="455"/>
      <c r="E238" s="455"/>
      <c r="F238" s="455"/>
      <c r="G238" s="455"/>
      <c r="H238" s="455"/>
      <c r="I238" s="455"/>
      <c r="J238" s="455"/>
      <c r="K238" s="455"/>
      <c r="L238" s="455"/>
      <c r="M238" s="455"/>
      <c r="N238" s="455"/>
      <c r="O238" s="455"/>
      <c r="P238" s="455"/>
      <c r="Q238" s="455"/>
      <c r="R238" s="455"/>
      <c r="S238" s="455"/>
      <c r="T238" s="455"/>
      <c r="U238" s="455"/>
    </row>
    <row r="239" spans="2:21" x14ac:dyDescent="0.3">
      <c r="B239" s="455"/>
      <c r="C239" s="455"/>
      <c r="D239" s="455"/>
      <c r="E239" s="455"/>
      <c r="F239" s="455"/>
      <c r="G239" s="455"/>
      <c r="H239" s="455"/>
      <c r="I239" s="455"/>
      <c r="J239" s="455"/>
      <c r="K239" s="455"/>
      <c r="L239" s="455"/>
      <c r="M239" s="455"/>
      <c r="N239" s="455"/>
      <c r="O239" s="455"/>
      <c r="P239" s="455"/>
      <c r="Q239" s="455"/>
      <c r="R239" s="455"/>
      <c r="S239" s="455"/>
      <c r="T239" s="455"/>
      <c r="U239" s="455"/>
    </row>
    <row r="240" spans="2:21" x14ac:dyDescent="0.3">
      <c r="B240" s="455"/>
      <c r="C240" s="455"/>
      <c r="D240" s="455"/>
      <c r="E240" s="455"/>
      <c r="F240" s="455"/>
      <c r="G240" s="455"/>
      <c r="H240" s="455"/>
      <c r="I240" s="455"/>
      <c r="J240" s="455"/>
      <c r="K240" s="455"/>
      <c r="L240" s="455"/>
      <c r="M240" s="455"/>
      <c r="N240" s="455"/>
      <c r="O240" s="455"/>
      <c r="P240" s="455"/>
      <c r="Q240" s="455"/>
      <c r="R240" s="455"/>
      <c r="S240" s="455"/>
      <c r="T240" s="455"/>
      <c r="U240" s="455"/>
    </row>
    <row r="241" spans="2:21" x14ac:dyDescent="0.3">
      <c r="B241" s="455"/>
      <c r="C241" s="455"/>
      <c r="D241" s="455"/>
      <c r="E241" s="455"/>
      <c r="F241" s="455"/>
      <c r="G241" s="455"/>
      <c r="H241" s="455"/>
      <c r="I241" s="455"/>
      <c r="J241" s="455"/>
      <c r="K241" s="455"/>
      <c r="L241" s="455"/>
      <c r="M241" s="455"/>
      <c r="N241" s="455"/>
      <c r="O241" s="455"/>
      <c r="P241" s="455"/>
      <c r="Q241" s="455"/>
      <c r="R241" s="455"/>
      <c r="S241" s="455"/>
      <c r="T241" s="455"/>
      <c r="U241" s="455"/>
    </row>
    <row r="242" spans="2:21" x14ac:dyDescent="0.3">
      <c r="B242" s="455"/>
      <c r="C242" s="455"/>
      <c r="D242" s="455"/>
      <c r="E242" s="455"/>
      <c r="F242" s="455"/>
      <c r="G242" s="455"/>
      <c r="H242" s="455"/>
      <c r="I242" s="455"/>
      <c r="J242" s="455"/>
      <c r="K242" s="455"/>
      <c r="L242" s="455"/>
      <c r="M242" s="455"/>
      <c r="N242" s="455"/>
      <c r="O242" s="455"/>
      <c r="P242" s="455"/>
      <c r="Q242" s="455"/>
      <c r="R242" s="455"/>
      <c r="S242" s="455"/>
      <c r="T242" s="455"/>
      <c r="U242" s="455"/>
    </row>
    <row r="243" spans="2:21" x14ac:dyDescent="0.3">
      <c r="B243" s="455"/>
      <c r="C243" s="455"/>
      <c r="D243" s="455"/>
      <c r="E243" s="455"/>
      <c r="F243" s="455"/>
      <c r="G243" s="455"/>
      <c r="H243" s="455"/>
      <c r="I243" s="455"/>
      <c r="J243" s="455"/>
      <c r="K243" s="455"/>
      <c r="L243" s="455"/>
      <c r="M243" s="455"/>
      <c r="N243" s="455"/>
      <c r="O243" s="455"/>
      <c r="P243" s="455"/>
      <c r="Q243" s="455"/>
      <c r="R243" s="455"/>
      <c r="S243" s="455"/>
      <c r="T243" s="455"/>
      <c r="U243" s="455"/>
    </row>
    <row r="244" spans="2:21" x14ac:dyDescent="0.3">
      <c r="B244" s="455"/>
      <c r="C244" s="455"/>
      <c r="D244" s="455"/>
      <c r="E244" s="455"/>
      <c r="F244" s="455"/>
      <c r="G244" s="455"/>
      <c r="H244" s="455"/>
      <c r="I244" s="455"/>
      <c r="J244" s="455"/>
      <c r="K244" s="455"/>
      <c r="L244" s="455"/>
      <c r="M244" s="455"/>
      <c r="N244" s="455"/>
      <c r="O244" s="455"/>
      <c r="P244" s="455"/>
      <c r="Q244" s="455"/>
      <c r="R244" s="455"/>
      <c r="S244" s="455"/>
      <c r="T244" s="455"/>
      <c r="U244" s="455"/>
    </row>
    <row r="245" spans="2:21" x14ac:dyDescent="0.3">
      <c r="B245" s="455"/>
      <c r="C245" s="455"/>
      <c r="D245" s="455"/>
      <c r="E245" s="455"/>
      <c r="F245" s="455"/>
      <c r="G245" s="455"/>
      <c r="H245" s="455"/>
      <c r="I245" s="455"/>
      <c r="J245" s="455"/>
      <c r="K245" s="455"/>
      <c r="L245" s="455"/>
      <c r="M245" s="455"/>
      <c r="N245" s="455"/>
      <c r="O245" s="455"/>
      <c r="P245" s="455"/>
      <c r="Q245" s="455"/>
      <c r="R245" s="455"/>
      <c r="S245" s="455"/>
      <c r="T245" s="455"/>
      <c r="U245" s="455"/>
    </row>
    <row r="246" spans="2:21" x14ac:dyDescent="0.3">
      <c r="B246" s="455"/>
      <c r="C246" s="455"/>
      <c r="D246" s="455"/>
      <c r="E246" s="455"/>
      <c r="F246" s="455"/>
      <c r="G246" s="455"/>
      <c r="H246" s="455"/>
      <c r="I246" s="455"/>
      <c r="J246" s="455"/>
      <c r="K246" s="455"/>
      <c r="L246" s="455"/>
      <c r="M246" s="455"/>
      <c r="N246" s="455"/>
      <c r="O246" s="455"/>
      <c r="P246" s="455"/>
      <c r="Q246" s="455"/>
      <c r="R246" s="455"/>
      <c r="S246" s="455"/>
      <c r="T246" s="455"/>
      <c r="U246" s="455"/>
    </row>
    <row r="247" spans="2:21" x14ac:dyDescent="0.3">
      <c r="B247" s="455"/>
      <c r="C247" s="455"/>
      <c r="D247" s="455"/>
      <c r="E247" s="455"/>
      <c r="F247" s="455"/>
      <c r="G247" s="455"/>
      <c r="H247" s="455"/>
      <c r="I247" s="455"/>
      <c r="J247" s="455"/>
      <c r="K247" s="455"/>
      <c r="L247" s="455"/>
      <c r="M247" s="455"/>
      <c r="N247" s="455"/>
      <c r="O247" s="455"/>
      <c r="P247" s="455"/>
      <c r="Q247" s="455"/>
      <c r="R247" s="455"/>
      <c r="S247" s="455"/>
      <c r="T247" s="455"/>
      <c r="U247" s="455"/>
    </row>
    <row r="248" spans="2:21" x14ac:dyDescent="0.3">
      <c r="B248" s="455"/>
      <c r="C248" s="455"/>
      <c r="D248" s="455"/>
      <c r="E248" s="455"/>
      <c r="F248" s="455"/>
      <c r="G248" s="455"/>
      <c r="H248" s="455"/>
      <c r="I248" s="455"/>
      <c r="J248" s="455"/>
      <c r="K248" s="455"/>
      <c r="L248" s="455"/>
      <c r="M248" s="455"/>
      <c r="N248" s="455"/>
      <c r="O248" s="455"/>
      <c r="P248" s="455"/>
      <c r="Q248" s="455"/>
      <c r="R248" s="455"/>
      <c r="S248" s="455"/>
      <c r="T248" s="455"/>
      <c r="U248" s="455"/>
    </row>
    <row r="249" spans="2:21" x14ac:dyDescent="0.3">
      <c r="B249" s="455"/>
      <c r="C249" s="455"/>
      <c r="D249" s="455"/>
      <c r="E249" s="455"/>
      <c r="F249" s="455"/>
      <c r="G249" s="455"/>
      <c r="H249" s="455"/>
      <c r="I249" s="455"/>
      <c r="J249" s="455"/>
      <c r="K249" s="455"/>
      <c r="L249" s="455"/>
      <c r="M249" s="455"/>
      <c r="N249" s="455"/>
      <c r="O249" s="455"/>
      <c r="P249" s="455"/>
      <c r="Q249" s="455"/>
      <c r="R249" s="455"/>
      <c r="S249" s="455"/>
      <c r="T249" s="455"/>
      <c r="U249" s="455"/>
    </row>
    <row r="250" spans="2:21" x14ac:dyDescent="0.3">
      <c r="B250" s="455"/>
      <c r="C250" s="455"/>
      <c r="D250" s="455"/>
      <c r="E250" s="455"/>
      <c r="F250" s="455"/>
      <c r="G250" s="455"/>
      <c r="H250" s="455"/>
      <c r="I250" s="455"/>
      <c r="J250" s="455"/>
      <c r="K250" s="455"/>
      <c r="L250" s="455"/>
      <c r="M250" s="455"/>
      <c r="N250" s="455"/>
      <c r="O250" s="455"/>
      <c r="P250" s="455"/>
      <c r="Q250" s="455"/>
      <c r="R250" s="455"/>
      <c r="S250" s="455"/>
      <c r="T250" s="455"/>
      <c r="U250" s="455"/>
    </row>
    <row r="251" spans="2:21" x14ac:dyDescent="0.3">
      <c r="B251" s="455"/>
      <c r="C251" s="455"/>
      <c r="D251" s="455"/>
      <c r="E251" s="455"/>
      <c r="F251" s="455"/>
      <c r="G251" s="455"/>
      <c r="H251" s="455"/>
      <c r="I251" s="455"/>
      <c r="J251" s="455"/>
      <c r="K251" s="455"/>
      <c r="L251" s="455"/>
      <c r="M251" s="455"/>
      <c r="N251" s="455"/>
      <c r="O251" s="455"/>
      <c r="P251" s="455"/>
      <c r="Q251" s="455"/>
      <c r="R251" s="455"/>
      <c r="S251" s="455"/>
      <c r="T251" s="455"/>
      <c r="U251" s="455"/>
    </row>
    <row r="252" spans="2:21" x14ac:dyDescent="0.3">
      <c r="B252" s="455"/>
      <c r="C252" s="455"/>
      <c r="D252" s="455"/>
      <c r="E252" s="455"/>
      <c r="F252" s="455"/>
      <c r="G252" s="455"/>
      <c r="H252" s="455"/>
      <c r="I252" s="455"/>
      <c r="J252" s="455"/>
      <c r="K252" s="455"/>
      <c r="L252" s="455"/>
      <c r="M252" s="455"/>
      <c r="N252" s="455"/>
      <c r="O252" s="455"/>
      <c r="P252" s="455"/>
      <c r="Q252" s="455"/>
      <c r="R252" s="455"/>
      <c r="S252" s="455"/>
      <c r="T252" s="455"/>
      <c r="U252" s="455"/>
    </row>
    <row r="253" spans="2:21" x14ac:dyDescent="0.3">
      <c r="B253" s="455"/>
      <c r="C253" s="455"/>
      <c r="D253" s="455"/>
      <c r="E253" s="455"/>
      <c r="F253" s="455"/>
      <c r="G253" s="455"/>
      <c r="H253" s="455"/>
      <c r="I253" s="455"/>
      <c r="J253" s="455"/>
      <c r="K253" s="455"/>
      <c r="L253" s="455"/>
      <c r="M253" s="455"/>
      <c r="N253" s="455"/>
      <c r="O253" s="455"/>
      <c r="P253" s="455"/>
      <c r="Q253" s="455"/>
      <c r="R253" s="455"/>
      <c r="S253" s="455"/>
      <c r="T253" s="455"/>
      <c r="U253" s="455"/>
    </row>
    <row r="254" spans="2:21" x14ac:dyDescent="0.3">
      <c r="B254" s="455"/>
      <c r="C254" s="455"/>
      <c r="D254" s="455"/>
      <c r="E254" s="455"/>
      <c r="F254" s="455"/>
      <c r="G254" s="455"/>
      <c r="H254" s="455"/>
      <c r="I254" s="455"/>
      <c r="J254" s="455"/>
      <c r="K254" s="455"/>
      <c r="L254" s="455"/>
      <c r="M254" s="455"/>
      <c r="N254" s="455"/>
      <c r="O254" s="455"/>
      <c r="P254" s="455"/>
      <c r="Q254" s="455"/>
      <c r="R254" s="455"/>
      <c r="S254" s="455"/>
      <c r="T254" s="455"/>
      <c r="U254" s="455"/>
    </row>
    <row r="255" spans="2:21" x14ac:dyDescent="0.3">
      <c r="B255" s="455"/>
      <c r="C255" s="455"/>
      <c r="D255" s="455"/>
      <c r="E255" s="455"/>
      <c r="F255" s="455"/>
      <c r="G255" s="455"/>
      <c r="H255" s="455"/>
      <c r="I255" s="455"/>
      <c r="J255" s="455"/>
      <c r="K255" s="455"/>
      <c r="L255" s="455"/>
      <c r="M255" s="455"/>
      <c r="N255" s="455"/>
      <c r="O255" s="455"/>
      <c r="P255" s="455"/>
      <c r="Q255" s="455"/>
      <c r="R255" s="455"/>
      <c r="S255" s="455"/>
      <c r="T255" s="455"/>
      <c r="U255" s="455"/>
    </row>
    <row r="256" spans="2:21" x14ac:dyDescent="0.3">
      <c r="B256" s="455"/>
      <c r="C256" s="455"/>
      <c r="D256" s="455"/>
      <c r="E256" s="455"/>
      <c r="F256" s="455"/>
      <c r="G256" s="455"/>
      <c r="H256" s="455"/>
      <c r="I256" s="455"/>
      <c r="J256" s="455"/>
      <c r="K256" s="455"/>
      <c r="L256" s="455"/>
      <c r="M256" s="455"/>
      <c r="N256" s="455"/>
      <c r="O256" s="455"/>
      <c r="P256" s="455"/>
      <c r="Q256" s="455"/>
      <c r="R256" s="455"/>
      <c r="S256" s="455"/>
      <c r="T256" s="455"/>
      <c r="U256" s="455"/>
    </row>
    <row r="257" spans="2:21" x14ac:dyDescent="0.3">
      <c r="B257" s="455"/>
      <c r="C257" s="455"/>
      <c r="D257" s="455"/>
      <c r="E257" s="455"/>
      <c r="F257" s="455"/>
      <c r="G257" s="455"/>
      <c r="H257" s="455"/>
      <c r="I257" s="455"/>
      <c r="J257" s="455"/>
      <c r="K257" s="455"/>
      <c r="L257" s="455"/>
      <c r="M257" s="455"/>
      <c r="N257" s="455"/>
      <c r="O257" s="455"/>
      <c r="P257" s="455"/>
      <c r="Q257" s="455"/>
      <c r="R257" s="455"/>
      <c r="S257" s="455"/>
      <c r="T257" s="455"/>
      <c r="U257" s="455"/>
    </row>
    <row r="258" spans="2:21" x14ac:dyDescent="0.3">
      <c r="B258" s="455"/>
      <c r="C258" s="455"/>
      <c r="D258" s="455"/>
      <c r="E258" s="455"/>
      <c r="F258" s="455"/>
      <c r="G258" s="455"/>
      <c r="H258" s="455"/>
      <c r="I258" s="455"/>
      <c r="J258" s="455"/>
      <c r="K258" s="455"/>
      <c r="L258" s="455"/>
      <c r="M258" s="455"/>
      <c r="N258" s="455"/>
      <c r="O258" s="455"/>
      <c r="P258" s="455"/>
      <c r="Q258" s="455"/>
      <c r="R258" s="455"/>
      <c r="S258" s="455"/>
      <c r="T258" s="455"/>
      <c r="U258" s="455"/>
    </row>
    <row r="259" spans="2:21" x14ac:dyDescent="0.3">
      <c r="B259" s="455"/>
      <c r="C259" s="455"/>
      <c r="D259" s="455"/>
      <c r="E259" s="455"/>
      <c r="F259" s="455"/>
      <c r="G259" s="455"/>
      <c r="H259" s="455"/>
      <c r="I259" s="455"/>
      <c r="J259" s="455"/>
      <c r="K259" s="455"/>
      <c r="L259" s="455"/>
      <c r="M259" s="455"/>
      <c r="N259" s="455"/>
      <c r="O259" s="455"/>
      <c r="P259" s="455"/>
      <c r="Q259" s="455"/>
      <c r="R259" s="455"/>
      <c r="S259" s="455"/>
      <c r="T259" s="455"/>
      <c r="U259" s="455"/>
    </row>
    <row r="260" spans="2:21" x14ac:dyDescent="0.3">
      <c r="B260" s="455"/>
      <c r="C260" s="455"/>
      <c r="D260" s="455"/>
      <c r="E260" s="455"/>
      <c r="F260" s="455"/>
      <c r="G260" s="455"/>
      <c r="H260" s="455"/>
      <c r="I260" s="455"/>
      <c r="J260" s="455"/>
      <c r="K260" s="455"/>
      <c r="L260" s="455"/>
      <c r="M260" s="455"/>
      <c r="N260" s="455"/>
      <c r="O260" s="455"/>
      <c r="P260" s="455"/>
      <c r="Q260" s="455"/>
      <c r="R260" s="455"/>
      <c r="S260" s="455"/>
      <c r="T260" s="455"/>
      <c r="U260" s="455"/>
    </row>
    <row r="261" spans="2:21" x14ac:dyDescent="0.3">
      <c r="B261" s="455"/>
      <c r="C261" s="455"/>
      <c r="D261" s="455"/>
      <c r="E261" s="455"/>
      <c r="F261" s="455"/>
      <c r="G261" s="455"/>
      <c r="H261" s="455"/>
      <c r="I261" s="455"/>
      <c r="J261" s="455"/>
      <c r="K261" s="455"/>
      <c r="L261" s="455"/>
      <c r="M261" s="455"/>
      <c r="N261" s="455"/>
      <c r="O261" s="455"/>
      <c r="P261" s="455"/>
      <c r="Q261" s="455"/>
      <c r="R261" s="455"/>
      <c r="S261" s="455"/>
      <c r="T261" s="455"/>
      <c r="U261" s="455"/>
    </row>
    <row r="262" spans="2:21" x14ac:dyDescent="0.3">
      <c r="B262" s="455"/>
      <c r="C262" s="455"/>
      <c r="D262" s="455"/>
      <c r="E262" s="455"/>
      <c r="F262" s="455"/>
      <c r="G262" s="455"/>
      <c r="H262" s="455"/>
      <c r="I262" s="455"/>
      <c r="J262" s="455"/>
      <c r="K262" s="455"/>
      <c r="L262" s="455"/>
      <c r="M262" s="455"/>
      <c r="N262" s="455"/>
      <c r="O262" s="455"/>
      <c r="P262" s="455"/>
      <c r="Q262" s="455"/>
      <c r="R262" s="455"/>
      <c r="S262" s="455"/>
      <c r="T262" s="455"/>
      <c r="U262" s="455"/>
    </row>
    <row r="263" spans="2:21" x14ac:dyDescent="0.3">
      <c r="B263" s="455"/>
      <c r="C263" s="455"/>
      <c r="D263" s="455"/>
      <c r="E263" s="455"/>
      <c r="F263" s="455"/>
      <c r="G263" s="455"/>
      <c r="H263" s="455"/>
      <c r="I263" s="455"/>
      <c r="J263" s="455"/>
      <c r="K263" s="455"/>
      <c r="L263" s="455"/>
      <c r="M263" s="455"/>
      <c r="N263" s="455"/>
      <c r="O263" s="455"/>
      <c r="P263" s="455"/>
      <c r="Q263" s="455"/>
      <c r="R263" s="455"/>
      <c r="S263" s="455"/>
      <c r="T263" s="455"/>
      <c r="U263" s="455"/>
    </row>
    <row r="264" spans="2:21" x14ac:dyDescent="0.3">
      <c r="B264" s="455"/>
      <c r="C264" s="455"/>
      <c r="D264" s="455"/>
      <c r="E264" s="455"/>
      <c r="F264" s="455"/>
      <c r="G264" s="455"/>
      <c r="H264" s="455"/>
      <c r="I264" s="455"/>
      <c r="J264" s="455"/>
      <c r="K264" s="455"/>
      <c r="L264" s="455"/>
      <c r="M264" s="455"/>
      <c r="N264" s="455"/>
      <c r="O264" s="455"/>
      <c r="P264" s="455"/>
      <c r="Q264" s="455"/>
      <c r="R264" s="455"/>
      <c r="S264" s="455"/>
      <c r="T264" s="455"/>
      <c r="U264" s="455"/>
    </row>
    <row r="265" spans="2:21" x14ac:dyDescent="0.3">
      <c r="B265" s="455"/>
      <c r="C265" s="455"/>
      <c r="D265" s="455"/>
      <c r="E265" s="455"/>
      <c r="F265" s="455"/>
      <c r="G265" s="455"/>
      <c r="H265" s="455"/>
      <c r="I265" s="455"/>
      <c r="J265" s="455"/>
      <c r="K265" s="455"/>
      <c r="L265" s="455"/>
      <c r="M265" s="455"/>
      <c r="N265" s="455"/>
      <c r="O265" s="455"/>
      <c r="P265" s="455"/>
      <c r="Q265" s="455"/>
      <c r="R265" s="455"/>
      <c r="S265" s="455"/>
      <c r="T265" s="455"/>
      <c r="U265" s="455"/>
    </row>
    <row r="266" spans="2:21" x14ac:dyDescent="0.3">
      <c r="B266" s="455"/>
      <c r="C266" s="455"/>
      <c r="D266" s="455"/>
      <c r="E266" s="455"/>
      <c r="F266" s="455"/>
      <c r="G266" s="455"/>
      <c r="H266" s="455"/>
      <c r="I266" s="455"/>
      <c r="J266" s="455"/>
      <c r="K266" s="455"/>
      <c r="L266" s="455"/>
      <c r="M266" s="455"/>
      <c r="N266" s="455"/>
      <c r="O266" s="455"/>
      <c r="P266" s="455"/>
      <c r="Q266" s="455"/>
      <c r="R266" s="455"/>
      <c r="S266" s="455"/>
      <c r="T266" s="455"/>
      <c r="U266" s="455"/>
    </row>
    <row r="267" spans="2:21" x14ac:dyDescent="0.3">
      <c r="B267" s="455"/>
      <c r="C267" s="455"/>
      <c r="D267" s="455"/>
      <c r="E267" s="455"/>
      <c r="F267" s="455"/>
      <c r="G267" s="455"/>
      <c r="H267" s="455"/>
      <c r="I267" s="455"/>
      <c r="J267" s="455"/>
      <c r="K267" s="455"/>
      <c r="L267" s="455"/>
      <c r="M267" s="455"/>
      <c r="N267" s="455"/>
      <c r="O267" s="455"/>
      <c r="P267" s="455"/>
      <c r="Q267" s="455"/>
      <c r="R267" s="455"/>
      <c r="S267" s="455"/>
      <c r="T267" s="455"/>
      <c r="U267" s="455"/>
    </row>
    <row r="268" spans="2:21" x14ac:dyDescent="0.3">
      <c r="B268" s="455"/>
      <c r="C268" s="455"/>
      <c r="D268" s="455"/>
      <c r="E268" s="455"/>
      <c r="F268" s="455"/>
      <c r="G268" s="455"/>
      <c r="H268" s="455"/>
      <c r="I268" s="455"/>
      <c r="J268" s="455"/>
      <c r="K268" s="455"/>
      <c r="L268" s="455"/>
      <c r="M268" s="455"/>
      <c r="N268" s="455"/>
      <c r="O268" s="455"/>
      <c r="P268" s="455"/>
      <c r="Q268" s="455"/>
      <c r="R268" s="455"/>
      <c r="S268" s="455"/>
      <c r="T268" s="455"/>
      <c r="U268" s="455"/>
    </row>
    <row r="269" spans="2:21" x14ac:dyDescent="0.3">
      <c r="B269" s="455"/>
      <c r="C269" s="455"/>
      <c r="D269" s="455"/>
      <c r="E269" s="455"/>
      <c r="F269" s="455"/>
      <c r="G269" s="455"/>
      <c r="H269" s="455"/>
      <c r="I269" s="455"/>
      <c r="J269" s="455"/>
      <c r="K269" s="455"/>
      <c r="L269" s="455"/>
      <c r="M269" s="455"/>
      <c r="N269" s="455"/>
      <c r="O269" s="455"/>
      <c r="P269" s="455"/>
      <c r="Q269" s="455"/>
      <c r="R269" s="455"/>
      <c r="S269" s="455"/>
      <c r="T269" s="455"/>
      <c r="U269" s="455"/>
    </row>
    <row r="270" spans="2:21" x14ac:dyDescent="0.3">
      <c r="B270" s="455"/>
      <c r="C270" s="455"/>
      <c r="D270" s="455"/>
      <c r="E270" s="455"/>
      <c r="F270" s="455"/>
      <c r="G270" s="455"/>
      <c r="H270" s="455"/>
      <c r="I270" s="455"/>
      <c r="J270" s="455"/>
      <c r="K270" s="455"/>
      <c r="L270" s="455"/>
      <c r="M270" s="455"/>
      <c r="N270" s="455"/>
      <c r="O270" s="455"/>
      <c r="P270" s="455"/>
      <c r="Q270" s="455"/>
      <c r="R270" s="455"/>
      <c r="S270" s="455"/>
      <c r="T270" s="455"/>
      <c r="U270" s="455"/>
    </row>
    <row r="271" spans="2:21" x14ac:dyDescent="0.3">
      <c r="B271" s="455"/>
      <c r="C271" s="455"/>
      <c r="D271" s="455"/>
      <c r="E271" s="455"/>
      <c r="F271" s="455"/>
      <c r="G271" s="455"/>
      <c r="H271" s="455"/>
      <c r="I271" s="455"/>
      <c r="J271" s="455"/>
      <c r="K271" s="455"/>
      <c r="L271" s="455"/>
      <c r="M271" s="455"/>
      <c r="N271" s="455"/>
      <c r="O271" s="455"/>
      <c r="P271" s="455"/>
      <c r="Q271" s="455"/>
      <c r="R271" s="455"/>
      <c r="S271" s="455"/>
      <c r="T271" s="455"/>
      <c r="U271" s="455"/>
    </row>
    <row r="272" spans="2:21" x14ac:dyDescent="0.3">
      <c r="B272" s="455"/>
      <c r="C272" s="455"/>
      <c r="D272" s="455"/>
      <c r="E272" s="455"/>
      <c r="F272" s="455"/>
      <c r="G272" s="455"/>
      <c r="H272" s="455"/>
      <c r="I272" s="455"/>
      <c r="J272" s="455"/>
      <c r="K272" s="455"/>
      <c r="L272" s="455"/>
      <c r="M272" s="455"/>
      <c r="N272" s="455"/>
      <c r="O272" s="455"/>
      <c r="P272" s="455"/>
      <c r="Q272" s="455"/>
      <c r="R272" s="455"/>
      <c r="S272" s="455"/>
      <c r="T272" s="455"/>
      <c r="U272" s="455"/>
    </row>
    <row r="273" spans="2:21" x14ac:dyDescent="0.3">
      <c r="B273" s="455"/>
      <c r="C273" s="455"/>
      <c r="D273" s="455"/>
      <c r="E273" s="455"/>
      <c r="F273" s="455"/>
      <c r="G273" s="455"/>
      <c r="H273" s="455"/>
      <c r="I273" s="455"/>
      <c r="J273" s="455"/>
      <c r="K273" s="455"/>
      <c r="L273" s="455"/>
      <c r="M273" s="455"/>
      <c r="N273" s="455"/>
      <c r="O273" s="455"/>
      <c r="P273" s="455"/>
      <c r="Q273" s="455"/>
      <c r="R273" s="455"/>
      <c r="S273" s="455"/>
      <c r="T273" s="455"/>
      <c r="U273" s="455"/>
    </row>
    <row r="274" spans="2:21" x14ac:dyDescent="0.3">
      <c r="B274" s="455"/>
      <c r="C274" s="455"/>
      <c r="D274" s="455"/>
      <c r="E274" s="455"/>
      <c r="F274" s="455"/>
      <c r="G274" s="455"/>
      <c r="H274" s="455"/>
      <c r="I274" s="455"/>
      <c r="J274" s="455"/>
      <c r="K274" s="455"/>
      <c r="L274" s="455"/>
      <c r="M274" s="455"/>
      <c r="N274" s="455"/>
      <c r="O274" s="455"/>
      <c r="P274" s="455"/>
      <c r="Q274" s="455"/>
      <c r="R274" s="455"/>
      <c r="S274" s="455"/>
      <c r="T274" s="455"/>
      <c r="U274" s="455"/>
    </row>
    <row r="275" spans="2:21" x14ac:dyDescent="0.3">
      <c r="B275" s="455"/>
      <c r="C275" s="455"/>
      <c r="D275" s="455"/>
      <c r="E275" s="455"/>
      <c r="F275" s="455"/>
      <c r="G275" s="455"/>
      <c r="H275" s="455"/>
      <c r="I275" s="455"/>
      <c r="J275" s="455"/>
      <c r="K275" s="455"/>
      <c r="L275" s="455"/>
      <c r="M275" s="455"/>
      <c r="N275" s="455"/>
      <c r="O275" s="455"/>
      <c r="P275" s="455"/>
      <c r="Q275" s="455"/>
      <c r="R275" s="455"/>
      <c r="S275" s="455"/>
      <c r="T275" s="455"/>
      <c r="U275" s="455"/>
    </row>
    <row r="276" spans="2:21" x14ac:dyDescent="0.3">
      <c r="B276" s="455"/>
      <c r="C276" s="455"/>
      <c r="D276" s="455"/>
      <c r="E276" s="455"/>
      <c r="F276" s="455"/>
      <c r="G276" s="455"/>
      <c r="H276" s="455"/>
      <c r="I276" s="455"/>
      <c r="J276" s="455"/>
      <c r="K276" s="455"/>
      <c r="L276" s="455"/>
      <c r="M276" s="455"/>
      <c r="N276" s="455"/>
      <c r="O276" s="455"/>
      <c r="P276" s="455"/>
      <c r="Q276" s="455"/>
      <c r="R276" s="455"/>
      <c r="S276" s="455"/>
      <c r="T276" s="455"/>
      <c r="U276" s="455"/>
    </row>
    <row r="277" spans="2:21" x14ac:dyDescent="0.3">
      <c r="B277" s="455"/>
      <c r="C277" s="455"/>
      <c r="D277" s="455"/>
      <c r="E277" s="455"/>
      <c r="F277" s="455"/>
      <c r="G277" s="455"/>
      <c r="H277" s="455"/>
      <c r="I277" s="455"/>
      <c r="J277" s="455"/>
      <c r="K277" s="455"/>
      <c r="L277" s="455"/>
      <c r="M277" s="455"/>
      <c r="N277" s="455"/>
      <c r="O277" s="455"/>
      <c r="P277" s="455"/>
      <c r="Q277" s="455"/>
      <c r="R277" s="455"/>
      <c r="S277" s="455"/>
      <c r="T277" s="455"/>
      <c r="U277" s="455"/>
    </row>
    <row r="278" spans="2:21" x14ac:dyDescent="0.3">
      <c r="B278" s="455"/>
      <c r="C278" s="455"/>
      <c r="D278" s="455"/>
      <c r="E278" s="455"/>
      <c r="F278" s="455"/>
      <c r="G278" s="455"/>
      <c r="H278" s="455"/>
      <c r="I278" s="455"/>
      <c r="J278" s="455"/>
      <c r="K278" s="455"/>
      <c r="L278" s="455"/>
      <c r="M278" s="455"/>
      <c r="N278" s="455"/>
      <c r="O278" s="455"/>
      <c r="P278" s="455"/>
      <c r="Q278" s="455"/>
      <c r="R278" s="455"/>
      <c r="S278" s="455"/>
      <c r="T278" s="455"/>
      <c r="U278" s="455"/>
    </row>
    <row r="279" spans="2:21" x14ac:dyDescent="0.3">
      <c r="B279" s="455"/>
      <c r="C279" s="455"/>
      <c r="D279" s="455"/>
      <c r="E279" s="455"/>
      <c r="F279" s="455"/>
      <c r="G279" s="455"/>
      <c r="H279" s="455"/>
      <c r="I279" s="455"/>
      <c r="J279" s="455"/>
      <c r="K279" s="455"/>
      <c r="L279" s="455"/>
      <c r="M279" s="455"/>
      <c r="N279" s="455"/>
      <c r="O279" s="455"/>
      <c r="P279" s="455"/>
      <c r="Q279" s="455"/>
      <c r="R279" s="455"/>
      <c r="S279" s="455"/>
      <c r="T279" s="455"/>
      <c r="U279" s="455"/>
    </row>
    <row r="280" spans="2:21" x14ac:dyDescent="0.3">
      <c r="B280" s="455"/>
      <c r="C280" s="455"/>
      <c r="D280" s="455"/>
      <c r="E280" s="455"/>
      <c r="F280" s="455"/>
      <c r="G280" s="455"/>
      <c r="H280" s="455"/>
      <c r="I280" s="455"/>
      <c r="J280" s="455"/>
      <c r="K280" s="455"/>
      <c r="L280" s="455"/>
      <c r="M280" s="455"/>
      <c r="N280" s="455"/>
      <c r="O280" s="455"/>
      <c r="P280" s="455"/>
      <c r="Q280" s="455"/>
      <c r="R280" s="455"/>
      <c r="S280" s="455"/>
      <c r="T280" s="455"/>
      <c r="U280" s="455"/>
    </row>
    <row r="281" spans="2:21" x14ac:dyDescent="0.3">
      <c r="B281" s="455"/>
      <c r="C281" s="455"/>
      <c r="D281" s="455"/>
      <c r="E281" s="455"/>
      <c r="F281" s="455"/>
      <c r="G281" s="455"/>
      <c r="H281" s="455"/>
      <c r="I281" s="455"/>
      <c r="J281" s="455"/>
      <c r="K281" s="455"/>
      <c r="L281" s="455"/>
      <c r="M281" s="455"/>
      <c r="N281" s="455"/>
      <c r="O281" s="455"/>
      <c r="P281" s="455"/>
      <c r="Q281" s="455"/>
      <c r="R281" s="455"/>
      <c r="S281" s="455"/>
      <c r="T281" s="455"/>
      <c r="U281" s="455"/>
    </row>
    <row r="282" spans="2:21" x14ac:dyDescent="0.3">
      <c r="B282" s="455"/>
      <c r="C282" s="455"/>
      <c r="D282" s="455"/>
      <c r="E282" s="455"/>
      <c r="F282" s="455"/>
      <c r="G282" s="455"/>
      <c r="H282" s="455"/>
      <c r="I282" s="455"/>
      <c r="J282" s="455"/>
      <c r="K282" s="455"/>
      <c r="L282" s="455"/>
      <c r="M282" s="455"/>
      <c r="N282" s="455"/>
      <c r="O282" s="455"/>
      <c r="P282" s="455"/>
      <c r="Q282" s="455"/>
      <c r="R282" s="455"/>
      <c r="S282" s="455"/>
      <c r="T282" s="455"/>
      <c r="U282" s="455"/>
    </row>
    <row r="283" spans="2:21" x14ac:dyDescent="0.3">
      <c r="B283" s="455"/>
      <c r="C283" s="455"/>
      <c r="D283" s="455"/>
      <c r="E283" s="455"/>
      <c r="F283" s="455"/>
      <c r="G283" s="455"/>
      <c r="H283" s="455"/>
      <c r="I283" s="455"/>
      <c r="J283" s="455"/>
      <c r="K283" s="455"/>
      <c r="L283" s="455"/>
      <c r="M283" s="455"/>
      <c r="N283" s="455"/>
      <c r="O283" s="455"/>
      <c r="P283" s="455"/>
      <c r="Q283" s="455"/>
      <c r="R283" s="455"/>
      <c r="S283" s="455"/>
      <c r="T283" s="455"/>
      <c r="U283" s="455"/>
    </row>
    <row r="284" spans="2:21" x14ac:dyDescent="0.3">
      <c r="B284" s="455"/>
      <c r="C284" s="455"/>
      <c r="D284" s="455"/>
      <c r="E284" s="455"/>
      <c r="F284" s="455"/>
      <c r="G284" s="455"/>
      <c r="H284" s="455"/>
      <c r="I284" s="455"/>
      <c r="J284" s="455"/>
      <c r="K284" s="455"/>
      <c r="L284" s="455"/>
      <c r="M284" s="455"/>
      <c r="N284" s="455"/>
      <c r="O284" s="455"/>
      <c r="P284" s="455"/>
      <c r="Q284" s="455"/>
      <c r="R284" s="455"/>
      <c r="S284" s="455"/>
      <c r="T284" s="455"/>
      <c r="U284" s="455"/>
    </row>
    <row r="285" spans="2:21" x14ac:dyDescent="0.3">
      <c r="B285" s="455"/>
      <c r="C285" s="455"/>
      <c r="D285" s="455"/>
      <c r="E285" s="455"/>
      <c r="F285" s="455"/>
      <c r="G285" s="455"/>
      <c r="H285" s="455"/>
      <c r="I285" s="455"/>
      <c r="J285" s="455"/>
      <c r="K285" s="455"/>
      <c r="L285" s="455"/>
      <c r="M285" s="455"/>
      <c r="N285" s="455"/>
      <c r="O285" s="455"/>
      <c r="P285" s="455"/>
      <c r="Q285" s="455"/>
      <c r="R285" s="455"/>
      <c r="S285" s="455"/>
      <c r="T285" s="455"/>
      <c r="U285" s="455"/>
    </row>
    <row r="286" spans="2:21" x14ac:dyDescent="0.3">
      <c r="B286" s="455"/>
      <c r="C286" s="455"/>
      <c r="D286" s="455"/>
      <c r="E286" s="455"/>
      <c r="F286" s="455"/>
      <c r="G286" s="455"/>
      <c r="H286" s="455"/>
      <c r="I286" s="455"/>
      <c r="J286" s="455"/>
      <c r="K286" s="455"/>
      <c r="L286" s="455"/>
      <c r="M286" s="455"/>
      <c r="N286" s="455"/>
      <c r="O286" s="455"/>
      <c r="P286" s="455"/>
      <c r="Q286" s="455"/>
      <c r="R286" s="455"/>
      <c r="S286" s="455"/>
      <c r="T286" s="455"/>
      <c r="U286" s="455"/>
    </row>
    <row r="287" spans="2:21" x14ac:dyDescent="0.3">
      <c r="B287" s="455"/>
      <c r="C287" s="455"/>
      <c r="D287" s="455"/>
      <c r="E287" s="455"/>
      <c r="F287" s="455"/>
      <c r="G287" s="455"/>
      <c r="H287" s="455"/>
      <c r="I287" s="455"/>
      <c r="J287" s="455"/>
      <c r="K287" s="455"/>
      <c r="L287" s="455"/>
      <c r="M287" s="455"/>
      <c r="N287" s="455"/>
      <c r="O287" s="455"/>
      <c r="P287" s="455"/>
      <c r="Q287" s="455"/>
      <c r="R287" s="455"/>
      <c r="S287" s="455"/>
      <c r="T287" s="455"/>
      <c r="U287" s="455"/>
    </row>
    <row r="288" spans="2:21" x14ac:dyDescent="0.3">
      <c r="B288" s="455"/>
      <c r="C288" s="455"/>
      <c r="D288" s="455"/>
      <c r="E288" s="455"/>
      <c r="F288" s="455"/>
      <c r="G288" s="455"/>
      <c r="H288" s="455"/>
      <c r="I288" s="455"/>
      <c r="J288" s="455"/>
      <c r="K288" s="455"/>
      <c r="L288" s="455"/>
      <c r="M288" s="455"/>
      <c r="N288" s="455"/>
      <c r="O288" s="455"/>
      <c r="P288" s="455"/>
      <c r="Q288" s="455"/>
      <c r="R288" s="455"/>
      <c r="S288" s="455"/>
      <c r="T288" s="455"/>
      <c r="U288" s="455"/>
    </row>
    <row r="289" spans="2:21" x14ac:dyDescent="0.3">
      <c r="B289" s="455"/>
      <c r="C289" s="455"/>
      <c r="D289" s="455"/>
      <c r="E289" s="455"/>
      <c r="F289" s="455"/>
      <c r="G289" s="455"/>
      <c r="H289" s="455"/>
      <c r="I289" s="455"/>
      <c r="J289" s="455"/>
      <c r="K289" s="455"/>
      <c r="L289" s="455"/>
      <c r="M289" s="455"/>
      <c r="N289" s="455"/>
      <c r="O289" s="455"/>
      <c r="P289" s="455"/>
      <c r="Q289" s="455"/>
      <c r="R289" s="455"/>
      <c r="S289" s="455"/>
      <c r="T289" s="455"/>
      <c r="U289" s="455"/>
    </row>
    <row r="290" spans="2:21" x14ac:dyDescent="0.3">
      <c r="B290" s="455"/>
      <c r="C290" s="455"/>
      <c r="D290" s="455"/>
      <c r="E290" s="455"/>
      <c r="F290" s="455"/>
      <c r="G290" s="455"/>
      <c r="H290" s="455"/>
      <c r="I290" s="455"/>
      <c r="J290" s="455"/>
      <c r="K290" s="455"/>
      <c r="L290" s="455"/>
      <c r="M290" s="455"/>
      <c r="N290" s="455"/>
      <c r="O290" s="455"/>
      <c r="P290" s="455"/>
      <c r="Q290" s="455"/>
      <c r="R290" s="455"/>
      <c r="S290" s="455"/>
      <c r="T290" s="455"/>
      <c r="U290" s="455"/>
    </row>
    <row r="291" spans="2:21" x14ac:dyDescent="0.3">
      <c r="B291" s="455"/>
      <c r="C291" s="455"/>
      <c r="D291" s="455"/>
      <c r="E291" s="455"/>
      <c r="F291" s="455"/>
      <c r="G291" s="455"/>
      <c r="H291" s="455"/>
      <c r="I291" s="455"/>
      <c r="J291" s="455"/>
      <c r="K291" s="455"/>
      <c r="L291" s="455"/>
      <c r="M291" s="455"/>
      <c r="N291" s="455"/>
      <c r="O291" s="455"/>
      <c r="P291" s="455"/>
      <c r="Q291" s="455"/>
      <c r="R291" s="455"/>
      <c r="S291" s="455"/>
      <c r="T291" s="455"/>
      <c r="U291" s="455"/>
    </row>
    <row r="292" spans="2:21" x14ac:dyDescent="0.3">
      <c r="B292" s="455"/>
      <c r="C292" s="455"/>
      <c r="D292" s="455"/>
      <c r="E292" s="455"/>
      <c r="F292" s="455"/>
      <c r="G292" s="455"/>
      <c r="H292" s="455"/>
      <c r="I292" s="455"/>
      <c r="J292" s="455"/>
      <c r="K292" s="455"/>
      <c r="L292" s="455"/>
      <c r="M292" s="455"/>
      <c r="N292" s="455"/>
      <c r="O292" s="455"/>
      <c r="P292" s="455"/>
      <c r="Q292" s="455"/>
      <c r="R292" s="455"/>
      <c r="S292" s="455"/>
      <c r="T292" s="455"/>
      <c r="U292" s="455"/>
    </row>
  </sheetData>
  <mergeCells count="21">
    <mergeCell ref="E59:E60"/>
    <mergeCell ref="F59:F60"/>
    <mergeCell ref="G59:H59"/>
    <mergeCell ref="I59:J59"/>
    <mergeCell ref="K59:K60"/>
    <mergeCell ref="C58:L58"/>
    <mergeCell ref="C59:C60"/>
    <mergeCell ref="A2:F2"/>
    <mergeCell ref="B13:O13"/>
    <mergeCell ref="B8:O8"/>
    <mergeCell ref="C20:L20"/>
    <mergeCell ref="C21:C22"/>
    <mergeCell ref="D21:D22"/>
    <mergeCell ref="E21:E22"/>
    <mergeCell ref="F21:F22"/>
    <mergeCell ref="G21:H21"/>
    <mergeCell ref="I21:J21"/>
    <mergeCell ref="K21:K22"/>
    <mergeCell ref="L21:L22"/>
    <mergeCell ref="D59:D60"/>
    <mergeCell ref="L59:L60"/>
  </mergeCells>
  <pageMargins left="0.7" right="0.7" top="0.75" bottom="0.75" header="0.3" footer="0.3"/>
  <pageSetup paperSize="9" orientation="portrait"/>
  <drawing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tabColor theme="4"/>
  </sheetPr>
  <dimension ref="B1:AY82"/>
  <sheetViews>
    <sheetView topLeftCell="A4" workbookViewId="0">
      <selection activeCell="R8" sqref="R8"/>
    </sheetView>
  </sheetViews>
  <sheetFormatPr defaultRowHeight="14.4" x14ac:dyDescent="0.3"/>
  <cols>
    <col min="2" max="2" width="36.6640625" customWidth="1"/>
    <col min="3" max="3" width="10" bestFit="1" customWidth="1"/>
    <col min="4" max="4" width="10.6640625" customWidth="1"/>
    <col min="9" max="13" width="9.109375" customWidth="1"/>
    <col min="14" max="14" width="27.109375" customWidth="1"/>
    <col min="15" max="18" width="9.109375" customWidth="1"/>
    <col min="26" max="26" width="32.33203125" customWidth="1"/>
    <col min="38" max="38" width="38.109375" customWidth="1"/>
  </cols>
  <sheetData>
    <row r="1" spans="2:51" s="119" customFormat="1" ht="15" thickBot="1" x14ac:dyDescent="0.35"/>
    <row r="2" spans="2:51" x14ac:dyDescent="0.3">
      <c r="B2" s="1206" t="str">
        <f>C13</f>
        <v>Oil boiler (mineral oil fired, &lt; 10 % FAME) - One-family house, existing and energy renovated buildings</v>
      </c>
      <c r="C2" s="1207"/>
      <c r="D2" s="1207"/>
      <c r="E2" s="1207"/>
      <c r="F2" s="1207"/>
      <c r="G2" s="1208"/>
      <c r="AL2" s="1206" t="str">
        <f>AA13</f>
        <v>Oil boiler (bio oil) - One-family house, new building. HVO is assumed from 2030</v>
      </c>
      <c r="AM2" s="1207"/>
      <c r="AN2" s="1207"/>
      <c r="AO2" s="1207"/>
      <c r="AP2" s="1207"/>
      <c r="AQ2" s="1208"/>
      <c r="AR2" s="368"/>
      <c r="AS2" s="368"/>
      <c r="AT2" s="368"/>
      <c r="AU2" s="368"/>
      <c r="AV2" s="368"/>
      <c r="AW2" s="368"/>
      <c r="AX2" s="368"/>
      <c r="AY2" s="368"/>
    </row>
    <row r="3" spans="2:51" ht="15" thickBot="1" x14ac:dyDescent="0.35">
      <c r="B3" s="1209">
        <f>C14</f>
        <v>2015</v>
      </c>
      <c r="C3" s="1210"/>
      <c r="D3" s="1210"/>
      <c r="E3" s="1210"/>
      <c r="F3" s="1210"/>
      <c r="G3" s="1211"/>
      <c r="H3" s="307"/>
      <c r="J3" s="837" t="s">
        <v>815</v>
      </c>
      <c r="AL3" s="1209">
        <f>AA14</f>
        <v>2015</v>
      </c>
      <c r="AM3" s="1210"/>
      <c r="AN3" s="1210"/>
      <c r="AO3" s="1210"/>
      <c r="AP3" s="1210"/>
      <c r="AQ3" s="1211"/>
      <c r="AR3" s="368"/>
      <c r="AS3" s="368"/>
      <c r="AT3" s="368"/>
      <c r="AU3" s="368"/>
      <c r="AV3" s="368"/>
      <c r="AW3" s="368"/>
      <c r="AX3" s="368"/>
      <c r="AY3" s="368"/>
    </row>
    <row r="4" spans="2:51" ht="15" thickBot="1" x14ac:dyDescent="0.35">
      <c r="B4" s="34" t="s">
        <v>273</v>
      </c>
      <c r="J4" s="837">
        <v>0.2</v>
      </c>
      <c r="Z4" s="34" t="s">
        <v>273</v>
      </c>
      <c r="AA4" s="837"/>
      <c r="AB4" s="837"/>
      <c r="AC4" s="837"/>
      <c r="AD4" s="837"/>
      <c r="AE4" s="837"/>
      <c r="AF4" s="837"/>
      <c r="AG4" s="837"/>
      <c r="AH4" s="837"/>
      <c r="AL4" s="34" t="s">
        <v>273</v>
      </c>
      <c r="AM4" s="368"/>
      <c r="AN4" s="368"/>
      <c r="AO4" s="368"/>
      <c r="AP4" s="368"/>
      <c r="AQ4" s="368"/>
      <c r="AR4" s="368"/>
      <c r="AS4" s="368"/>
      <c r="AT4" s="368"/>
      <c r="AU4" s="368"/>
      <c r="AV4" s="368"/>
      <c r="AW4" s="368"/>
      <c r="AX4" s="368"/>
      <c r="AY4" s="368"/>
    </row>
    <row r="5" spans="2:51" s="307" customFormat="1" ht="28.2" thickTop="1" x14ac:dyDescent="0.3">
      <c r="B5" s="27" t="s">
        <v>255</v>
      </c>
      <c r="C5" s="27" t="s">
        <v>256</v>
      </c>
      <c r="D5" s="28" t="s">
        <v>257</v>
      </c>
      <c r="E5" s="28" t="s">
        <v>259</v>
      </c>
      <c r="F5" s="29" t="s">
        <v>260</v>
      </c>
      <c r="G5" s="30" t="s">
        <v>261</v>
      </c>
      <c r="H5" s="30" t="s">
        <v>262</v>
      </c>
      <c r="I5" s="148" t="s">
        <v>263</v>
      </c>
      <c r="J5" s="30" t="s">
        <v>264</v>
      </c>
      <c r="K5" s="30" t="s">
        <v>265</v>
      </c>
      <c r="L5" s="30" t="s">
        <v>266</v>
      </c>
      <c r="M5" s="30" t="s">
        <v>267</v>
      </c>
      <c r="N5" s="30" t="s">
        <v>268</v>
      </c>
      <c r="O5" s="30" t="s">
        <v>269</v>
      </c>
      <c r="Z5" s="27" t="s">
        <v>255</v>
      </c>
      <c r="AA5" s="27" t="s">
        <v>256</v>
      </c>
      <c r="AB5" s="28" t="s">
        <v>257</v>
      </c>
      <c r="AC5" s="28" t="s">
        <v>259</v>
      </c>
      <c r="AD5" s="29" t="s">
        <v>260</v>
      </c>
      <c r="AE5" s="30" t="s">
        <v>261</v>
      </c>
      <c r="AF5" s="30" t="s">
        <v>262</v>
      </c>
      <c r="AG5" s="148" t="s">
        <v>263</v>
      </c>
      <c r="AH5" s="148" t="s">
        <v>264</v>
      </c>
      <c r="AL5" s="27" t="s">
        <v>255</v>
      </c>
      <c r="AM5" s="27" t="s">
        <v>256</v>
      </c>
      <c r="AN5" s="28" t="s">
        <v>257</v>
      </c>
      <c r="AO5" s="28" t="s">
        <v>259</v>
      </c>
      <c r="AP5" s="29" t="s">
        <v>260</v>
      </c>
      <c r="AQ5" s="30" t="s">
        <v>261</v>
      </c>
      <c r="AR5" s="30" t="s">
        <v>262</v>
      </c>
      <c r="AS5" s="148" t="s">
        <v>263</v>
      </c>
      <c r="AT5" s="148" t="s">
        <v>264</v>
      </c>
      <c r="AU5" s="30" t="s">
        <v>265</v>
      </c>
      <c r="AV5" s="30" t="s">
        <v>266</v>
      </c>
      <c r="AW5" s="30" t="s">
        <v>267</v>
      </c>
      <c r="AX5" s="30" t="s">
        <v>268</v>
      </c>
      <c r="AY5" s="30" t="s">
        <v>269</v>
      </c>
    </row>
    <row r="6" spans="2:51" s="307" customFormat="1" ht="15" thickBot="1" x14ac:dyDescent="0.35">
      <c r="B6" s="31"/>
      <c r="C6" s="31"/>
      <c r="D6" s="32"/>
      <c r="E6" s="32"/>
      <c r="F6" s="33"/>
      <c r="G6" s="31"/>
      <c r="H6" s="31"/>
      <c r="I6" s="31"/>
      <c r="J6" s="31"/>
      <c r="K6" s="31"/>
      <c r="L6" s="31"/>
      <c r="M6" s="31"/>
      <c r="N6" s="31"/>
      <c r="O6" s="31"/>
      <c r="Z6" s="31"/>
      <c r="AA6" s="31"/>
      <c r="AB6" s="32"/>
      <c r="AC6" s="32"/>
      <c r="AD6" s="33"/>
      <c r="AE6" s="31"/>
      <c r="AF6" s="31"/>
      <c r="AG6" s="31"/>
      <c r="AH6" s="31"/>
      <c r="AL6" s="31"/>
      <c r="AM6" s="31"/>
      <c r="AN6" s="32"/>
      <c r="AO6" s="32"/>
      <c r="AP6" s="33"/>
      <c r="AQ6" s="31"/>
      <c r="AR6" s="31"/>
      <c r="AS6" s="31"/>
      <c r="AT6" s="31"/>
      <c r="AU6" s="31"/>
      <c r="AV6" s="31"/>
      <c r="AW6" s="31"/>
      <c r="AX6" s="31"/>
      <c r="AY6" s="31"/>
    </row>
    <row r="7" spans="2:51" s="307" customFormat="1" x14ac:dyDescent="0.3">
      <c r="B7" s="37"/>
      <c r="C7" s="37"/>
      <c r="D7" s="38"/>
      <c r="E7" s="38"/>
      <c r="F7" s="38" t="s">
        <v>373</v>
      </c>
      <c r="G7" s="38" t="s">
        <v>374</v>
      </c>
      <c r="H7" s="38" t="s">
        <v>375</v>
      </c>
      <c r="I7" s="37" t="s">
        <v>271</v>
      </c>
      <c r="J7" s="37" t="s">
        <v>271</v>
      </c>
      <c r="K7" s="37" t="s">
        <v>272</v>
      </c>
      <c r="L7" s="37" t="s">
        <v>272</v>
      </c>
      <c r="M7" s="37" t="s">
        <v>272</v>
      </c>
      <c r="N7" s="37" t="s">
        <v>272</v>
      </c>
      <c r="O7" s="37" t="s">
        <v>272</v>
      </c>
      <c r="Z7" s="37"/>
      <c r="AA7" s="37"/>
      <c r="AB7" s="38"/>
      <c r="AC7" s="38"/>
      <c r="AD7" s="38" t="s">
        <v>373</v>
      </c>
      <c r="AE7" s="38" t="s">
        <v>374</v>
      </c>
      <c r="AF7" s="38" t="s">
        <v>375</v>
      </c>
      <c r="AG7" s="37" t="s">
        <v>271</v>
      </c>
      <c r="AH7" s="37" t="s">
        <v>271</v>
      </c>
      <c r="AL7" s="37"/>
      <c r="AM7" s="37"/>
      <c r="AN7" s="38"/>
      <c r="AO7" s="38"/>
      <c r="AP7" s="38" t="s">
        <v>373</v>
      </c>
      <c r="AQ7" s="38" t="s">
        <v>374</v>
      </c>
      <c r="AR7" s="38" t="s">
        <v>375</v>
      </c>
      <c r="AS7" s="37" t="s">
        <v>271</v>
      </c>
      <c r="AT7" s="37" t="s">
        <v>271</v>
      </c>
      <c r="AU7" s="37" t="s">
        <v>272</v>
      </c>
      <c r="AV7" s="37" t="s">
        <v>272</v>
      </c>
      <c r="AW7" s="37" t="s">
        <v>272</v>
      </c>
      <c r="AX7" s="37" t="s">
        <v>272</v>
      </c>
      <c r="AY7" s="37" t="s">
        <v>272</v>
      </c>
    </row>
    <row r="8" spans="2:51" s="307" customFormat="1" x14ac:dyDescent="0.3">
      <c r="B8" s="39">
        <f>C14</f>
        <v>2015</v>
      </c>
      <c r="C8" s="39">
        <f>B8</f>
        <v>2015</v>
      </c>
      <c r="D8" s="39">
        <f>C23/100</f>
        <v>0.92</v>
      </c>
      <c r="E8" s="39">
        <f>C25</f>
        <v>20</v>
      </c>
      <c r="F8" s="242">
        <f>C48</f>
        <v>2.9800000000000004</v>
      </c>
      <c r="G8" s="242">
        <f>C51</f>
        <v>0.12389349999999999</v>
      </c>
      <c r="H8" s="242">
        <f>C52</f>
        <v>0</v>
      </c>
      <c r="I8" s="39"/>
      <c r="J8" s="39">
        <f>$J$4*C19/100/C17*10</f>
        <v>0.13333333333333333</v>
      </c>
      <c r="K8" s="39">
        <f>C33</f>
        <v>0.5</v>
      </c>
      <c r="L8" s="379">
        <f>C34</f>
        <v>30</v>
      </c>
      <c r="M8" s="379">
        <f>C35</f>
        <v>0</v>
      </c>
      <c r="N8" s="366">
        <f>C36</f>
        <v>0</v>
      </c>
      <c r="O8" s="379">
        <f>C37</f>
        <v>0.03</v>
      </c>
      <c r="Z8" s="39">
        <f>AA14</f>
        <v>2015</v>
      </c>
      <c r="AA8" s="39">
        <f>Z8</f>
        <v>2015</v>
      </c>
      <c r="AB8" s="39">
        <f>AA22/100</f>
        <v>0.9</v>
      </c>
      <c r="AC8" s="39">
        <f>AA25</f>
        <v>20</v>
      </c>
      <c r="AD8" s="242">
        <f>AA48*0.7</f>
        <v>3.4766666666666666</v>
      </c>
      <c r="AE8" s="242">
        <f>AA51</f>
        <v>0.25312758506211136</v>
      </c>
      <c r="AF8" s="242">
        <f>AA52</f>
        <v>0</v>
      </c>
      <c r="AG8" s="39"/>
      <c r="AH8" s="39"/>
      <c r="AL8" s="39">
        <f>AM14</f>
        <v>2015</v>
      </c>
      <c r="AM8" s="39">
        <f>AL8</f>
        <v>2015</v>
      </c>
      <c r="AN8" s="39">
        <f>AM22/100</f>
        <v>0.92</v>
      </c>
      <c r="AO8" s="39">
        <f>AM25</f>
        <v>20</v>
      </c>
      <c r="AP8" s="242">
        <f>AM48</f>
        <v>1.30375</v>
      </c>
      <c r="AQ8" s="242">
        <f>AM51</f>
        <v>4.024640733048624E-2</v>
      </c>
      <c r="AR8" s="242">
        <f>AM52</f>
        <v>52.15</v>
      </c>
      <c r="AS8" s="39"/>
      <c r="AT8" s="39"/>
      <c r="AU8" s="39">
        <f>AM33</f>
        <v>0.5</v>
      </c>
      <c r="AV8" s="539">
        <f>AM34</f>
        <v>40</v>
      </c>
      <c r="AW8" s="539">
        <f>AM35</f>
        <v>0</v>
      </c>
      <c r="AX8" s="366">
        <f>AM36</f>
        <v>0</v>
      </c>
      <c r="AY8" s="539">
        <f>AM37</f>
        <v>0.03</v>
      </c>
    </row>
    <row r="9" spans="2:51" s="307" customFormat="1" x14ac:dyDescent="0.3">
      <c r="B9" s="39">
        <f>D14</f>
        <v>2020</v>
      </c>
      <c r="C9" s="39"/>
      <c r="D9" s="39">
        <f>D23/100</f>
        <v>0.92</v>
      </c>
      <c r="E9" s="39">
        <f>D25</f>
        <v>20</v>
      </c>
      <c r="F9" s="242">
        <f>D48</f>
        <v>2.9062412843031877</v>
      </c>
      <c r="G9" s="242">
        <f>D51</f>
        <v>0.12104745137212751</v>
      </c>
      <c r="H9" s="242">
        <f>D52</f>
        <v>0</v>
      </c>
      <c r="I9" s="39"/>
      <c r="J9" s="39">
        <f>$J$4*D19/100/D17*10</f>
        <v>0.13333333333333333</v>
      </c>
      <c r="K9" s="39">
        <f>D33</f>
        <v>0.5</v>
      </c>
      <c r="L9" s="379">
        <f>D34</f>
        <v>25</v>
      </c>
      <c r="M9" s="379">
        <f>D35</f>
        <v>0</v>
      </c>
      <c r="N9" s="366">
        <f>D36</f>
        <v>0</v>
      </c>
      <c r="O9" s="379">
        <f>D37</f>
        <v>0.02</v>
      </c>
      <c r="Z9" s="39">
        <f>AB14</f>
        <v>2020</v>
      </c>
      <c r="AA9" s="39"/>
      <c r="AB9" s="39">
        <f>AB22/100</f>
        <v>0.9</v>
      </c>
      <c r="AC9" s="39">
        <f>AB25</f>
        <v>20</v>
      </c>
      <c r="AD9" s="242">
        <f>AB48*0.7</f>
        <v>3.3906148316870524</v>
      </c>
      <c r="AE9" s="242">
        <f>AB51</f>
        <v>0.24828983098047269</v>
      </c>
      <c r="AF9" s="242">
        <f>AB52</f>
        <v>0</v>
      </c>
      <c r="AG9" s="39"/>
      <c r="AH9" s="39"/>
      <c r="AL9" s="39">
        <f>AN14</f>
        <v>2020</v>
      </c>
      <c r="AM9" s="39"/>
      <c r="AN9" s="39">
        <f>AN22/100</f>
        <v>0.92</v>
      </c>
      <c r="AO9" s="39">
        <f>AN25</f>
        <v>20</v>
      </c>
      <c r="AP9" s="242">
        <f>AN48</f>
        <v>1.2714805618826448</v>
      </c>
      <c r="AQ9" s="242">
        <f>AN51</f>
        <v>3.9295101689342589E-2</v>
      </c>
      <c r="AR9" s="242">
        <f>AN52</f>
        <v>44.7</v>
      </c>
      <c r="AS9" s="39"/>
      <c r="AT9" s="39"/>
      <c r="AU9" s="39">
        <f>AN33</f>
        <v>0.5</v>
      </c>
      <c r="AV9" s="539">
        <f>AN34</f>
        <v>25</v>
      </c>
      <c r="AW9" s="539">
        <f>AN35</f>
        <v>0</v>
      </c>
      <c r="AX9" s="366">
        <f>AN36</f>
        <v>0</v>
      </c>
      <c r="AY9" s="539">
        <f>AN37</f>
        <v>0.02</v>
      </c>
    </row>
    <row r="10" spans="2:51" s="307" customFormat="1" x14ac:dyDescent="0.3">
      <c r="B10" s="39">
        <f>E14</f>
        <v>2030</v>
      </c>
      <c r="C10" s="39"/>
      <c r="D10" s="39">
        <f>E23/100</f>
        <v>0.93</v>
      </c>
      <c r="E10" s="39">
        <f>E25</f>
        <v>20</v>
      </c>
      <c r="F10" s="242">
        <f>E48</f>
        <v>2.7641555270786178</v>
      </c>
      <c r="G10" s="242">
        <f>E51</f>
        <v>0.11708745441647805</v>
      </c>
      <c r="H10" s="242">
        <f>E52</f>
        <v>0</v>
      </c>
      <c r="I10" s="39"/>
      <c r="J10" s="39">
        <f>$J$4*E19/100/E17*10</f>
        <v>0.13333333333333333</v>
      </c>
      <c r="K10" s="39">
        <f>E33</f>
        <v>0.5</v>
      </c>
      <c r="L10" s="379">
        <f>E34</f>
        <v>20</v>
      </c>
      <c r="M10" s="379">
        <f>E35</f>
        <v>0</v>
      </c>
      <c r="N10" s="366">
        <f>E36</f>
        <v>0</v>
      </c>
      <c r="O10" s="379">
        <f>E37</f>
        <v>0.01</v>
      </c>
      <c r="Z10" s="39">
        <f>AC14</f>
        <v>2030</v>
      </c>
      <c r="AA10" s="39"/>
      <c r="AB10" s="39">
        <f>AC22/100</f>
        <v>1.04</v>
      </c>
      <c r="AC10" s="39">
        <f>AC25</f>
        <v>20</v>
      </c>
      <c r="AD10" s="242">
        <f>AC48*0.7</f>
        <v>3.2248481149250541</v>
      </c>
      <c r="AE10" s="242">
        <f>AC51</f>
        <v>0.24002799477350797</v>
      </c>
      <c r="AF10" s="242">
        <f>AC52</f>
        <v>0</v>
      </c>
      <c r="AG10" s="39"/>
      <c r="AH10" s="39"/>
      <c r="AL10" s="39">
        <f>AO14</f>
        <v>2030</v>
      </c>
      <c r="AM10" s="39"/>
      <c r="AN10" s="39">
        <f>AO22/100</f>
        <v>1.04</v>
      </c>
      <c r="AO10" s="39">
        <f>AO25</f>
        <v>20</v>
      </c>
      <c r="AP10" s="242">
        <f>AO48</f>
        <v>1.2093180430968953</v>
      </c>
      <c r="AQ10" s="242">
        <f>AO51</f>
        <v>3.7024942128548191E-2</v>
      </c>
      <c r="AR10" s="242">
        <f>AO52</f>
        <v>37.25</v>
      </c>
      <c r="AS10" s="39"/>
      <c r="AT10" s="39"/>
      <c r="AU10" s="39">
        <f>AO33</f>
        <v>0.5</v>
      </c>
      <c r="AV10" s="539">
        <f>AO34</f>
        <v>20</v>
      </c>
      <c r="AW10" s="539">
        <f>AO35</f>
        <v>0</v>
      </c>
      <c r="AX10" s="366">
        <f>AO36</f>
        <v>0</v>
      </c>
      <c r="AY10" s="539">
        <f>AO37</f>
        <v>0.01</v>
      </c>
    </row>
    <row r="11" spans="2:51" ht="15" thickBot="1" x14ac:dyDescent="0.35">
      <c r="B11" s="39">
        <f>F14</f>
        <v>2050</v>
      </c>
      <c r="C11" s="39"/>
      <c r="D11" s="39">
        <f>F23/100</f>
        <v>0.95</v>
      </c>
      <c r="E11" s="39">
        <f>F25</f>
        <v>20</v>
      </c>
      <c r="F11" s="242">
        <f>F48</f>
        <v>2.5004840589043273</v>
      </c>
      <c r="G11" s="242">
        <f>F51</f>
        <v>0.10641146235617312</v>
      </c>
      <c r="H11" s="242">
        <f>F52</f>
        <v>0</v>
      </c>
      <c r="I11" s="155"/>
      <c r="J11" s="39">
        <f>$J$4*F19/100/F17*10</f>
        <v>0.13333333333333333</v>
      </c>
      <c r="K11" s="39">
        <f>F33</f>
        <v>0.5</v>
      </c>
      <c r="L11" s="379">
        <f>F34</f>
        <v>15</v>
      </c>
      <c r="M11" s="379">
        <f>F35</f>
        <v>0</v>
      </c>
      <c r="N11" s="366">
        <f>F36</f>
        <v>0</v>
      </c>
      <c r="O11" s="379">
        <f>F37</f>
        <v>0.01</v>
      </c>
      <c r="Z11" s="39">
        <f>AD14</f>
        <v>2050</v>
      </c>
      <c r="AA11" s="39"/>
      <c r="AB11" s="39">
        <f>AD22/100</f>
        <v>1.05</v>
      </c>
      <c r="AC11" s="39">
        <f>AD25</f>
        <v>20</v>
      </c>
      <c r="AD11" s="242">
        <f>AD48*0.7</f>
        <v>2.9172314020550485</v>
      </c>
      <c r="AE11" s="242">
        <f>AD51</f>
        <v>0.21845142510710319</v>
      </c>
      <c r="AF11" s="242">
        <f>AD52</f>
        <v>0</v>
      </c>
      <c r="AG11" s="155"/>
      <c r="AH11" s="155"/>
      <c r="AL11" s="39">
        <f>AP14</f>
        <v>2050</v>
      </c>
      <c r="AM11" s="39"/>
      <c r="AN11" s="39">
        <f>AP22/100</f>
        <v>1.05</v>
      </c>
      <c r="AO11" s="39">
        <f>AP25</f>
        <v>20</v>
      </c>
      <c r="AP11" s="242">
        <f>AP48</f>
        <v>1.0939617757706432</v>
      </c>
      <c r="AQ11" s="242">
        <f>AP51</f>
        <v>3.4950335151467789E-2</v>
      </c>
      <c r="AR11" s="242">
        <f>AP52</f>
        <v>29.8</v>
      </c>
      <c r="AS11" s="155"/>
      <c r="AT11" s="155"/>
      <c r="AU11" s="39">
        <f>AP33</f>
        <v>0.5</v>
      </c>
      <c r="AV11" s="539">
        <f>AP34</f>
        <v>15</v>
      </c>
      <c r="AW11" s="539">
        <f>AP35</f>
        <v>0</v>
      </c>
      <c r="AX11" s="366">
        <f>AP36</f>
        <v>0</v>
      </c>
      <c r="AY11" s="539">
        <f>AP37</f>
        <v>0.01</v>
      </c>
    </row>
    <row r="12" spans="2:51" ht="15.6" thickTop="1" thickBot="1" x14ac:dyDescent="0.35">
      <c r="B12" s="307"/>
      <c r="C12" s="307"/>
      <c r="D12" s="307"/>
      <c r="E12" s="307"/>
      <c r="F12" s="307"/>
      <c r="G12" s="307"/>
      <c r="H12" s="307"/>
      <c r="I12" s="307"/>
      <c r="K12" s="307"/>
      <c r="L12" s="307"/>
      <c r="M12" s="307"/>
      <c r="N12" s="307"/>
      <c r="O12" s="307"/>
      <c r="P12" s="307"/>
    </row>
    <row r="13" spans="2:51" ht="15" customHeight="1" thickBot="1" x14ac:dyDescent="0.35">
      <c r="B13" s="924" t="s">
        <v>0</v>
      </c>
      <c r="C13" s="1223" t="s">
        <v>557</v>
      </c>
      <c r="D13" s="1224"/>
      <c r="E13" s="1224"/>
      <c r="F13" s="1224"/>
      <c r="G13" s="1224"/>
      <c r="H13" s="1224"/>
      <c r="I13" s="1224"/>
      <c r="J13" s="1224"/>
      <c r="K13" s="1224"/>
      <c r="L13" s="1225"/>
      <c r="M13" s="389"/>
      <c r="N13" s="403" t="s">
        <v>0</v>
      </c>
      <c r="O13" s="1223" t="s">
        <v>558</v>
      </c>
      <c r="P13" s="1224"/>
      <c r="Q13" s="1224"/>
      <c r="R13" s="1224"/>
      <c r="S13" s="1224"/>
      <c r="T13" s="1224"/>
      <c r="U13" s="1224"/>
      <c r="V13" s="1224"/>
      <c r="W13" s="1224"/>
      <c r="X13" s="1225"/>
      <c r="Y13" s="389"/>
      <c r="Z13" s="403" t="s">
        <v>0</v>
      </c>
      <c r="AA13" s="1223" t="s">
        <v>559</v>
      </c>
      <c r="AB13" s="1224"/>
      <c r="AC13" s="1224"/>
      <c r="AD13" s="1224"/>
      <c r="AE13" s="1224"/>
      <c r="AF13" s="1224"/>
      <c r="AG13" s="1224"/>
      <c r="AH13" s="1224"/>
      <c r="AI13" s="1224"/>
      <c r="AJ13" s="1225"/>
      <c r="AK13" s="389"/>
      <c r="AL13" s="403" t="s">
        <v>0</v>
      </c>
      <c r="AM13" s="1223" t="s">
        <v>560</v>
      </c>
      <c r="AN13" s="1224"/>
      <c r="AO13" s="1224"/>
      <c r="AP13" s="1224"/>
      <c r="AQ13" s="1224"/>
      <c r="AR13" s="1224"/>
      <c r="AS13" s="1224"/>
      <c r="AT13" s="1224"/>
      <c r="AU13" s="1224"/>
      <c r="AV13" s="1225"/>
    </row>
    <row r="14" spans="2:51" ht="15.75" customHeight="1" x14ac:dyDescent="0.3">
      <c r="B14" s="1217"/>
      <c r="C14" s="1215">
        <v>2015</v>
      </c>
      <c r="D14" s="1215">
        <v>2020</v>
      </c>
      <c r="E14" s="1215">
        <v>2030</v>
      </c>
      <c r="F14" s="1215">
        <v>2050</v>
      </c>
      <c r="G14" s="1219" t="s">
        <v>495</v>
      </c>
      <c r="H14" s="1220"/>
      <c r="I14" s="1219" t="s">
        <v>496</v>
      </c>
      <c r="J14" s="1220"/>
      <c r="K14" s="1215" t="s">
        <v>2</v>
      </c>
      <c r="L14" s="1215" t="s">
        <v>3</v>
      </c>
      <c r="M14" s="389"/>
      <c r="N14" s="1217"/>
      <c r="O14" s="1215">
        <v>2015</v>
      </c>
      <c r="P14" s="1215">
        <v>2020</v>
      </c>
      <c r="Q14" s="1215">
        <v>2030</v>
      </c>
      <c r="R14" s="1215">
        <v>2050</v>
      </c>
      <c r="S14" s="1219" t="s">
        <v>495</v>
      </c>
      <c r="T14" s="1220"/>
      <c r="U14" s="1219" t="s">
        <v>496</v>
      </c>
      <c r="V14" s="1220"/>
      <c r="W14" s="1215" t="s">
        <v>2</v>
      </c>
      <c r="X14" s="1215" t="s">
        <v>3</v>
      </c>
      <c r="Y14" s="389"/>
      <c r="Z14" s="1217"/>
      <c r="AA14" s="1215">
        <v>2015</v>
      </c>
      <c r="AB14" s="1215">
        <v>2020</v>
      </c>
      <c r="AC14" s="1215">
        <v>2030</v>
      </c>
      <c r="AD14" s="1215">
        <v>2050</v>
      </c>
      <c r="AE14" s="1219" t="s">
        <v>495</v>
      </c>
      <c r="AF14" s="1220"/>
      <c r="AG14" s="1219" t="s">
        <v>496</v>
      </c>
      <c r="AH14" s="1220"/>
      <c r="AI14" s="1215" t="s">
        <v>2</v>
      </c>
      <c r="AJ14" s="1215" t="s">
        <v>3</v>
      </c>
      <c r="AK14" s="389"/>
      <c r="AL14" s="1217"/>
      <c r="AM14" s="1215">
        <v>2015</v>
      </c>
      <c r="AN14" s="1215">
        <v>2020</v>
      </c>
      <c r="AO14" s="1215">
        <v>2030</v>
      </c>
      <c r="AP14" s="1215">
        <v>2050</v>
      </c>
      <c r="AQ14" s="1219" t="s">
        <v>495</v>
      </c>
      <c r="AR14" s="1220"/>
      <c r="AS14" s="1219" t="s">
        <v>496</v>
      </c>
      <c r="AT14" s="1220"/>
      <c r="AU14" s="1215" t="s">
        <v>2</v>
      </c>
      <c r="AV14" s="1215" t="s">
        <v>3</v>
      </c>
    </row>
    <row r="15" spans="2:51" ht="15" thickBot="1" x14ac:dyDescent="0.35">
      <c r="B15" s="1218"/>
      <c r="C15" s="1216"/>
      <c r="D15" s="1216"/>
      <c r="E15" s="1216"/>
      <c r="F15" s="1216"/>
      <c r="G15" s="1221"/>
      <c r="H15" s="1222"/>
      <c r="I15" s="1221"/>
      <c r="J15" s="1222"/>
      <c r="K15" s="1216"/>
      <c r="L15" s="1216"/>
      <c r="M15" s="389"/>
      <c r="N15" s="1218"/>
      <c r="O15" s="1216"/>
      <c r="P15" s="1216"/>
      <c r="Q15" s="1216"/>
      <c r="R15" s="1216"/>
      <c r="S15" s="1221"/>
      <c r="T15" s="1222"/>
      <c r="U15" s="1221"/>
      <c r="V15" s="1222"/>
      <c r="W15" s="1216"/>
      <c r="X15" s="1216"/>
      <c r="Y15" s="389"/>
      <c r="Z15" s="1218"/>
      <c r="AA15" s="1216"/>
      <c r="AB15" s="1216"/>
      <c r="AC15" s="1216"/>
      <c r="AD15" s="1216"/>
      <c r="AE15" s="1221"/>
      <c r="AF15" s="1222"/>
      <c r="AG15" s="1221"/>
      <c r="AH15" s="1222"/>
      <c r="AI15" s="1216"/>
      <c r="AJ15" s="1216"/>
      <c r="AK15" s="389"/>
      <c r="AL15" s="1218"/>
      <c r="AM15" s="1216"/>
      <c r="AN15" s="1216"/>
      <c r="AO15" s="1216"/>
      <c r="AP15" s="1216"/>
      <c r="AQ15" s="1221"/>
      <c r="AR15" s="1222"/>
      <c r="AS15" s="1221"/>
      <c r="AT15" s="1222"/>
      <c r="AU15" s="1216"/>
      <c r="AV15" s="1216"/>
    </row>
    <row r="16" spans="2:51" ht="15" thickBot="1" x14ac:dyDescent="0.35">
      <c r="B16" s="925" t="s">
        <v>4</v>
      </c>
      <c r="C16" s="926"/>
      <c r="D16" s="926"/>
      <c r="E16" s="926"/>
      <c r="F16" s="926"/>
      <c r="G16" s="927" t="s">
        <v>497</v>
      </c>
      <c r="H16" s="927" t="s">
        <v>498</v>
      </c>
      <c r="I16" s="927" t="s">
        <v>497</v>
      </c>
      <c r="J16" s="927" t="s">
        <v>498</v>
      </c>
      <c r="K16" s="926"/>
      <c r="L16" s="928"/>
      <c r="M16" s="389"/>
      <c r="N16" s="391" t="s">
        <v>4</v>
      </c>
      <c r="O16" s="382"/>
      <c r="P16" s="382"/>
      <c r="Q16" s="382"/>
      <c r="R16" s="382"/>
      <c r="S16" s="381" t="s">
        <v>497</v>
      </c>
      <c r="T16" s="381" t="s">
        <v>498</v>
      </c>
      <c r="U16" s="381" t="s">
        <v>497</v>
      </c>
      <c r="V16" s="381" t="s">
        <v>498</v>
      </c>
      <c r="W16" s="382"/>
      <c r="X16" s="392"/>
      <c r="Y16" s="389"/>
      <c r="Z16" s="391" t="s">
        <v>4</v>
      </c>
      <c r="AA16" s="382"/>
      <c r="AB16" s="382"/>
      <c r="AC16" s="382"/>
      <c r="AD16" s="382"/>
      <c r="AE16" s="381" t="s">
        <v>497</v>
      </c>
      <c r="AF16" s="381" t="s">
        <v>498</v>
      </c>
      <c r="AG16" s="381" t="s">
        <v>497</v>
      </c>
      <c r="AH16" s="381" t="s">
        <v>498</v>
      </c>
      <c r="AI16" s="382"/>
      <c r="AJ16" s="392"/>
      <c r="AK16" s="389"/>
      <c r="AL16" s="403" t="s">
        <v>4</v>
      </c>
      <c r="AM16" s="382"/>
      <c r="AN16" s="382"/>
      <c r="AO16" s="382"/>
      <c r="AP16" s="382"/>
      <c r="AQ16" s="381" t="s">
        <v>497</v>
      </c>
      <c r="AR16" s="381" t="s">
        <v>498</v>
      </c>
      <c r="AS16" s="381" t="s">
        <v>497</v>
      </c>
      <c r="AT16" s="381" t="s">
        <v>498</v>
      </c>
      <c r="AU16" s="382"/>
      <c r="AV16" s="392"/>
    </row>
    <row r="17" spans="2:48" ht="21" thickBot="1" x14ac:dyDescent="0.35">
      <c r="B17" s="929" t="s">
        <v>5</v>
      </c>
      <c r="C17" s="930">
        <v>15</v>
      </c>
      <c r="D17" s="930">
        <v>15</v>
      </c>
      <c r="E17" s="930">
        <v>15</v>
      </c>
      <c r="F17" s="930">
        <v>15</v>
      </c>
      <c r="G17" s="930">
        <v>13</v>
      </c>
      <c r="H17" s="930">
        <v>30</v>
      </c>
      <c r="I17" s="930">
        <v>15</v>
      </c>
      <c r="J17" s="930">
        <v>30</v>
      </c>
      <c r="K17" s="930" t="s">
        <v>6</v>
      </c>
      <c r="L17" s="930"/>
      <c r="M17" s="389"/>
      <c r="N17" s="390" t="s">
        <v>5</v>
      </c>
      <c r="O17" s="380">
        <v>400</v>
      </c>
      <c r="P17" s="380">
        <v>400</v>
      </c>
      <c r="Q17" s="380">
        <v>400</v>
      </c>
      <c r="R17" s="380">
        <v>400</v>
      </c>
      <c r="S17" s="380">
        <v>100</v>
      </c>
      <c r="T17" s="380">
        <v>1000</v>
      </c>
      <c r="U17" s="380">
        <v>100</v>
      </c>
      <c r="V17" s="380">
        <v>1000</v>
      </c>
      <c r="W17" s="380"/>
      <c r="X17" s="380"/>
      <c r="Y17" s="389"/>
      <c r="Z17" s="390" t="s">
        <v>5</v>
      </c>
      <c r="AA17" s="380">
        <v>15</v>
      </c>
      <c r="AB17" s="380">
        <v>15</v>
      </c>
      <c r="AC17" s="380">
        <v>15</v>
      </c>
      <c r="AD17" s="380">
        <v>15</v>
      </c>
      <c r="AE17" s="380">
        <v>13</v>
      </c>
      <c r="AF17" s="380">
        <v>30</v>
      </c>
      <c r="AG17" s="380">
        <v>15</v>
      </c>
      <c r="AH17" s="380">
        <v>30</v>
      </c>
      <c r="AI17" s="380" t="s">
        <v>6</v>
      </c>
      <c r="AJ17" s="380"/>
      <c r="AK17" s="389"/>
      <c r="AL17" s="390" t="s">
        <v>5</v>
      </c>
      <c r="AM17" s="380">
        <v>160</v>
      </c>
      <c r="AN17" s="380">
        <v>160</v>
      </c>
      <c r="AO17" s="380">
        <v>160</v>
      </c>
      <c r="AP17" s="380">
        <v>160</v>
      </c>
      <c r="AQ17" s="380">
        <v>100</v>
      </c>
      <c r="AR17" s="380">
        <v>1000</v>
      </c>
      <c r="AS17" s="380">
        <v>100</v>
      </c>
      <c r="AT17" s="380">
        <v>1000</v>
      </c>
      <c r="AU17" s="380"/>
      <c r="AV17" s="380"/>
    </row>
    <row r="18" spans="2:48" ht="21" thickBot="1" x14ac:dyDescent="0.35">
      <c r="B18" s="929" t="s">
        <v>77</v>
      </c>
      <c r="C18" s="930" t="s">
        <v>515</v>
      </c>
      <c r="D18" s="930" t="s">
        <v>515</v>
      </c>
      <c r="E18" s="930" t="s">
        <v>515</v>
      </c>
      <c r="F18" s="930" t="s">
        <v>515</v>
      </c>
      <c r="G18" s="930" t="s">
        <v>515</v>
      </c>
      <c r="H18" s="930" t="s">
        <v>515</v>
      </c>
      <c r="I18" s="930" t="s">
        <v>515</v>
      </c>
      <c r="J18" s="930" t="s">
        <v>515</v>
      </c>
      <c r="K18" s="930"/>
      <c r="L18" s="930"/>
      <c r="M18" s="389"/>
      <c r="N18" s="390" t="s">
        <v>77</v>
      </c>
      <c r="O18" s="380" t="s">
        <v>515</v>
      </c>
      <c r="P18" s="380" t="s">
        <v>515</v>
      </c>
      <c r="Q18" s="380" t="s">
        <v>515</v>
      </c>
      <c r="R18" s="380" t="s">
        <v>515</v>
      </c>
      <c r="S18" s="380" t="s">
        <v>515</v>
      </c>
      <c r="T18" s="380" t="s">
        <v>515</v>
      </c>
      <c r="U18" s="380" t="s">
        <v>515</v>
      </c>
      <c r="V18" s="380" t="s">
        <v>515</v>
      </c>
      <c r="W18" s="380"/>
      <c r="X18" s="380"/>
      <c r="Y18" s="389"/>
      <c r="Z18" s="390" t="s">
        <v>77</v>
      </c>
      <c r="AA18" s="380" t="s">
        <v>515</v>
      </c>
      <c r="AB18" s="380" t="s">
        <v>515</v>
      </c>
      <c r="AC18" s="380" t="s">
        <v>515</v>
      </c>
      <c r="AD18" s="380" t="s">
        <v>515</v>
      </c>
      <c r="AE18" s="380" t="s">
        <v>515</v>
      </c>
      <c r="AF18" s="380" t="s">
        <v>515</v>
      </c>
      <c r="AG18" s="380" t="s">
        <v>515</v>
      </c>
      <c r="AH18" s="380" t="s">
        <v>515</v>
      </c>
      <c r="AI18" s="380"/>
      <c r="AJ18" s="380"/>
      <c r="AK18" s="389"/>
      <c r="AL18" s="390" t="s">
        <v>77</v>
      </c>
      <c r="AM18" s="380" t="s">
        <v>515</v>
      </c>
      <c r="AN18" s="380" t="s">
        <v>515</v>
      </c>
      <c r="AO18" s="380" t="s">
        <v>515</v>
      </c>
      <c r="AP18" s="380" t="s">
        <v>515</v>
      </c>
      <c r="AQ18" s="380" t="s">
        <v>515</v>
      </c>
      <c r="AR18" s="380" t="s">
        <v>515</v>
      </c>
      <c r="AS18" s="380" t="s">
        <v>515</v>
      </c>
      <c r="AT18" s="380" t="s">
        <v>515</v>
      </c>
      <c r="AU18" s="380"/>
      <c r="AV18" s="380"/>
    </row>
    <row r="19" spans="2:48" ht="21" thickBot="1" x14ac:dyDescent="0.35">
      <c r="B19" s="929" t="s">
        <v>7</v>
      </c>
      <c r="C19" s="930">
        <v>100</v>
      </c>
      <c r="D19" s="930">
        <v>100</v>
      </c>
      <c r="E19" s="930">
        <v>100</v>
      </c>
      <c r="F19" s="930">
        <v>100</v>
      </c>
      <c r="G19" s="930">
        <v>100</v>
      </c>
      <c r="H19" s="930">
        <v>100</v>
      </c>
      <c r="I19" s="930">
        <v>100</v>
      </c>
      <c r="J19" s="930">
        <v>100</v>
      </c>
      <c r="K19" s="930"/>
      <c r="L19" s="930"/>
      <c r="M19" s="389"/>
      <c r="N19" s="390" t="s">
        <v>7</v>
      </c>
      <c r="O19" s="380">
        <v>100</v>
      </c>
      <c r="P19" s="380">
        <v>100</v>
      </c>
      <c r="Q19" s="380">
        <v>100</v>
      </c>
      <c r="R19" s="380">
        <v>100</v>
      </c>
      <c r="S19" s="380">
        <v>100</v>
      </c>
      <c r="T19" s="380">
        <v>100</v>
      </c>
      <c r="U19" s="380">
        <v>100</v>
      </c>
      <c r="V19" s="380">
        <v>100</v>
      </c>
      <c r="W19" s="380"/>
      <c r="X19" s="380"/>
      <c r="Y19" s="389"/>
      <c r="Z19" s="390" t="s">
        <v>7</v>
      </c>
      <c r="AA19" s="380">
        <v>100</v>
      </c>
      <c r="AB19" s="380">
        <v>100</v>
      </c>
      <c r="AC19" s="380">
        <v>100</v>
      </c>
      <c r="AD19" s="380">
        <v>100</v>
      </c>
      <c r="AE19" s="380">
        <v>100</v>
      </c>
      <c r="AF19" s="380">
        <v>100</v>
      </c>
      <c r="AG19" s="380">
        <v>100</v>
      </c>
      <c r="AH19" s="380">
        <v>100</v>
      </c>
      <c r="AI19" s="380"/>
      <c r="AJ19" s="380"/>
      <c r="AK19" s="389"/>
      <c r="AL19" s="390" t="s">
        <v>7</v>
      </c>
      <c r="AM19" s="380">
        <v>100</v>
      </c>
      <c r="AN19" s="380">
        <v>100</v>
      </c>
      <c r="AO19" s="380">
        <v>100</v>
      </c>
      <c r="AP19" s="380">
        <v>100</v>
      </c>
      <c r="AQ19" s="380">
        <v>100</v>
      </c>
      <c r="AR19" s="380">
        <v>100</v>
      </c>
      <c r="AS19" s="380">
        <v>100</v>
      </c>
      <c r="AT19" s="380">
        <v>100</v>
      </c>
      <c r="AU19" s="380"/>
      <c r="AV19" s="380"/>
    </row>
    <row r="20" spans="2:48" ht="21" thickBot="1" x14ac:dyDescent="0.35">
      <c r="B20" s="929" t="s">
        <v>8</v>
      </c>
      <c r="C20" s="930">
        <v>100</v>
      </c>
      <c r="D20" s="930">
        <v>100</v>
      </c>
      <c r="E20" s="930">
        <v>100</v>
      </c>
      <c r="F20" s="930">
        <v>100</v>
      </c>
      <c r="G20" s="930">
        <v>100</v>
      </c>
      <c r="H20" s="930">
        <v>100</v>
      </c>
      <c r="I20" s="930">
        <v>100</v>
      </c>
      <c r="J20" s="930">
        <v>100</v>
      </c>
      <c r="K20" s="930"/>
      <c r="L20" s="930"/>
      <c r="M20" s="389"/>
      <c r="N20" s="390" t="s">
        <v>8</v>
      </c>
      <c r="O20" s="380">
        <v>100</v>
      </c>
      <c r="P20" s="380">
        <v>100</v>
      </c>
      <c r="Q20" s="380">
        <v>100</v>
      </c>
      <c r="R20" s="380">
        <v>100</v>
      </c>
      <c r="S20" s="380">
        <v>100</v>
      </c>
      <c r="T20" s="380">
        <v>100</v>
      </c>
      <c r="U20" s="380">
        <v>100</v>
      </c>
      <c r="V20" s="380">
        <v>100</v>
      </c>
      <c r="W20" s="380"/>
      <c r="X20" s="380"/>
      <c r="Y20" s="389"/>
      <c r="Z20" s="390" t="s">
        <v>8</v>
      </c>
      <c r="AA20" s="380">
        <v>100</v>
      </c>
      <c r="AB20" s="380">
        <v>100</v>
      </c>
      <c r="AC20" s="380">
        <v>100</v>
      </c>
      <c r="AD20" s="380">
        <v>100</v>
      </c>
      <c r="AE20" s="380">
        <v>100</v>
      </c>
      <c r="AF20" s="380">
        <v>100</v>
      </c>
      <c r="AG20" s="380">
        <v>100</v>
      </c>
      <c r="AH20" s="380">
        <v>100</v>
      </c>
      <c r="AI20" s="380"/>
      <c r="AJ20" s="380"/>
      <c r="AK20" s="389"/>
      <c r="AL20" s="390" t="s">
        <v>8</v>
      </c>
      <c r="AM20" s="380">
        <v>100</v>
      </c>
      <c r="AN20" s="380">
        <v>100</v>
      </c>
      <c r="AO20" s="380">
        <v>100</v>
      </c>
      <c r="AP20" s="380">
        <v>100</v>
      </c>
      <c r="AQ20" s="380">
        <v>100</v>
      </c>
      <c r="AR20" s="380">
        <v>100</v>
      </c>
      <c r="AS20" s="380">
        <v>100</v>
      </c>
      <c r="AT20" s="380">
        <v>100</v>
      </c>
      <c r="AU20" s="380"/>
      <c r="AV20" s="380"/>
    </row>
    <row r="21" spans="2:48" ht="21" thickBot="1" x14ac:dyDescent="0.35">
      <c r="B21" s="929" t="s">
        <v>82</v>
      </c>
      <c r="C21" s="930" t="s">
        <v>515</v>
      </c>
      <c r="D21" s="930" t="s">
        <v>515</v>
      </c>
      <c r="E21" s="930" t="s">
        <v>515</v>
      </c>
      <c r="F21" s="930" t="s">
        <v>515</v>
      </c>
      <c r="G21" s="930" t="s">
        <v>515</v>
      </c>
      <c r="H21" s="930" t="s">
        <v>515</v>
      </c>
      <c r="I21" s="930" t="s">
        <v>515</v>
      </c>
      <c r="J21" s="930" t="s">
        <v>515</v>
      </c>
      <c r="K21" s="930"/>
      <c r="L21" s="930"/>
      <c r="M21" s="389"/>
      <c r="N21" s="390" t="s">
        <v>82</v>
      </c>
      <c r="O21" s="380" t="s">
        <v>515</v>
      </c>
      <c r="P21" s="380" t="s">
        <v>515</v>
      </c>
      <c r="Q21" s="380" t="s">
        <v>515</v>
      </c>
      <c r="R21" s="380" t="s">
        <v>515</v>
      </c>
      <c r="S21" s="380" t="s">
        <v>515</v>
      </c>
      <c r="T21" s="380" t="s">
        <v>515</v>
      </c>
      <c r="U21" s="380" t="s">
        <v>515</v>
      </c>
      <c r="V21" s="380" t="s">
        <v>515</v>
      </c>
      <c r="W21" s="380"/>
      <c r="X21" s="380"/>
      <c r="Y21" s="389"/>
      <c r="Z21" s="390" t="s">
        <v>82</v>
      </c>
      <c r="AA21" s="380" t="s">
        <v>515</v>
      </c>
      <c r="AB21" s="380" t="s">
        <v>515</v>
      </c>
      <c r="AC21" s="380" t="s">
        <v>515</v>
      </c>
      <c r="AD21" s="380" t="s">
        <v>515</v>
      </c>
      <c r="AE21" s="380" t="s">
        <v>515</v>
      </c>
      <c r="AF21" s="380" t="s">
        <v>515</v>
      </c>
      <c r="AG21" s="380" t="s">
        <v>515</v>
      </c>
      <c r="AH21" s="380" t="s">
        <v>515</v>
      </c>
      <c r="AI21" s="380"/>
      <c r="AJ21" s="380"/>
      <c r="AK21" s="389"/>
      <c r="AL21" s="390" t="s">
        <v>82</v>
      </c>
      <c r="AM21" s="380" t="s">
        <v>515</v>
      </c>
      <c r="AN21" s="380" t="s">
        <v>515</v>
      </c>
      <c r="AO21" s="380" t="s">
        <v>515</v>
      </c>
      <c r="AP21" s="380" t="s">
        <v>515</v>
      </c>
      <c r="AQ21" s="380" t="s">
        <v>515</v>
      </c>
      <c r="AR21" s="380" t="s">
        <v>515</v>
      </c>
      <c r="AS21" s="380" t="s">
        <v>515</v>
      </c>
      <c r="AT21" s="380" t="s">
        <v>515</v>
      </c>
      <c r="AU21" s="380"/>
      <c r="AV21" s="380"/>
    </row>
    <row r="22" spans="2:48" ht="15" thickBot="1" x14ac:dyDescent="0.35">
      <c r="B22" s="929" t="s">
        <v>86</v>
      </c>
      <c r="C22" s="930">
        <v>92</v>
      </c>
      <c r="D22" s="930">
        <v>92</v>
      </c>
      <c r="E22" s="930">
        <v>93</v>
      </c>
      <c r="F22" s="930">
        <v>95</v>
      </c>
      <c r="G22" s="930">
        <v>90</v>
      </c>
      <c r="H22" s="930">
        <v>95</v>
      </c>
      <c r="I22" s="930">
        <v>95</v>
      </c>
      <c r="J22" s="930">
        <v>98</v>
      </c>
      <c r="K22" s="930" t="s">
        <v>736</v>
      </c>
      <c r="L22" s="930" t="s">
        <v>880</v>
      </c>
      <c r="M22" s="389"/>
      <c r="N22" s="390" t="s">
        <v>86</v>
      </c>
      <c r="O22" s="380">
        <v>92</v>
      </c>
      <c r="P22" s="380">
        <v>92</v>
      </c>
      <c r="Q22" s="380">
        <v>104</v>
      </c>
      <c r="R22" s="380">
        <v>105</v>
      </c>
      <c r="S22" s="380">
        <v>85</v>
      </c>
      <c r="T22" s="380">
        <v>95</v>
      </c>
      <c r="U22" s="380">
        <v>105</v>
      </c>
      <c r="V22" s="380">
        <v>107</v>
      </c>
      <c r="W22" s="380"/>
      <c r="X22" s="380" t="s">
        <v>561</v>
      </c>
      <c r="Y22" s="389"/>
      <c r="Z22" s="390" t="s">
        <v>86</v>
      </c>
      <c r="AA22" s="380">
        <v>90</v>
      </c>
      <c r="AB22" s="380">
        <v>90</v>
      </c>
      <c r="AC22" s="380">
        <v>104</v>
      </c>
      <c r="AD22" s="380">
        <v>105</v>
      </c>
      <c r="AE22" s="380">
        <v>85</v>
      </c>
      <c r="AF22" s="380">
        <v>95</v>
      </c>
      <c r="AG22" s="380">
        <v>105</v>
      </c>
      <c r="AH22" s="380">
        <v>107</v>
      </c>
      <c r="AI22" s="380" t="s">
        <v>31</v>
      </c>
      <c r="AJ22" s="380" t="s">
        <v>561</v>
      </c>
      <c r="AK22" s="389"/>
      <c r="AL22" s="390" t="s">
        <v>86</v>
      </c>
      <c r="AM22" s="380">
        <v>92</v>
      </c>
      <c r="AN22" s="380">
        <v>92</v>
      </c>
      <c r="AO22" s="380">
        <v>104</v>
      </c>
      <c r="AP22" s="380">
        <v>105</v>
      </c>
      <c r="AQ22" s="380">
        <v>85</v>
      </c>
      <c r="AR22" s="380">
        <v>95</v>
      </c>
      <c r="AS22" s="380">
        <v>105</v>
      </c>
      <c r="AT22" s="380">
        <v>107</v>
      </c>
      <c r="AU22" s="380" t="s">
        <v>31</v>
      </c>
      <c r="AV22" s="380" t="s">
        <v>561</v>
      </c>
    </row>
    <row r="23" spans="2:48" ht="15" thickBot="1" x14ac:dyDescent="0.35">
      <c r="B23" s="929" t="s">
        <v>9</v>
      </c>
      <c r="C23" s="930">
        <v>92</v>
      </c>
      <c r="D23" s="930">
        <v>92</v>
      </c>
      <c r="E23" s="930">
        <v>93</v>
      </c>
      <c r="F23" s="930">
        <v>95</v>
      </c>
      <c r="G23" s="930">
        <v>90</v>
      </c>
      <c r="H23" s="930">
        <v>95</v>
      </c>
      <c r="I23" s="930">
        <v>95</v>
      </c>
      <c r="J23" s="930">
        <v>98</v>
      </c>
      <c r="K23" s="930" t="s">
        <v>736</v>
      </c>
      <c r="L23" s="930" t="s">
        <v>880</v>
      </c>
      <c r="M23" s="389"/>
      <c r="N23" s="390" t="s">
        <v>9</v>
      </c>
      <c r="O23" s="380">
        <v>90</v>
      </c>
      <c r="P23" s="380">
        <v>90</v>
      </c>
      <c r="Q23" s="380">
        <v>102</v>
      </c>
      <c r="R23" s="380">
        <v>103</v>
      </c>
      <c r="S23" s="380">
        <v>98</v>
      </c>
      <c r="T23" s="380">
        <v>104</v>
      </c>
      <c r="U23" s="380">
        <v>104</v>
      </c>
      <c r="V23" s="380">
        <v>106</v>
      </c>
      <c r="W23" s="380"/>
      <c r="X23" s="380" t="s">
        <v>561</v>
      </c>
      <c r="Y23" s="389"/>
      <c r="Z23" s="390" t="s">
        <v>9</v>
      </c>
      <c r="AA23" s="380">
        <v>88</v>
      </c>
      <c r="AB23" s="380">
        <v>88</v>
      </c>
      <c r="AC23" s="380">
        <v>102</v>
      </c>
      <c r="AD23" s="380">
        <v>103</v>
      </c>
      <c r="AE23" s="380">
        <v>98</v>
      </c>
      <c r="AF23" s="380">
        <v>104</v>
      </c>
      <c r="AG23" s="380">
        <v>104</v>
      </c>
      <c r="AH23" s="380">
        <v>106</v>
      </c>
      <c r="AI23" s="380" t="s">
        <v>31</v>
      </c>
      <c r="AJ23" s="380" t="s">
        <v>561</v>
      </c>
      <c r="AK23" s="389"/>
      <c r="AL23" s="390" t="s">
        <v>9</v>
      </c>
      <c r="AM23" s="380">
        <v>90</v>
      </c>
      <c r="AN23" s="380">
        <v>90</v>
      </c>
      <c r="AO23" s="380">
        <v>102</v>
      </c>
      <c r="AP23" s="380">
        <v>103</v>
      </c>
      <c r="AQ23" s="380">
        <v>98</v>
      </c>
      <c r="AR23" s="380">
        <v>104</v>
      </c>
      <c r="AS23" s="380">
        <v>104</v>
      </c>
      <c r="AT23" s="380">
        <v>106</v>
      </c>
      <c r="AU23" s="380" t="s">
        <v>31</v>
      </c>
      <c r="AV23" s="380" t="s">
        <v>561</v>
      </c>
    </row>
    <row r="24" spans="2:48" ht="21" thickBot="1" x14ac:dyDescent="0.35">
      <c r="B24" s="929" t="s">
        <v>500</v>
      </c>
      <c r="C24" s="930">
        <v>150</v>
      </c>
      <c r="D24" s="930">
        <v>140</v>
      </c>
      <c r="E24" s="930">
        <v>130</v>
      </c>
      <c r="F24" s="930">
        <v>110</v>
      </c>
      <c r="G24" s="930">
        <v>100</v>
      </c>
      <c r="H24" s="930">
        <v>160</v>
      </c>
      <c r="I24" s="930">
        <v>90</v>
      </c>
      <c r="J24" s="930">
        <v>150</v>
      </c>
      <c r="K24" s="930" t="s">
        <v>551</v>
      </c>
      <c r="L24" s="930">
        <v>11</v>
      </c>
      <c r="M24" s="389"/>
      <c r="N24" s="390" t="s">
        <v>500</v>
      </c>
      <c r="O24" s="380">
        <v>1500</v>
      </c>
      <c r="P24" s="380">
        <v>1400</v>
      </c>
      <c r="Q24" s="380">
        <v>1300</v>
      </c>
      <c r="R24" s="380">
        <v>1200</v>
      </c>
      <c r="S24" s="380">
        <v>1000</v>
      </c>
      <c r="T24" s="380">
        <v>1800</v>
      </c>
      <c r="U24" s="380">
        <v>500</v>
      </c>
      <c r="V24" s="380">
        <v>1500</v>
      </c>
      <c r="W24" s="380" t="s">
        <v>551</v>
      </c>
      <c r="X24" s="380">
        <v>11</v>
      </c>
      <c r="Y24" s="389"/>
      <c r="Z24" s="390" t="s">
        <v>500</v>
      </c>
      <c r="AA24" s="380">
        <v>150</v>
      </c>
      <c r="AB24" s="380">
        <v>140</v>
      </c>
      <c r="AC24" s="380">
        <v>130</v>
      </c>
      <c r="AD24" s="380">
        <v>120</v>
      </c>
      <c r="AE24" s="380">
        <v>100</v>
      </c>
      <c r="AF24" s="380">
        <v>180</v>
      </c>
      <c r="AG24" s="380">
        <v>50</v>
      </c>
      <c r="AH24" s="380">
        <v>150</v>
      </c>
      <c r="AI24" s="380" t="s">
        <v>551</v>
      </c>
      <c r="AJ24" s="380">
        <v>11</v>
      </c>
      <c r="AK24" s="389"/>
      <c r="AL24" s="390" t="s">
        <v>500</v>
      </c>
      <c r="AM24" s="380">
        <v>1000</v>
      </c>
      <c r="AN24" s="380">
        <v>900</v>
      </c>
      <c r="AO24" s="380">
        <v>520</v>
      </c>
      <c r="AP24" s="380">
        <v>480</v>
      </c>
      <c r="AQ24" s="380">
        <v>400</v>
      </c>
      <c r="AR24" s="380">
        <v>720</v>
      </c>
      <c r="AS24" s="380">
        <v>200</v>
      </c>
      <c r="AT24" s="380">
        <v>600</v>
      </c>
      <c r="AU24" s="380"/>
      <c r="AV24" s="380">
        <v>11</v>
      </c>
    </row>
    <row r="25" spans="2:48" ht="15" thickBot="1" x14ac:dyDescent="0.35">
      <c r="B25" s="929" t="s">
        <v>10</v>
      </c>
      <c r="C25" s="930">
        <v>20</v>
      </c>
      <c r="D25" s="930">
        <v>20</v>
      </c>
      <c r="E25" s="930">
        <v>20</v>
      </c>
      <c r="F25" s="930">
        <v>20</v>
      </c>
      <c r="G25" s="930">
        <v>15</v>
      </c>
      <c r="H25" s="930">
        <v>25</v>
      </c>
      <c r="I25" s="930">
        <v>15</v>
      </c>
      <c r="J25" s="930">
        <v>25</v>
      </c>
      <c r="K25" s="930"/>
      <c r="L25" s="930"/>
      <c r="M25" s="389"/>
      <c r="N25" s="390" t="s">
        <v>10</v>
      </c>
      <c r="O25" s="380">
        <v>20</v>
      </c>
      <c r="P25" s="380">
        <v>20</v>
      </c>
      <c r="Q25" s="380">
        <v>20</v>
      </c>
      <c r="R25" s="380">
        <v>20</v>
      </c>
      <c r="S25" s="380">
        <v>20</v>
      </c>
      <c r="T25" s="380">
        <v>20</v>
      </c>
      <c r="U25" s="380">
        <v>20</v>
      </c>
      <c r="V25" s="380">
        <v>20</v>
      </c>
      <c r="W25" s="380"/>
      <c r="X25" s="380"/>
      <c r="Y25" s="389"/>
      <c r="Z25" s="390" t="s">
        <v>10</v>
      </c>
      <c r="AA25" s="380">
        <v>20</v>
      </c>
      <c r="AB25" s="380">
        <v>20</v>
      </c>
      <c r="AC25" s="380">
        <v>20</v>
      </c>
      <c r="AD25" s="380">
        <v>20</v>
      </c>
      <c r="AE25" s="380">
        <v>20</v>
      </c>
      <c r="AF25" s="380">
        <v>20</v>
      </c>
      <c r="AG25" s="380">
        <v>20</v>
      </c>
      <c r="AH25" s="380">
        <v>20</v>
      </c>
      <c r="AI25" s="380"/>
      <c r="AJ25" s="380"/>
      <c r="AK25" s="389"/>
      <c r="AL25" s="390" t="s">
        <v>10</v>
      </c>
      <c r="AM25" s="380">
        <v>20</v>
      </c>
      <c r="AN25" s="380">
        <v>20</v>
      </c>
      <c r="AO25" s="380">
        <v>20</v>
      </c>
      <c r="AP25" s="380">
        <v>20</v>
      </c>
      <c r="AQ25" s="380">
        <v>20</v>
      </c>
      <c r="AR25" s="380">
        <v>20</v>
      </c>
      <c r="AS25" s="380">
        <v>20</v>
      </c>
      <c r="AT25" s="380">
        <v>20</v>
      </c>
      <c r="AU25" s="380"/>
      <c r="AV25" s="380"/>
    </row>
    <row r="26" spans="2:48" ht="15" thickBot="1" x14ac:dyDescent="0.35">
      <c r="B26" s="925" t="s">
        <v>516</v>
      </c>
      <c r="C26" s="927"/>
      <c r="D26" s="927"/>
      <c r="E26" s="927"/>
      <c r="F26" s="927"/>
      <c r="G26" s="927"/>
      <c r="H26" s="927"/>
      <c r="I26" s="927"/>
      <c r="J26" s="927"/>
      <c r="K26" s="927"/>
      <c r="L26" s="930"/>
      <c r="M26" s="389"/>
      <c r="N26" s="391" t="s">
        <v>516</v>
      </c>
      <c r="O26" s="381"/>
      <c r="P26" s="381"/>
      <c r="Q26" s="381"/>
      <c r="R26" s="381"/>
      <c r="S26" s="381"/>
      <c r="T26" s="381"/>
      <c r="U26" s="381"/>
      <c r="V26" s="381"/>
      <c r="W26" s="381"/>
      <c r="X26" s="380"/>
      <c r="Y26" s="389"/>
      <c r="Z26" s="391" t="s">
        <v>516</v>
      </c>
      <c r="AA26" s="381"/>
      <c r="AB26" s="381"/>
      <c r="AC26" s="381"/>
      <c r="AD26" s="381"/>
      <c r="AE26" s="381"/>
      <c r="AF26" s="381"/>
      <c r="AG26" s="381"/>
      <c r="AH26" s="381"/>
      <c r="AI26" s="381"/>
      <c r="AJ26" s="380"/>
      <c r="AK26" s="389"/>
      <c r="AL26" s="407" t="s">
        <v>516</v>
      </c>
      <c r="AM26" s="381"/>
      <c r="AN26" s="381"/>
      <c r="AO26" s="381"/>
      <c r="AP26" s="381"/>
      <c r="AQ26" s="381"/>
      <c r="AR26" s="381"/>
      <c r="AS26" s="381"/>
      <c r="AT26" s="381"/>
      <c r="AU26" s="381"/>
      <c r="AV26" s="380"/>
    </row>
    <row r="27" spans="2:48" ht="15" thickBot="1" x14ac:dyDescent="0.35">
      <c r="B27" s="929" t="s">
        <v>517</v>
      </c>
      <c r="C27" s="930" t="s">
        <v>515</v>
      </c>
      <c r="D27" s="930" t="s">
        <v>515</v>
      </c>
      <c r="E27" s="930" t="s">
        <v>515</v>
      </c>
      <c r="F27" s="930" t="s">
        <v>515</v>
      </c>
      <c r="G27" s="930" t="s">
        <v>515</v>
      </c>
      <c r="H27" s="930" t="s">
        <v>515</v>
      </c>
      <c r="I27" s="930" t="s">
        <v>515</v>
      </c>
      <c r="J27" s="930" t="s">
        <v>515</v>
      </c>
      <c r="K27" s="930"/>
      <c r="L27" s="930"/>
      <c r="M27" s="389"/>
      <c r="N27" s="390" t="s">
        <v>517</v>
      </c>
      <c r="O27" s="380" t="s">
        <v>515</v>
      </c>
      <c r="P27" s="380" t="s">
        <v>515</v>
      </c>
      <c r="Q27" s="380" t="s">
        <v>515</v>
      </c>
      <c r="R27" s="380" t="s">
        <v>515</v>
      </c>
      <c r="S27" s="380" t="s">
        <v>515</v>
      </c>
      <c r="T27" s="380" t="s">
        <v>515</v>
      </c>
      <c r="U27" s="380" t="s">
        <v>515</v>
      </c>
      <c r="V27" s="380" t="s">
        <v>515</v>
      </c>
      <c r="W27" s="380"/>
      <c r="X27" s="380"/>
      <c r="Y27" s="389"/>
      <c r="Z27" s="390" t="s">
        <v>517</v>
      </c>
      <c r="AA27" s="380" t="s">
        <v>515</v>
      </c>
      <c r="AB27" s="380" t="s">
        <v>515</v>
      </c>
      <c r="AC27" s="380" t="s">
        <v>515</v>
      </c>
      <c r="AD27" s="380" t="s">
        <v>515</v>
      </c>
      <c r="AE27" s="380" t="s">
        <v>515</v>
      </c>
      <c r="AF27" s="380" t="s">
        <v>515</v>
      </c>
      <c r="AG27" s="380" t="s">
        <v>515</v>
      </c>
      <c r="AH27" s="380" t="s">
        <v>515</v>
      </c>
      <c r="AI27" s="380"/>
      <c r="AJ27" s="380"/>
      <c r="AK27" s="389"/>
      <c r="AL27" s="390" t="s">
        <v>517</v>
      </c>
      <c r="AM27" s="380" t="s">
        <v>515</v>
      </c>
      <c r="AN27" s="380" t="s">
        <v>515</v>
      </c>
      <c r="AO27" s="380" t="s">
        <v>515</v>
      </c>
      <c r="AP27" s="380" t="s">
        <v>515</v>
      </c>
      <c r="AQ27" s="380" t="s">
        <v>515</v>
      </c>
      <c r="AR27" s="380" t="s">
        <v>515</v>
      </c>
      <c r="AS27" s="380" t="s">
        <v>515</v>
      </c>
      <c r="AT27" s="380" t="s">
        <v>515</v>
      </c>
      <c r="AU27" s="380"/>
      <c r="AV27" s="380"/>
    </row>
    <row r="28" spans="2:48" ht="15" thickBot="1" x14ac:dyDescent="0.35">
      <c r="B28" s="929" t="s">
        <v>518</v>
      </c>
      <c r="C28" s="930" t="s">
        <v>515</v>
      </c>
      <c r="D28" s="930" t="s">
        <v>515</v>
      </c>
      <c r="E28" s="930" t="s">
        <v>515</v>
      </c>
      <c r="F28" s="930" t="s">
        <v>515</v>
      </c>
      <c r="G28" s="930" t="s">
        <v>515</v>
      </c>
      <c r="H28" s="930" t="s">
        <v>515</v>
      </c>
      <c r="I28" s="930" t="s">
        <v>515</v>
      </c>
      <c r="J28" s="930" t="s">
        <v>515</v>
      </c>
      <c r="K28" s="930"/>
      <c r="L28" s="930"/>
      <c r="M28" s="389"/>
      <c r="N28" s="390" t="s">
        <v>518</v>
      </c>
      <c r="O28" s="380" t="s">
        <v>515</v>
      </c>
      <c r="P28" s="380" t="s">
        <v>515</v>
      </c>
      <c r="Q28" s="380" t="s">
        <v>515</v>
      </c>
      <c r="R28" s="380" t="s">
        <v>515</v>
      </c>
      <c r="S28" s="380" t="s">
        <v>515</v>
      </c>
      <c r="T28" s="380" t="s">
        <v>515</v>
      </c>
      <c r="U28" s="380" t="s">
        <v>515</v>
      </c>
      <c r="V28" s="380" t="s">
        <v>515</v>
      </c>
      <c r="W28" s="380"/>
      <c r="X28" s="380"/>
      <c r="Y28" s="389"/>
      <c r="Z28" s="390" t="s">
        <v>518</v>
      </c>
      <c r="AA28" s="380" t="s">
        <v>515</v>
      </c>
      <c r="AB28" s="380" t="s">
        <v>515</v>
      </c>
      <c r="AC28" s="380" t="s">
        <v>515</v>
      </c>
      <c r="AD28" s="380" t="s">
        <v>515</v>
      </c>
      <c r="AE28" s="380" t="s">
        <v>515</v>
      </c>
      <c r="AF28" s="380" t="s">
        <v>515</v>
      </c>
      <c r="AG28" s="380" t="s">
        <v>515</v>
      </c>
      <c r="AH28" s="380" t="s">
        <v>515</v>
      </c>
      <c r="AI28" s="380"/>
      <c r="AJ28" s="380"/>
      <c r="AK28" s="389"/>
      <c r="AL28" s="390" t="s">
        <v>518</v>
      </c>
      <c r="AM28" s="380" t="s">
        <v>515</v>
      </c>
      <c r="AN28" s="380" t="s">
        <v>515</v>
      </c>
      <c r="AO28" s="380" t="s">
        <v>515</v>
      </c>
      <c r="AP28" s="380" t="s">
        <v>515</v>
      </c>
      <c r="AQ28" s="380" t="s">
        <v>515</v>
      </c>
      <c r="AR28" s="380" t="s">
        <v>515</v>
      </c>
      <c r="AS28" s="380" t="s">
        <v>515</v>
      </c>
      <c r="AT28" s="380" t="s">
        <v>515</v>
      </c>
      <c r="AU28" s="380"/>
      <c r="AV28" s="380"/>
    </row>
    <row r="29" spans="2:48" ht="15" thickBot="1" x14ac:dyDescent="0.35">
      <c r="B29" s="929" t="s">
        <v>519</v>
      </c>
      <c r="C29" s="930">
        <v>0</v>
      </c>
      <c r="D29" s="930">
        <v>0</v>
      </c>
      <c r="E29" s="930">
        <v>0</v>
      </c>
      <c r="F29" s="930">
        <v>0</v>
      </c>
      <c r="G29" s="930">
        <v>0</v>
      </c>
      <c r="H29" s="930">
        <v>0</v>
      </c>
      <c r="I29" s="930">
        <v>0</v>
      </c>
      <c r="J29" s="930">
        <v>0</v>
      </c>
      <c r="K29" s="930"/>
      <c r="L29" s="930"/>
      <c r="M29" s="389"/>
      <c r="N29" s="390" t="s">
        <v>519</v>
      </c>
      <c r="O29" s="380">
        <v>0</v>
      </c>
      <c r="P29" s="380">
        <v>0</v>
      </c>
      <c r="Q29" s="380">
        <v>0</v>
      </c>
      <c r="R29" s="380">
        <v>0</v>
      </c>
      <c r="S29" s="380">
        <v>0</v>
      </c>
      <c r="T29" s="380">
        <v>0</v>
      </c>
      <c r="U29" s="380">
        <v>0</v>
      </c>
      <c r="V29" s="380">
        <v>0</v>
      </c>
      <c r="W29" s="380"/>
      <c r="X29" s="380"/>
      <c r="Y29" s="389"/>
      <c r="Z29" s="390" t="s">
        <v>519</v>
      </c>
      <c r="AA29" s="380">
        <v>0</v>
      </c>
      <c r="AB29" s="380">
        <v>0</v>
      </c>
      <c r="AC29" s="380">
        <v>0</v>
      </c>
      <c r="AD29" s="380">
        <v>0</v>
      </c>
      <c r="AE29" s="380">
        <v>0</v>
      </c>
      <c r="AF29" s="380">
        <v>0</v>
      </c>
      <c r="AG29" s="380">
        <v>0</v>
      </c>
      <c r="AH29" s="380">
        <v>0</v>
      </c>
      <c r="AI29" s="380"/>
      <c r="AJ29" s="380"/>
      <c r="AK29" s="389"/>
      <c r="AL29" s="390" t="s">
        <v>519</v>
      </c>
      <c r="AM29" s="380">
        <v>0</v>
      </c>
      <c r="AN29" s="380">
        <v>0</v>
      </c>
      <c r="AO29" s="380">
        <v>0</v>
      </c>
      <c r="AP29" s="380">
        <v>0</v>
      </c>
      <c r="AQ29" s="380">
        <v>0</v>
      </c>
      <c r="AR29" s="380">
        <v>0</v>
      </c>
      <c r="AS29" s="380">
        <v>0</v>
      </c>
      <c r="AT29" s="380">
        <v>0</v>
      </c>
      <c r="AU29" s="380"/>
      <c r="AV29" s="380"/>
    </row>
    <row r="30" spans="2:48" ht="15" thickBot="1" x14ac:dyDescent="0.35">
      <c r="B30" s="929" t="s">
        <v>520</v>
      </c>
      <c r="C30" s="930">
        <v>0</v>
      </c>
      <c r="D30" s="930">
        <v>0</v>
      </c>
      <c r="E30" s="930">
        <v>0</v>
      </c>
      <c r="F30" s="930">
        <v>0</v>
      </c>
      <c r="G30" s="930">
        <v>0</v>
      </c>
      <c r="H30" s="930">
        <v>0</v>
      </c>
      <c r="I30" s="930">
        <v>0</v>
      </c>
      <c r="J30" s="930">
        <v>0</v>
      </c>
      <c r="K30" s="930"/>
      <c r="L30" s="930"/>
      <c r="M30" s="389"/>
      <c r="N30" s="390" t="s">
        <v>520</v>
      </c>
      <c r="O30" s="380">
        <v>0</v>
      </c>
      <c r="P30" s="380">
        <v>0</v>
      </c>
      <c r="Q30" s="380">
        <v>0</v>
      </c>
      <c r="R30" s="380">
        <v>0</v>
      </c>
      <c r="S30" s="380">
        <v>0</v>
      </c>
      <c r="T30" s="380">
        <v>0</v>
      </c>
      <c r="U30" s="380">
        <v>0</v>
      </c>
      <c r="V30" s="380">
        <v>0</v>
      </c>
      <c r="W30" s="380"/>
      <c r="X30" s="380"/>
      <c r="Y30" s="389"/>
      <c r="Z30" s="390" t="s">
        <v>520</v>
      </c>
      <c r="AA30" s="380">
        <v>0</v>
      </c>
      <c r="AB30" s="380">
        <v>0</v>
      </c>
      <c r="AC30" s="380">
        <v>0</v>
      </c>
      <c r="AD30" s="380">
        <v>0</v>
      </c>
      <c r="AE30" s="380">
        <v>0</v>
      </c>
      <c r="AF30" s="380">
        <v>0</v>
      </c>
      <c r="AG30" s="380">
        <v>0</v>
      </c>
      <c r="AH30" s="380">
        <v>0</v>
      </c>
      <c r="AI30" s="380"/>
      <c r="AJ30" s="380"/>
      <c r="AK30" s="389"/>
      <c r="AL30" s="390" t="s">
        <v>520</v>
      </c>
      <c r="AM30" s="380">
        <v>0</v>
      </c>
      <c r="AN30" s="380">
        <v>0</v>
      </c>
      <c r="AO30" s="380">
        <v>0</v>
      </c>
      <c r="AP30" s="380">
        <v>0</v>
      </c>
      <c r="AQ30" s="380">
        <v>0</v>
      </c>
      <c r="AR30" s="380">
        <v>0</v>
      </c>
      <c r="AS30" s="380">
        <v>0</v>
      </c>
      <c r="AT30" s="380">
        <v>0</v>
      </c>
      <c r="AU30" s="380"/>
      <c r="AV30" s="380"/>
    </row>
    <row r="31" spans="2:48" ht="15" thickBot="1" x14ac:dyDescent="0.35">
      <c r="B31" s="929" t="s">
        <v>521</v>
      </c>
      <c r="C31" s="930">
        <v>0</v>
      </c>
      <c r="D31" s="930">
        <v>0</v>
      </c>
      <c r="E31" s="930">
        <v>0</v>
      </c>
      <c r="F31" s="930">
        <v>0</v>
      </c>
      <c r="G31" s="930">
        <v>0</v>
      </c>
      <c r="H31" s="930">
        <v>0</v>
      </c>
      <c r="I31" s="930">
        <v>0</v>
      </c>
      <c r="J31" s="930">
        <v>0</v>
      </c>
      <c r="K31" s="930"/>
      <c r="L31" s="930"/>
      <c r="M31" s="389"/>
      <c r="N31" s="390" t="s">
        <v>521</v>
      </c>
      <c r="O31" s="380">
        <v>0</v>
      </c>
      <c r="P31" s="380">
        <v>0</v>
      </c>
      <c r="Q31" s="380">
        <v>0</v>
      </c>
      <c r="R31" s="380">
        <v>0</v>
      </c>
      <c r="S31" s="380">
        <v>0</v>
      </c>
      <c r="T31" s="380">
        <v>0</v>
      </c>
      <c r="U31" s="380">
        <v>0</v>
      </c>
      <c r="V31" s="380">
        <v>0</v>
      </c>
      <c r="W31" s="380"/>
      <c r="X31" s="380"/>
      <c r="Y31" s="389"/>
      <c r="Z31" s="390" t="s">
        <v>521</v>
      </c>
      <c r="AA31" s="380">
        <v>0</v>
      </c>
      <c r="AB31" s="380">
        <v>0</v>
      </c>
      <c r="AC31" s="380">
        <v>0</v>
      </c>
      <c r="AD31" s="380">
        <v>0</v>
      </c>
      <c r="AE31" s="380">
        <v>0</v>
      </c>
      <c r="AF31" s="380">
        <v>0</v>
      </c>
      <c r="AG31" s="380">
        <v>0</v>
      </c>
      <c r="AH31" s="380">
        <v>0</v>
      </c>
      <c r="AI31" s="380"/>
      <c r="AJ31" s="380"/>
      <c r="AK31" s="389"/>
      <c r="AL31" s="390" t="s">
        <v>521</v>
      </c>
      <c r="AM31" s="380">
        <v>0</v>
      </c>
      <c r="AN31" s="380">
        <v>0</v>
      </c>
      <c r="AO31" s="380">
        <v>0</v>
      </c>
      <c r="AP31" s="380">
        <v>0</v>
      </c>
      <c r="AQ31" s="380">
        <v>0</v>
      </c>
      <c r="AR31" s="380">
        <v>0</v>
      </c>
      <c r="AS31" s="380">
        <v>0</v>
      </c>
      <c r="AT31" s="380">
        <v>0</v>
      </c>
      <c r="AU31" s="380"/>
      <c r="AV31" s="380"/>
    </row>
    <row r="32" spans="2:48" ht="15" thickBot="1" x14ac:dyDescent="0.35">
      <c r="B32" s="925" t="s">
        <v>11</v>
      </c>
      <c r="C32" s="926"/>
      <c r="D32" s="926"/>
      <c r="E32" s="926"/>
      <c r="F32" s="926"/>
      <c r="G32" s="926"/>
      <c r="H32" s="926"/>
      <c r="I32" s="926"/>
      <c r="J32" s="926"/>
      <c r="K32" s="926"/>
      <c r="L32" s="928"/>
      <c r="M32" s="389"/>
      <c r="N32" s="391" t="s">
        <v>11</v>
      </c>
      <c r="O32" s="382"/>
      <c r="P32" s="382"/>
      <c r="Q32" s="382"/>
      <c r="R32" s="382"/>
      <c r="S32" s="382"/>
      <c r="T32" s="382"/>
      <c r="U32" s="382"/>
      <c r="V32" s="382"/>
      <c r="W32" s="382"/>
      <c r="X32" s="392"/>
      <c r="Y32" s="389"/>
      <c r="Z32" s="391" t="s">
        <v>11</v>
      </c>
      <c r="AA32" s="382"/>
      <c r="AB32" s="382"/>
      <c r="AC32" s="382"/>
      <c r="AD32" s="382"/>
      <c r="AE32" s="382"/>
      <c r="AF32" s="382"/>
      <c r="AG32" s="382"/>
      <c r="AH32" s="382"/>
      <c r="AI32" s="382"/>
      <c r="AJ32" s="392"/>
      <c r="AK32" s="389"/>
      <c r="AL32" s="407" t="s">
        <v>11</v>
      </c>
      <c r="AM32" s="382"/>
      <c r="AN32" s="382"/>
      <c r="AO32" s="382"/>
      <c r="AP32" s="382"/>
      <c r="AQ32" s="382"/>
      <c r="AR32" s="382"/>
      <c r="AS32" s="382"/>
      <c r="AT32" s="382"/>
      <c r="AU32" s="382"/>
      <c r="AV32" s="392"/>
    </row>
    <row r="33" spans="2:48" ht="15" thickBot="1" x14ac:dyDescent="0.35">
      <c r="B33" s="929" t="s">
        <v>522</v>
      </c>
      <c r="C33" s="930">
        <v>0.5</v>
      </c>
      <c r="D33" s="930">
        <v>0.5</v>
      </c>
      <c r="E33" s="930">
        <v>0.5</v>
      </c>
      <c r="F33" s="930">
        <v>0.5</v>
      </c>
      <c r="G33" s="930">
        <v>0</v>
      </c>
      <c r="H33" s="930">
        <v>1</v>
      </c>
      <c r="I33" s="930">
        <v>0</v>
      </c>
      <c r="J33" s="930">
        <v>1</v>
      </c>
      <c r="K33" s="930" t="s">
        <v>562</v>
      </c>
      <c r="L33" s="930"/>
      <c r="M33" s="389"/>
      <c r="N33" s="390" t="s">
        <v>522</v>
      </c>
      <c r="O33" s="380">
        <v>0.5</v>
      </c>
      <c r="P33" s="380">
        <v>0.5</v>
      </c>
      <c r="Q33" s="380">
        <v>0.5</v>
      </c>
      <c r="R33" s="380">
        <v>0.5</v>
      </c>
      <c r="S33" s="380">
        <v>0</v>
      </c>
      <c r="T33" s="380">
        <v>1</v>
      </c>
      <c r="U33" s="380">
        <v>0</v>
      </c>
      <c r="V33" s="380">
        <v>1</v>
      </c>
      <c r="W33" s="380" t="s">
        <v>562</v>
      </c>
      <c r="X33" s="380"/>
      <c r="Y33" s="389"/>
      <c r="Z33" s="390" t="s">
        <v>522</v>
      </c>
      <c r="AA33" s="380">
        <v>0.5</v>
      </c>
      <c r="AB33" s="380">
        <v>0.5</v>
      </c>
      <c r="AC33" s="380">
        <v>0.5</v>
      </c>
      <c r="AD33" s="380">
        <v>0.5</v>
      </c>
      <c r="AE33" s="380">
        <v>0</v>
      </c>
      <c r="AF33" s="380">
        <v>1</v>
      </c>
      <c r="AG33" s="380">
        <v>0</v>
      </c>
      <c r="AH33" s="380">
        <v>1</v>
      </c>
      <c r="AI33" s="380" t="s">
        <v>562</v>
      </c>
      <c r="AJ33" s="380"/>
      <c r="AK33" s="389"/>
      <c r="AL33" s="390" t="s">
        <v>522</v>
      </c>
      <c r="AM33" s="380">
        <v>0.5</v>
      </c>
      <c r="AN33" s="380">
        <v>0.5</v>
      </c>
      <c r="AO33" s="380">
        <v>0.5</v>
      </c>
      <c r="AP33" s="380">
        <v>0.5</v>
      </c>
      <c r="AQ33" s="380">
        <v>0</v>
      </c>
      <c r="AR33" s="380">
        <v>1</v>
      </c>
      <c r="AS33" s="380">
        <v>0</v>
      </c>
      <c r="AT33" s="380">
        <v>1</v>
      </c>
      <c r="AU33" s="380" t="s">
        <v>562</v>
      </c>
      <c r="AV33" s="380"/>
    </row>
    <row r="34" spans="2:48" ht="15" thickBot="1" x14ac:dyDescent="0.35">
      <c r="B34" s="929" t="s">
        <v>523</v>
      </c>
      <c r="C34" s="930">
        <v>30</v>
      </c>
      <c r="D34" s="930">
        <v>25</v>
      </c>
      <c r="E34" s="930">
        <v>20</v>
      </c>
      <c r="F34" s="930">
        <v>15</v>
      </c>
      <c r="G34" s="930">
        <v>20</v>
      </c>
      <c r="H34" s="930">
        <v>30</v>
      </c>
      <c r="I34" s="930">
        <v>0</v>
      </c>
      <c r="J34" s="930">
        <v>25</v>
      </c>
      <c r="K34" s="930" t="s">
        <v>15</v>
      </c>
      <c r="L34" s="930">
        <v>5</v>
      </c>
      <c r="M34" s="389"/>
      <c r="N34" s="390" t="s">
        <v>523</v>
      </c>
      <c r="O34" s="380">
        <v>30</v>
      </c>
      <c r="P34" s="380">
        <v>25</v>
      </c>
      <c r="Q34" s="380">
        <v>20</v>
      </c>
      <c r="R34" s="380">
        <v>15</v>
      </c>
      <c r="S34" s="380">
        <v>20</v>
      </c>
      <c r="T34" s="380">
        <v>30</v>
      </c>
      <c r="U34" s="380">
        <v>0</v>
      </c>
      <c r="V34" s="380">
        <v>25</v>
      </c>
      <c r="W34" s="380" t="s">
        <v>15</v>
      </c>
      <c r="X34" s="380">
        <v>5</v>
      </c>
      <c r="Y34" s="389"/>
      <c r="Z34" s="390" t="s">
        <v>523</v>
      </c>
      <c r="AA34" s="380">
        <v>30</v>
      </c>
      <c r="AB34" s="380">
        <v>25</v>
      </c>
      <c r="AC34" s="380">
        <v>20</v>
      </c>
      <c r="AD34" s="380">
        <v>15</v>
      </c>
      <c r="AE34" s="380">
        <v>20</v>
      </c>
      <c r="AF34" s="380">
        <v>30</v>
      </c>
      <c r="AG34" s="380">
        <v>0</v>
      </c>
      <c r="AH34" s="380">
        <v>25</v>
      </c>
      <c r="AI34" s="380" t="s">
        <v>15</v>
      </c>
      <c r="AJ34" s="380">
        <v>7</v>
      </c>
      <c r="AK34" s="389"/>
      <c r="AL34" s="390" t="s">
        <v>523</v>
      </c>
      <c r="AM34" s="380">
        <v>40</v>
      </c>
      <c r="AN34" s="380">
        <v>25</v>
      </c>
      <c r="AO34" s="380">
        <v>20</v>
      </c>
      <c r="AP34" s="380">
        <v>15</v>
      </c>
      <c r="AQ34" s="380">
        <v>20</v>
      </c>
      <c r="AR34" s="380">
        <v>30</v>
      </c>
      <c r="AS34" s="380">
        <v>0</v>
      </c>
      <c r="AT34" s="380">
        <v>25</v>
      </c>
      <c r="AU34" s="380" t="s">
        <v>15</v>
      </c>
      <c r="AV34" s="380">
        <v>7</v>
      </c>
    </row>
    <row r="35" spans="2:48" ht="15" thickBot="1" x14ac:dyDescent="0.35">
      <c r="B35" s="929" t="s">
        <v>524</v>
      </c>
      <c r="C35" s="930">
        <v>0</v>
      </c>
      <c r="D35" s="930">
        <v>0</v>
      </c>
      <c r="E35" s="930">
        <v>0</v>
      </c>
      <c r="F35" s="930">
        <v>0</v>
      </c>
      <c r="G35" s="930">
        <v>0</v>
      </c>
      <c r="H35" s="930">
        <v>0</v>
      </c>
      <c r="I35" s="930">
        <v>0</v>
      </c>
      <c r="J35" s="930">
        <v>0</v>
      </c>
      <c r="K35" s="930"/>
      <c r="L35" s="930"/>
      <c r="M35" s="389"/>
      <c r="N35" s="390" t="s">
        <v>524</v>
      </c>
      <c r="O35" s="380">
        <v>0</v>
      </c>
      <c r="P35" s="380">
        <v>0</v>
      </c>
      <c r="Q35" s="380">
        <v>0</v>
      </c>
      <c r="R35" s="380">
        <v>0</v>
      </c>
      <c r="S35" s="380">
        <v>0</v>
      </c>
      <c r="T35" s="380">
        <v>0</v>
      </c>
      <c r="U35" s="380">
        <v>0</v>
      </c>
      <c r="V35" s="380">
        <v>0</v>
      </c>
      <c r="W35" s="380"/>
      <c r="X35" s="380"/>
      <c r="Y35" s="389"/>
      <c r="Z35" s="390" t="s">
        <v>524</v>
      </c>
      <c r="AA35" s="380">
        <v>0</v>
      </c>
      <c r="AB35" s="380">
        <v>0</v>
      </c>
      <c r="AC35" s="380">
        <v>0</v>
      </c>
      <c r="AD35" s="380">
        <v>0</v>
      </c>
      <c r="AE35" s="380">
        <v>0</v>
      </c>
      <c r="AF35" s="380">
        <v>0</v>
      </c>
      <c r="AG35" s="380">
        <v>0</v>
      </c>
      <c r="AH35" s="380">
        <v>0</v>
      </c>
      <c r="AI35" s="380"/>
      <c r="AJ35" s="380"/>
      <c r="AK35" s="389"/>
      <c r="AL35" s="390" t="s">
        <v>524</v>
      </c>
      <c r="AM35" s="380">
        <v>0</v>
      </c>
      <c r="AN35" s="380">
        <v>0</v>
      </c>
      <c r="AO35" s="380">
        <v>0</v>
      </c>
      <c r="AP35" s="380">
        <v>0</v>
      </c>
      <c r="AQ35" s="380">
        <v>0</v>
      </c>
      <c r="AR35" s="380">
        <v>0</v>
      </c>
      <c r="AS35" s="380">
        <v>0</v>
      </c>
      <c r="AT35" s="380">
        <v>0</v>
      </c>
      <c r="AU35" s="380"/>
      <c r="AV35" s="380"/>
    </row>
    <row r="36" spans="2:48" ht="15" thickBot="1" x14ac:dyDescent="0.35">
      <c r="B36" s="929" t="s">
        <v>525</v>
      </c>
      <c r="C36" s="930">
        <v>0</v>
      </c>
      <c r="D36" s="930">
        <v>0</v>
      </c>
      <c r="E36" s="930">
        <v>0</v>
      </c>
      <c r="F36" s="930">
        <v>0</v>
      </c>
      <c r="G36" s="930">
        <v>0</v>
      </c>
      <c r="H36" s="930">
        <v>0</v>
      </c>
      <c r="I36" s="930">
        <v>0</v>
      </c>
      <c r="J36" s="930">
        <v>0</v>
      </c>
      <c r="K36" s="930"/>
      <c r="L36" s="930"/>
      <c r="M36" s="389"/>
      <c r="N36" s="390" t="s">
        <v>525</v>
      </c>
      <c r="O36" s="380">
        <v>0</v>
      </c>
      <c r="P36" s="380">
        <v>0</v>
      </c>
      <c r="Q36" s="380">
        <v>0</v>
      </c>
      <c r="R36" s="380">
        <v>0</v>
      </c>
      <c r="S36" s="380">
        <v>0</v>
      </c>
      <c r="T36" s="380">
        <v>0</v>
      </c>
      <c r="U36" s="380">
        <v>0</v>
      </c>
      <c r="V36" s="380">
        <v>0</v>
      </c>
      <c r="W36" s="380"/>
      <c r="X36" s="380"/>
      <c r="Y36" s="389"/>
      <c r="Z36" s="390" t="s">
        <v>525</v>
      </c>
      <c r="AA36" s="380">
        <v>0</v>
      </c>
      <c r="AB36" s="380">
        <v>0</v>
      </c>
      <c r="AC36" s="380">
        <v>0</v>
      </c>
      <c r="AD36" s="380">
        <v>0</v>
      </c>
      <c r="AE36" s="380">
        <v>0</v>
      </c>
      <c r="AF36" s="380">
        <v>0</v>
      </c>
      <c r="AG36" s="380">
        <v>0</v>
      </c>
      <c r="AH36" s="380">
        <v>0</v>
      </c>
      <c r="AI36" s="380"/>
      <c r="AJ36" s="380"/>
      <c r="AK36" s="389"/>
      <c r="AL36" s="390" t="s">
        <v>525</v>
      </c>
      <c r="AM36" s="380">
        <v>0</v>
      </c>
      <c r="AN36" s="380">
        <v>0</v>
      </c>
      <c r="AO36" s="380">
        <v>0</v>
      </c>
      <c r="AP36" s="380">
        <v>0</v>
      </c>
      <c r="AQ36" s="380">
        <v>0</v>
      </c>
      <c r="AR36" s="380">
        <v>0</v>
      </c>
      <c r="AS36" s="380">
        <v>0</v>
      </c>
      <c r="AT36" s="380">
        <v>0</v>
      </c>
      <c r="AU36" s="380"/>
      <c r="AV36" s="380"/>
    </row>
    <row r="37" spans="2:48" ht="15" thickBot="1" x14ac:dyDescent="0.35">
      <c r="B37" s="929" t="s">
        <v>18</v>
      </c>
      <c r="C37" s="930">
        <v>0.03</v>
      </c>
      <c r="D37" s="930">
        <v>0.02</v>
      </c>
      <c r="E37" s="930">
        <v>0.01</v>
      </c>
      <c r="F37" s="930">
        <v>0.01</v>
      </c>
      <c r="G37" s="930">
        <v>0.01</v>
      </c>
      <c r="H37" s="930">
        <v>0.03</v>
      </c>
      <c r="I37" s="930">
        <v>0</v>
      </c>
      <c r="J37" s="930">
        <v>0.02</v>
      </c>
      <c r="K37" s="930" t="s">
        <v>19</v>
      </c>
      <c r="L37" s="930"/>
      <c r="M37" s="389"/>
      <c r="N37" s="390" t="s">
        <v>18</v>
      </c>
      <c r="O37" s="380">
        <v>0.03</v>
      </c>
      <c r="P37" s="380">
        <v>0.02</v>
      </c>
      <c r="Q37" s="380">
        <v>0.01</v>
      </c>
      <c r="R37" s="380">
        <v>0.01</v>
      </c>
      <c r="S37" s="380">
        <v>0.01</v>
      </c>
      <c r="T37" s="380">
        <v>0.03</v>
      </c>
      <c r="U37" s="380">
        <v>0</v>
      </c>
      <c r="V37" s="380">
        <v>0.02</v>
      </c>
      <c r="W37" s="380" t="s">
        <v>19</v>
      </c>
      <c r="X37" s="380"/>
      <c r="Y37" s="389"/>
      <c r="Z37" s="390" t="s">
        <v>18</v>
      </c>
      <c r="AA37" s="380">
        <v>0.03</v>
      </c>
      <c r="AB37" s="380">
        <v>0.02</v>
      </c>
      <c r="AC37" s="380">
        <v>0.01</v>
      </c>
      <c r="AD37" s="380">
        <v>0.01</v>
      </c>
      <c r="AE37" s="380">
        <v>0.01</v>
      </c>
      <c r="AF37" s="380">
        <v>0.03</v>
      </c>
      <c r="AG37" s="380">
        <v>0</v>
      </c>
      <c r="AH37" s="380">
        <v>0.02</v>
      </c>
      <c r="AI37" s="380" t="s">
        <v>19</v>
      </c>
      <c r="AJ37" s="380"/>
      <c r="AK37" s="389"/>
      <c r="AL37" s="390" t="s">
        <v>18</v>
      </c>
      <c r="AM37" s="380">
        <v>0.03</v>
      </c>
      <c r="AN37" s="380">
        <v>0.02</v>
      </c>
      <c r="AO37" s="380">
        <v>0.01</v>
      </c>
      <c r="AP37" s="380">
        <v>0.01</v>
      </c>
      <c r="AQ37" s="380">
        <v>0.01</v>
      </c>
      <c r="AR37" s="380">
        <v>0.03</v>
      </c>
      <c r="AS37" s="380">
        <v>0</v>
      </c>
      <c r="AT37" s="380">
        <v>0.02</v>
      </c>
      <c r="AU37" s="380" t="s">
        <v>19</v>
      </c>
      <c r="AV37" s="380"/>
    </row>
    <row r="38" spans="2:48" ht="15" thickBot="1" x14ac:dyDescent="0.35">
      <c r="B38" s="925" t="s">
        <v>20</v>
      </c>
      <c r="C38" s="926"/>
      <c r="D38" s="926"/>
      <c r="E38" s="926"/>
      <c r="F38" s="926"/>
      <c r="G38" s="926"/>
      <c r="H38" s="926"/>
      <c r="I38" s="926"/>
      <c r="J38" s="926"/>
      <c r="K38" s="926"/>
      <c r="L38" s="928"/>
      <c r="M38" s="389"/>
      <c r="N38" s="391" t="s">
        <v>20</v>
      </c>
      <c r="O38" s="382"/>
      <c r="P38" s="382"/>
      <c r="Q38" s="382"/>
      <c r="R38" s="382"/>
      <c r="S38" s="382"/>
      <c r="T38" s="382"/>
      <c r="U38" s="382"/>
      <c r="V38" s="382"/>
      <c r="W38" s="382"/>
      <c r="X38" s="392"/>
      <c r="Y38" s="389"/>
      <c r="Z38" s="391" t="s">
        <v>20</v>
      </c>
      <c r="AA38" s="382"/>
      <c r="AB38" s="382"/>
      <c r="AC38" s="382"/>
      <c r="AD38" s="382"/>
      <c r="AE38" s="382"/>
      <c r="AF38" s="382"/>
      <c r="AG38" s="382"/>
      <c r="AH38" s="382"/>
      <c r="AI38" s="382"/>
      <c r="AJ38" s="392"/>
      <c r="AK38" s="389"/>
      <c r="AL38" s="407" t="s">
        <v>20</v>
      </c>
      <c r="AM38" s="382"/>
      <c r="AN38" s="382"/>
      <c r="AO38" s="382"/>
      <c r="AP38" s="382"/>
      <c r="AQ38" s="382"/>
      <c r="AR38" s="382"/>
      <c r="AS38" s="382"/>
      <c r="AT38" s="382"/>
      <c r="AU38" s="382"/>
      <c r="AV38" s="392"/>
    </row>
    <row r="39" spans="2:48" x14ac:dyDescent="0.3">
      <c r="B39" s="931" t="s">
        <v>22</v>
      </c>
      <c r="C39" s="932">
        <v>6</v>
      </c>
      <c r="D39" s="933">
        <v>5.8514925187312503</v>
      </c>
      <c r="E39" s="933">
        <v>5.5654138129099682</v>
      </c>
      <c r="F39" s="933">
        <v>5.0345316622234781</v>
      </c>
      <c r="G39" s="932">
        <v>5</v>
      </c>
      <c r="H39" s="932">
        <v>8</v>
      </c>
      <c r="I39" s="932">
        <v>4</v>
      </c>
      <c r="J39" s="932">
        <v>7</v>
      </c>
      <c r="K39" s="932" t="s">
        <v>881</v>
      </c>
      <c r="L39" s="932"/>
      <c r="M39" s="405"/>
      <c r="N39" s="406" t="s">
        <v>22</v>
      </c>
      <c r="O39" s="404">
        <v>35</v>
      </c>
      <c r="P39" s="383">
        <v>34.133706359265631</v>
      </c>
      <c r="Q39" s="383">
        <v>32.464913908641485</v>
      </c>
      <c r="R39" s="383">
        <v>29.36810136297029</v>
      </c>
      <c r="S39" s="404">
        <v>32</v>
      </c>
      <c r="T39" s="404">
        <v>38</v>
      </c>
      <c r="U39" s="404">
        <v>26</v>
      </c>
      <c r="V39" s="404">
        <v>33</v>
      </c>
      <c r="W39" s="404" t="s">
        <v>563</v>
      </c>
      <c r="X39" s="404"/>
      <c r="Y39" s="405"/>
      <c r="Z39" s="406" t="s">
        <v>22</v>
      </c>
      <c r="AA39" s="404">
        <v>10</v>
      </c>
      <c r="AB39" s="383">
        <v>9.7524875312187511</v>
      </c>
      <c r="AC39" s="383">
        <v>9.2756896881832809</v>
      </c>
      <c r="AD39" s="383">
        <v>8.390886103705796</v>
      </c>
      <c r="AE39" s="404">
        <v>8</v>
      </c>
      <c r="AF39" s="404">
        <v>10</v>
      </c>
      <c r="AG39" s="404">
        <v>6</v>
      </c>
      <c r="AH39" s="404">
        <v>9</v>
      </c>
      <c r="AI39" s="404" t="s">
        <v>564</v>
      </c>
      <c r="AJ39" s="404"/>
      <c r="AK39" s="405"/>
      <c r="AL39" s="406" t="s">
        <v>22</v>
      </c>
      <c r="AM39" s="404">
        <v>28</v>
      </c>
      <c r="AN39" s="383">
        <v>27.306965087412504</v>
      </c>
      <c r="AO39" s="383">
        <v>25.971931126913187</v>
      </c>
      <c r="AP39" s="383">
        <v>23.494481090376233</v>
      </c>
      <c r="AQ39" s="404">
        <v>20</v>
      </c>
      <c r="AR39" s="404">
        <v>40</v>
      </c>
      <c r="AS39" s="404">
        <v>20</v>
      </c>
      <c r="AT39" s="404">
        <v>40</v>
      </c>
      <c r="AU39" s="404" t="s">
        <v>565</v>
      </c>
      <c r="AV39" s="404"/>
    </row>
    <row r="40" spans="2:48" x14ac:dyDescent="0.3">
      <c r="B40" s="935" t="s">
        <v>24</v>
      </c>
      <c r="C40" s="936">
        <v>70</v>
      </c>
      <c r="D40" s="936">
        <v>70</v>
      </c>
      <c r="E40" s="936">
        <v>70</v>
      </c>
      <c r="F40" s="936">
        <v>70</v>
      </c>
      <c r="G40" s="936">
        <v>70</v>
      </c>
      <c r="H40" s="936">
        <v>70</v>
      </c>
      <c r="I40" s="936">
        <v>70</v>
      </c>
      <c r="J40" s="936">
        <v>70</v>
      </c>
      <c r="K40" s="936"/>
      <c r="L40" s="936"/>
      <c r="M40" s="389"/>
      <c r="N40" s="393" t="s">
        <v>24</v>
      </c>
      <c r="O40" s="377">
        <v>70</v>
      </c>
      <c r="P40" s="377">
        <v>70</v>
      </c>
      <c r="Q40" s="377">
        <v>70</v>
      </c>
      <c r="R40" s="377">
        <v>70</v>
      </c>
      <c r="S40" s="377">
        <v>70</v>
      </c>
      <c r="T40" s="377">
        <v>70</v>
      </c>
      <c r="U40" s="377">
        <v>70</v>
      </c>
      <c r="V40" s="377">
        <v>70</v>
      </c>
      <c r="W40" s="377"/>
      <c r="X40" s="377"/>
      <c r="Y40" s="389"/>
      <c r="Z40" s="393" t="s">
        <v>24</v>
      </c>
      <c r="AA40" s="377">
        <v>70</v>
      </c>
      <c r="AB40" s="377">
        <v>70</v>
      </c>
      <c r="AC40" s="377">
        <v>70</v>
      </c>
      <c r="AD40" s="377">
        <v>70</v>
      </c>
      <c r="AE40" s="377">
        <v>70</v>
      </c>
      <c r="AF40" s="377">
        <v>70</v>
      </c>
      <c r="AG40" s="377">
        <v>70</v>
      </c>
      <c r="AH40" s="377">
        <v>70</v>
      </c>
      <c r="AI40" s="377"/>
      <c r="AJ40" s="377"/>
      <c r="AK40" s="389"/>
      <c r="AL40" s="393" t="s">
        <v>24</v>
      </c>
      <c r="AM40" s="377">
        <v>70</v>
      </c>
      <c r="AN40" s="377">
        <v>70</v>
      </c>
      <c r="AO40" s="377">
        <v>70</v>
      </c>
      <c r="AP40" s="377">
        <v>70</v>
      </c>
      <c r="AQ40" s="377">
        <v>70</v>
      </c>
      <c r="AR40" s="377">
        <v>70</v>
      </c>
      <c r="AS40" s="377">
        <v>70</v>
      </c>
      <c r="AT40" s="377">
        <v>70</v>
      </c>
      <c r="AU40" s="377"/>
      <c r="AV40" s="377"/>
    </row>
    <row r="41" spans="2:48" ht="15" thickBot="1" x14ac:dyDescent="0.35">
      <c r="B41" s="929" t="s">
        <v>26</v>
      </c>
      <c r="C41" s="930">
        <v>30</v>
      </c>
      <c r="D41" s="930">
        <v>30</v>
      </c>
      <c r="E41" s="930">
        <v>30</v>
      </c>
      <c r="F41" s="930">
        <v>30</v>
      </c>
      <c r="G41" s="930">
        <v>30</v>
      </c>
      <c r="H41" s="930">
        <v>30</v>
      </c>
      <c r="I41" s="930">
        <v>30</v>
      </c>
      <c r="J41" s="930">
        <v>30</v>
      </c>
      <c r="K41" s="930"/>
      <c r="L41" s="930"/>
      <c r="M41" s="389"/>
      <c r="N41" s="390" t="s">
        <v>26</v>
      </c>
      <c r="O41" s="380">
        <v>30</v>
      </c>
      <c r="P41" s="380">
        <v>30</v>
      </c>
      <c r="Q41" s="380">
        <v>30</v>
      </c>
      <c r="R41" s="380">
        <v>30</v>
      </c>
      <c r="S41" s="380">
        <v>30</v>
      </c>
      <c r="T41" s="380">
        <v>30</v>
      </c>
      <c r="U41" s="380">
        <v>30</v>
      </c>
      <c r="V41" s="380">
        <v>30</v>
      </c>
      <c r="W41" s="380"/>
      <c r="X41" s="380"/>
      <c r="Y41" s="389"/>
      <c r="Z41" s="390" t="s">
        <v>26</v>
      </c>
      <c r="AA41" s="380">
        <v>30</v>
      </c>
      <c r="AB41" s="380">
        <v>30</v>
      </c>
      <c r="AC41" s="380">
        <v>30</v>
      </c>
      <c r="AD41" s="380">
        <v>30</v>
      </c>
      <c r="AE41" s="380">
        <v>30</v>
      </c>
      <c r="AF41" s="380">
        <v>30</v>
      </c>
      <c r="AG41" s="380">
        <v>30</v>
      </c>
      <c r="AH41" s="380">
        <v>30</v>
      </c>
      <c r="AI41" s="380"/>
      <c r="AJ41" s="380"/>
      <c r="AK41" s="389"/>
      <c r="AL41" s="390" t="s">
        <v>26</v>
      </c>
      <c r="AM41" s="380">
        <v>30</v>
      </c>
      <c r="AN41" s="380">
        <v>30</v>
      </c>
      <c r="AO41" s="380">
        <v>30</v>
      </c>
      <c r="AP41" s="380">
        <v>30</v>
      </c>
      <c r="AQ41" s="380">
        <v>30</v>
      </c>
      <c r="AR41" s="380">
        <v>30</v>
      </c>
      <c r="AS41" s="380">
        <v>30</v>
      </c>
      <c r="AT41" s="380">
        <v>30</v>
      </c>
      <c r="AU41" s="380"/>
      <c r="AV41" s="380"/>
    </row>
    <row r="42" spans="2:48" ht="21" thickBot="1" x14ac:dyDescent="0.35">
      <c r="B42" s="929" t="s">
        <v>866</v>
      </c>
      <c r="C42" s="930" t="s">
        <v>515</v>
      </c>
      <c r="D42" s="930" t="s">
        <v>515</v>
      </c>
      <c r="E42" s="930" t="s">
        <v>515</v>
      </c>
      <c r="F42" s="930" t="s">
        <v>515</v>
      </c>
      <c r="G42" s="930" t="s">
        <v>515</v>
      </c>
      <c r="H42" s="930" t="s">
        <v>515</v>
      </c>
      <c r="I42" s="930" t="s">
        <v>515</v>
      </c>
      <c r="J42" s="930" t="s">
        <v>515</v>
      </c>
      <c r="K42" s="930"/>
      <c r="L42" s="930"/>
      <c r="M42" s="389"/>
      <c r="N42" s="390" t="s">
        <v>28</v>
      </c>
      <c r="O42" s="380" t="s">
        <v>515</v>
      </c>
      <c r="P42" s="380" t="s">
        <v>515</v>
      </c>
      <c r="Q42" s="380" t="s">
        <v>515</v>
      </c>
      <c r="R42" s="380" t="s">
        <v>515</v>
      </c>
      <c r="S42" s="380" t="s">
        <v>515</v>
      </c>
      <c r="T42" s="380" t="s">
        <v>515</v>
      </c>
      <c r="U42" s="380" t="s">
        <v>515</v>
      </c>
      <c r="V42" s="380" t="s">
        <v>515</v>
      </c>
      <c r="W42" s="380"/>
      <c r="X42" s="380"/>
      <c r="Y42" s="389"/>
      <c r="Z42" s="390" t="s">
        <v>28</v>
      </c>
      <c r="AA42" s="380" t="s">
        <v>515</v>
      </c>
      <c r="AB42" s="380" t="s">
        <v>515</v>
      </c>
      <c r="AC42" s="380" t="s">
        <v>515</v>
      </c>
      <c r="AD42" s="380" t="s">
        <v>515</v>
      </c>
      <c r="AE42" s="380" t="s">
        <v>515</v>
      </c>
      <c r="AF42" s="380" t="s">
        <v>515</v>
      </c>
      <c r="AG42" s="380" t="s">
        <v>515</v>
      </c>
      <c r="AH42" s="380" t="s">
        <v>515</v>
      </c>
      <c r="AI42" s="380"/>
      <c r="AJ42" s="380"/>
      <c r="AK42" s="389"/>
      <c r="AL42" s="390" t="s">
        <v>28</v>
      </c>
      <c r="AM42" s="380" t="s">
        <v>515</v>
      </c>
      <c r="AN42" s="380" t="s">
        <v>515</v>
      </c>
      <c r="AO42" s="380" t="s">
        <v>515</v>
      </c>
      <c r="AP42" s="380" t="s">
        <v>515</v>
      </c>
      <c r="AQ42" s="380" t="s">
        <v>515</v>
      </c>
      <c r="AR42" s="380" t="s">
        <v>515</v>
      </c>
      <c r="AS42" s="380" t="s">
        <v>515</v>
      </c>
      <c r="AT42" s="380" t="s">
        <v>515</v>
      </c>
      <c r="AU42" s="380"/>
      <c r="AV42" s="380"/>
    </row>
    <row r="43" spans="2:48" x14ac:dyDescent="0.3">
      <c r="B43" s="937" t="s">
        <v>44</v>
      </c>
      <c r="C43" s="938">
        <v>249.45</v>
      </c>
      <c r="D43" s="939">
        <v>243.71970074925002</v>
      </c>
      <c r="E43" s="939">
        <v>235.74655251639874</v>
      </c>
      <c r="F43" s="939">
        <v>214.25126648893914</v>
      </c>
      <c r="G43" s="939">
        <v>206.9</v>
      </c>
      <c r="H43" s="939">
        <v>311.04000000000002</v>
      </c>
      <c r="I43" s="939">
        <v>190.53</v>
      </c>
      <c r="J43" s="939">
        <v>267.55</v>
      </c>
      <c r="K43" s="940"/>
      <c r="L43" s="941"/>
      <c r="M43" s="389"/>
      <c r="N43" s="397" t="s">
        <v>44</v>
      </c>
      <c r="O43" s="394">
        <v>896.52855829754321</v>
      </c>
      <c r="P43" s="386">
        <v>879.32311619829272</v>
      </c>
      <c r="Q43" s="386">
        <v>856.46680247824361</v>
      </c>
      <c r="R43" s="386">
        <v>805.58952173884791</v>
      </c>
      <c r="S43" s="386">
        <v>470.80293835770902</v>
      </c>
      <c r="T43" s="386">
        <v>1127.4452890438763</v>
      </c>
      <c r="U43" s="386">
        <v>482.64618378442265</v>
      </c>
      <c r="V43" s="386">
        <v>1247.9385513532679</v>
      </c>
      <c r="W43" s="396"/>
      <c r="X43" s="384"/>
      <c r="Y43" s="389"/>
      <c r="Z43" s="397" t="s">
        <v>44</v>
      </c>
      <c r="AA43" s="394">
        <v>509.65285582975434</v>
      </c>
      <c r="AB43" s="386">
        <v>499.91241137007927</v>
      </c>
      <c r="AC43" s="386">
        <v>483.27784182585492</v>
      </c>
      <c r="AD43" s="386">
        <v>439.83508410826141</v>
      </c>
      <c r="AE43" s="386">
        <v>407.08029383577093</v>
      </c>
      <c r="AF43" s="386">
        <v>712.74452890438761</v>
      </c>
      <c r="AG43" s="386">
        <v>358.26461837844226</v>
      </c>
      <c r="AH43" s="386">
        <v>624.79385513532679</v>
      </c>
      <c r="AI43" s="396"/>
      <c r="AJ43" s="384"/>
      <c r="AK43" s="389"/>
      <c r="AL43" s="397" t="s">
        <v>44</v>
      </c>
      <c r="AM43" s="394">
        <v>864.3523721983621</v>
      </c>
      <c r="AN43" s="386">
        <v>843.92164701943818</v>
      </c>
      <c r="AO43" s="386">
        <v>795.1665423580821</v>
      </c>
      <c r="AP43" s="386">
        <v>750.61122472950956</v>
      </c>
      <c r="AQ43" s="386">
        <v>428.32117534308361</v>
      </c>
      <c r="AR43" s="386">
        <v>1050.9781156175504</v>
      </c>
      <c r="AS43" s="386">
        <v>433.05847351376906</v>
      </c>
      <c r="AT43" s="386">
        <v>1099.1754205413072</v>
      </c>
      <c r="AU43" s="396"/>
      <c r="AV43" s="384"/>
    </row>
    <row r="44" spans="2:48" ht="20.399999999999999" x14ac:dyDescent="0.3">
      <c r="B44" s="942" t="s">
        <v>507</v>
      </c>
      <c r="C44" s="943">
        <v>9.4499999999999993</v>
      </c>
      <c r="D44" s="944">
        <v>9.66</v>
      </c>
      <c r="E44" s="943">
        <v>13.13</v>
      </c>
      <c r="F44" s="944">
        <v>12.870000000000001</v>
      </c>
      <c r="G44" s="943">
        <v>6.9</v>
      </c>
      <c r="H44" s="944">
        <v>11.040000000000001</v>
      </c>
      <c r="I44" s="943">
        <v>10.530000000000001</v>
      </c>
      <c r="J44" s="944">
        <v>17.55</v>
      </c>
      <c r="K44" s="945" t="s">
        <v>551</v>
      </c>
      <c r="L44" s="936"/>
      <c r="M44" s="389"/>
      <c r="N44" s="398" t="s">
        <v>507</v>
      </c>
      <c r="O44" s="395">
        <v>96.528558297543199</v>
      </c>
      <c r="P44" s="399">
        <v>99.124113700792648</v>
      </c>
      <c r="Q44" s="395">
        <v>132.77841825854932</v>
      </c>
      <c r="R44" s="399">
        <v>198.35084108261441</v>
      </c>
      <c r="S44" s="395">
        <v>70.802938357709039</v>
      </c>
      <c r="T44" s="399">
        <v>127.44528904387627</v>
      </c>
      <c r="U44" s="395">
        <v>82.646183784422675</v>
      </c>
      <c r="V44" s="399">
        <v>247.93855135326802</v>
      </c>
      <c r="W44" s="385" t="s">
        <v>551</v>
      </c>
      <c r="X44" s="377"/>
      <c r="Y44" s="389"/>
      <c r="Z44" s="398" t="s">
        <v>507</v>
      </c>
      <c r="AA44" s="395">
        <v>9.6528558297543192</v>
      </c>
      <c r="AB44" s="399">
        <v>9.9124113700792655</v>
      </c>
      <c r="AC44" s="395">
        <v>13.277841825854932</v>
      </c>
      <c r="AD44" s="399">
        <v>19.835084108261441</v>
      </c>
      <c r="AE44" s="395">
        <v>7.0802938357709042</v>
      </c>
      <c r="AF44" s="399">
        <v>12.744528904387627</v>
      </c>
      <c r="AG44" s="395">
        <v>8.2646183784422682</v>
      </c>
      <c r="AH44" s="399">
        <v>24.793855135326801</v>
      </c>
      <c r="AI44" s="385" t="s">
        <v>551</v>
      </c>
      <c r="AJ44" s="377"/>
      <c r="AK44" s="389"/>
      <c r="AL44" s="398" t="s">
        <v>507</v>
      </c>
      <c r="AM44" s="395">
        <v>64.352372198362133</v>
      </c>
      <c r="AN44" s="399">
        <v>63.722644521938136</v>
      </c>
      <c r="AO44" s="395">
        <v>53.111367303419726</v>
      </c>
      <c r="AP44" s="399">
        <v>79.340336433045763</v>
      </c>
      <c r="AQ44" s="395">
        <v>28.321175343083617</v>
      </c>
      <c r="AR44" s="399">
        <v>50.978115617550507</v>
      </c>
      <c r="AS44" s="395">
        <v>33.058473513769073</v>
      </c>
      <c r="AT44" s="399">
        <v>99.175420541307204</v>
      </c>
      <c r="AU44" s="385" t="s">
        <v>551</v>
      </c>
      <c r="AV44" s="377"/>
    </row>
    <row r="45" spans="2:48" ht="21" thickBot="1" x14ac:dyDescent="0.35">
      <c r="B45" s="946" t="s">
        <v>508</v>
      </c>
      <c r="C45" s="934">
        <v>240</v>
      </c>
      <c r="D45" s="923">
        <v>234.05970074925003</v>
      </c>
      <c r="E45" s="923">
        <v>222.61655251639874</v>
      </c>
      <c r="F45" s="923">
        <v>201.38126648893913</v>
      </c>
      <c r="G45" s="927">
        <v>200</v>
      </c>
      <c r="H45" s="947">
        <v>300</v>
      </c>
      <c r="I45" s="927">
        <v>180</v>
      </c>
      <c r="J45" s="947">
        <v>250</v>
      </c>
      <c r="K45" s="930" t="s">
        <v>39</v>
      </c>
      <c r="L45" s="930"/>
      <c r="M45" s="389"/>
      <c r="N45" s="400" t="s">
        <v>508</v>
      </c>
      <c r="O45" s="381">
        <v>800</v>
      </c>
      <c r="P45" s="388">
        <v>780.19900249750003</v>
      </c>
      <c r="Q45" s="395">
        <v>723.68838421969429</v>
      </c>
      <c r="R45" s="388">
        <v>607.23868065623344</v>
      </c>
      <c r="S45" s="380">
        <v>400</v>
      </c>
      <c r="T45" s="380">
        <v>1000</v>
      </c>
      <c r="U45" s="380">
        <v>400</v>
      </c>
      <c r="V45" s="380">
        <v>1000</v>
      </c>
      <c r="W45" s="380" t="s">
        <v>39</v>
      </c>
      <c r="X45" s="380"/>
      <c r="Y45" s="389"/>
      <c r="Z45" s="400" t="s">
        <v>508</v>
      </c>
      <c r="AA45" s="381">
        <v>500</v>
      </c>
      <c r="AB45" s="388">
        <v>490</v>
      </c>
      <c r="AC45" s="395">
        <v>470</v>
      </c>
      <c r="AD45" s="388">
        <v>420</v>
      </c>
      <c r="AE45" s="380">
        <v>400</v>
      </c>
      <c r="AF45" s="380">
        <v>700</v>
      </c>
      <c r="AG45" s="380">
        <v>350</v>
      </c>
      <c r="AH45" s="380">
        <v>600</v>
      </c>
      <c r="AI45" s="380" t="s">
        <v>39</v>
      </c>
      <c r="AJ45" s="380"/>
      <c r="AK45" s="389"/>
      <c r="AL45" s="400" t="s">
        <v>508</v>
      </c>
      <c r="AM45" s="381">
        <v>800</v>
      </c>
      <c r="AN45" s="388">
        <v>780.19900249750003</v>
      </c>
      <c r="AO45" s="387">
        <v>742.05517505466241</v>
      </c>
      <c r="AP45" s="388">
        <v>671.2708882964638</v>
      </c>
      <c r="AQ45" s="380">
        <v>400</v>
      </c>
      <c r="AR45" s="380">
        <v>1000</v>
      </c>
      <c r="AS45" s="380">
        <v>400</v>
      </c>
      <c r="AT45" s="380">
        <v>1000</v>
      </c>
      <c r="AU45" s="380" t="s">
        <v>39</v>
      </c>
      <c r="AV45" s="380"/>
    </row>
    <row r="46" spans="2:48" ht="15" thickBot="1" x14ac:dyDescent="0.35">
      <c r="B46" s="929" t="s">
        <v>566</v>
      </c>
      <c r="C46" s="948">
        <v>0</v>
      </c>
      <c r="D46" s="948">
        <v>0</v>
      </c>
      <c r="E46" s="948">
        <v>0</v>
      </c>
      <c r="F46" s="948">
        <v>0</v>
      </c>
      <c r="G46" s="949">
        <v>0</v>
      </c>
      <c r="H46" s="948">
        <v>0</v>
      </c>
      <c r="I46" s="950">
        <v>0</v>
      </c>
      <c r="J46" s="948">
        <v>0</v>
      </c>
      <c r="K46" s="930"/>
      <c r="L46" s="930"/>
      <c r="M46" s="389"/>
      <c r="N46" s="390" t="s">
        <v>510</v>
      </c>
      <c r="O46" s="401">
        <v>25.2</v>
      </c>
      <c r="P46" s="402">
        <v>21.6</v>
      </c>
      <c r="Q46" s="408">
        <v>18</v>
      </c>
      <c r="R46" s="408">
        <v>14.4</v>
      </c>
      <c r="S46" s="401">
        <v>18</v>
      </c>
      <c r="T46" s="401">
        <v>28.8</v>
      </c>
      <c r="U46" s="401">
        <v>10.8</v>
      </c>
      <c r="V46" s="401">
        <v>21.6</v>
      </c>
      <c r="W46" s="380"/>
      <c r="X46" s="380"/>
      <c r="Y46" s="389"/>
      <c r="Z46" s="390" t="s">
        <v>566</v>
      </c>
      <c r="AA46" s="402">
        <v>0</v>
      </c>
      <c r="AB46" s="402">
        <v>0</v>
      </c>
      <c r="AC46" s="402">
        <v>0</v>
      </c>
      <c r="AD46" s="402">
        <v>0</v>
      </c>
      <c r="AE46" s="402">
        <v>0</v>
      </c>
      <c r="AF46" s="402">
        <v>0</v>
      </c>
      <c r="AG46" s="402">
        <v>0</v>
      </c>
      <c r="AH46" s="402">
        <v>0</v>
      </c>
      <c r="AI46" s="380"/>
      <c r="AJ46" s="380"/>
      <c r="AK46" s="389"/>
      <c r="AL46" s="390" t="s">
        <v>510</v>
      </c>
      <c r="AM46" s="401">
        <v>25.2</v>
      </c>
      <c r="AN46" s="402">
        <v>21.6</v>
      </c>
      <c r="AO46" s="408">
        <v>18</v>
      </c>
      <c r="AP46" s="408">
        <v>14.4</v>
      </c>
      <c r="AQ46" s="401">
        <v>18</v>
      </c>
      <c r="AR46" s="401">
        <v>28.8</v>
      </c>
      <c r="AS46" s="401">
        <v>10.8</v>
      </c>
      <c r="AT46" s="401">
        <v>21.6</v>
      </c>
      <c r="AU46" s="380"/>
      <c r="AV46" s="380"/>
    </row>
    <row r="47" spans="2:48" ht="15" thickBot="1" x14ac:dyDescent="0.35">
      <c r="B47" s="370" t="s">
        <v>527</v>
      </c>
      <c r="C47" s="371"/>
      <c r="D47" s="371"/>
      <c r="E47" s="371"/>
      <c r="F47" s="371"/>
      <c r="G47" s="371"/>
      <c r="H47" s="371"/>
      <c r="I47" s="371"/>
      <c r="J47" s="371"/>
      <c r="K47" s="371"/>
      <c r="L47" s="372"/>
      <c r="M47" s="368"/>
      <c r="N47" s="370" t="s">
        <v>527</v>
      </c>
      <c r="O47" s="371"/>
      <c r="P47" s="371"/>
      <c r="Q47" s="371"/>
      <c r="R47" s="371"/>
      <c r="S47" s="371"/>
      <c r="T47" s="371"/>
      <c r="U47" s="371"/>
      <c r="V47" s="371"/>
      <c r="W47" s="371"/>
      <c r="X47" s="372"/>
      <c r="Y47" s="368"/>
      <c r="Z47" s="370" t="s">
        <v>527</v>
      </c>
      <c r="AA47" s="371"/>
      <c r="AB47" s="371"/>
      <c r="AC47" s="371"/>
      <c r="AD47" s="371"/>
      <c r="AE47" s="371"/>
      <c r="AF47" s="371"/>
      <c r="AG47" s="371"/>
      <c r="AH47" s="371"/>
      <c r="AI47" s="371"/>
      <c r="AJ47" s="372"/>
      <c r="AK47" s="368"/>
      <c r="AL47" s="369" t="s">
        <v>527</v>
      </c>
      <c r="AM47" s="371"/>
      <c r="AN47" s="371"/>
      <c r="AO47" s="371"/>
      <c r="AP47" s="371"/>
      <c r="AQ47" s="371"/>
      <c r="AR47" s="371"/>
      <c r="AS47" s="371"/>
      <c r="AT47" s="371"/>
      <c r="AU47" s="371"/>
      <c r="AV47" s="372"/>
    </row>
    <row r="48" spans="2:48" ht="15" thickBot="1" x14ac:dyDescent="0.35">
      <c r="B48" s="373" t="s">
        <v>531</v>
      </c>
      <c r="C48" s="409">
        <f>C39/C$17*Euro</f>
        <v>2.9800000000000004</v>
      </c>
      <c r="D48" s="409">
        <f>D39/D$17*Euro</f>
        <v>2.9062412843031877</v>
      </c>
      <c r="E48" s="409">
        <f>E39/E$17*Euro</f>
        <v>2.7641555270786178</v>
      </c>
      <c r="F48" s="409">
        <f>F39/F$17*Euro</f>
        <v>2.5004840589043273</v>
      </c>
      <c r="G48" s="374"/>
      <c r="H48" s="374"/>
      <c r="I48" s="374"/>
      <c r="J48" s="374"/>
      <c r="K48" s="374"/>
      <c r="L48" s="374"/>
      <c r="M48" s="376"/>
      <c r="N48" s="373" t="s">
        <v>531</v>
      </c>
      <c r="O48" s="409">
        <f>O39/O$17*Euro</f>
        <v>0.65187499999999998</v>
      </c>
      <c r="P48" s="409">
        <f>P39/P$17*Euro</f>
        <v>0.6357402809413224</v>
      </c>
      <c r="Q48" s="409">
        <f>Q39/Q$17*Euro</f>
        <v>0.60465902154844764</v>
      </c>
      <c r="R48" s="409">
        <f>R39/R$17*Euro</f>
        <v>0.54698088788532162</v>
      </c>
      <c r="S48" s="374"/>
      <c r="T48" s="374"/>
      <c r="U48" s="374"/>
      <c r="V48" s="374"/>
      <c r="W48" s="374"/>
      <c r="X48" s="374"/>
      <c r="Y48" s="376"/>
      <c r="Z48" s="373" t="s">
        <v>531</v>
      </c>
      <c r="AA48" s="409">
        <f>AA39/AA$17*Euro</f>
        <v>4.9666666666666668</v>
      </c>
      <c r="AB48" s="409">
        <f>AB39/AB$17*Euro</f>
        <v>4.8437354738386462</v>
      </c>
      <c r="AC48" s="409">
        <f>AC39/AC$17*Euro</f>
        <v>4.606925878464363</v>
      </c>
      <c r="AD48" s="409">
        <f>AD39/AD$17*Euro</f>
        <v>4.1674734315072124</v>
      </c>
      <c r="AE48" s="374"/>
      <c r="AF48" s="374"/>
      <c r="AG48" s="374"/>
      <c r="AH48" s="374"/>
      <c r="AI48" s="374"/>
      <c r="AJ48" s="374"/>
      <c r="AK48" s="368"/>
      <c r="AL48" s="416" t="s">
        <v>531</v>
      </c>
      <c r="AM48" s="442">
        <f>AM39/AM$17*Euro</f>
        <v>1.30375</v>
      </c>
      <c r="AN48" s="442">
        <f>AN39/AN$17*Euro</f>
        <v>1.2714805618826448</v>
      </c>
      <c r="AO48" s="442">
        <f>AO39/AO$17*Euro</f>
        <v>1.2093180430968953</v>
      </c>
      <c r="AP48" s="442">
        <f>AP39/AP$17*Euro</f>
        <v>1.0939617757706432</v>
      </c>
      <c r="AQ48" s="417"/>
      <c r="AR48" s="417"/>
      <c r="AS48" s="417"/>
      <c r="AT48" s="417"/>
      <c r="AU48" s="417"/>
      <c r="AV48" s="417"/>
    </row>
    <row r="49" spans="2:48" ht="21" thickBot="1" x14ac:dyDescent="0.35">
      <c r="B49" s="373" t="s">
        <v>532</v>
      </c>
      <c r="C49" s="409" t="e">
        <f>C42/C$17*Euro</f>
        <v>#VALUE!</v>
      </c>
      <c r="D49" s="409" t="e">
        <f>D42/D$17*Euro</f>
        <v>#VALUE!</v>
      </c>
      <c r="E49" s="409" t="e">
        <f>E42/E$17*Euro</f>
        <v>#VALUE!</v>
      </c>
      <c r="F49" s="409" t="e">
        <f>F42/F$17*Euro</f>
        <v>#VALUE!</v>
      </c>
      <c r="G49" s="374"/>
      <c r="H49" s="374"/>
      <c r="I49" s="374"/>
      <c r="J49" s="374"/>
      <c r="K49" s="374"/>
      <c r="L49" s="374"/>
      <c r="M49" s="376"/>
      <c r="N49" s="373" t="s">
        <v>532</v>
      </c>
      <c r="O49" s="409" t="e">
        <f>O42/O$17*Euro</f>
        <v>#VALUE!</v>
      </c>
      <c r="P49" s="409" t="e">
        <f>P42/P$17*Euro</f>
        <v>#VALUE!</v>
      </c>
      <c r="Q49" s="409" t="e">
        <f>Q42/Q$17*Euro</f>
        <v>#VALUE!</v>
      </c>
      <c r="R49" s="409" t="e">
        <f>R42/R$17*Euro</f>
        <v>#VALUE!</v>
      </c>
      <c r="S49" s="374"/>
      <c r="T49" s="374"/>
      <c r="U49" s="374"/>
      <c r="V49" s="374"/>
      <c r="W49" s="374"/>
      <c r="X49" s="374"/>
      <c r="Y49" s="376"/>
      <c r="Z49" s="373" t="s">
        <v>532</v>
      </c>
      <c r="AA49" s="409" t="e">
        <f>AA42/AA$17*Euro</f>
        <v>#VALUE!</v>
      </c>
      <c r="AB49" s="409" t="e">
        <f>AB42/AB$17*Euro</f>
        <v>#VALUE!</v>
      </c>
      <c r="AC49" s="409" t="e">
        <f>AC42/AC$17*Euro</f>
        <v>#VALUE!</v>
      </c>
      <c r="AD49" s="409" t="e">
        <f>AD42/AD$17*Euro</f>
        <v>#VALUE!</v>
      </c>
      <c r="AE49" s="374"/>
      <c r="AF49" s="374"/>
      <c r="AG49" s="374"/>
      <c r="AH49" s="374"/>
      <c r="AI49" s="374"/>
      <c r="AJ49" s="374"/>
      <c r="AK49" s="368"/>
      <c r="AL49" s="416" t="s">
        <v>532</v>
      </c>
      <c r="AM49" s="442" t="e">
        <f>AM42/AM$17*Euro</f>
        <v>#VALUE!</v>
      </c>
      <c r="AN49" s="442" t="e">
        <f>AN42/AN$17*Euro</f>
        <v>#VALUE!</v>
      </c>
      <c r="AO49" s="442" t="e">
        <f>AO42/AO$17*Euro</f>
        <v>#VALUE!</v>
      </c>
      <c r="AP49" s="442" t="e">
        <f>AP42/AP$17*Euro</f>
        <v>#VALUE!</v>
      </c>
      <c r="AQ49" s="417"/>
      <c r="AR49" s="417"/>
      <c r="AS49" s="417"/>
      <c r="AT49" s="417"/>
      <c r="AU49" s="417"/>
      <c r="AV49" s="417"/>
    </row>
    <row r="50" spans="2:48" ht="15" thickBot="1" x14ac:dyDescent="0.35">
      <c r="B50" s="373"/>
      <c r="C50" s="374"/>
      <c r="D50" s="374"/>
      <c r="E50" s="374"/>
      <c r="F50" s="374"/>
      <c r="G50" s="374"/>
      <c r="H50" s="374"/>
      <c r="I50" s="374"/>
      <c r="J50" s="374"/>
      <c r="K50" s="374"/>
      <c r="L50" s="374"/>
      <c r="M50" s="376"/>
      <c r="N50" s="373"/>
      <c r="O50" s="374"/>
      <c r="P50" s="374"/>
      <c r="Q50" s="374"/>
      <c r="R50" s="374"/>
      <c r="S50" s="374"/>
      <c r="T50" s="374"/>
      <c r="U50" s="374"/>
      <c r="V50" s="374"/>
      <c r="W50" s="374"/>
      <c r="X50" s="374"/>
      <c r="Y50" s="376"/>
      <c r="Z50" s="373"/>
      <c r="AA50" s="374"/>
      <c r="AB50" s="374"/>
      <c r="AC50" s="374"/>
      <c r="AD50" s="374"/>
      <c r="AE50" s="374"/>
      <c r="AF50" s="374"/>
      <c r="AG50" s="374"/>
      <c r="AH50" s="374"/>
      <c r="AI50" s="374"/>
      <c r="AJ50" s="374"/>
      <c r="AK50" s="368"/>
      <c r="AL50" s="416"/>
      <c r="AM50" s="417"/>
      <c r="AN50" s="417"/>
      <c r="AO50" s="417"/>
      <c r="AP50" s="417"/>
      <c r="AQ50" s="417"/>
      <c r="AR50" s="417"/>
      <c r="AS50" s="417"/>
      <c r="AT50" s="417"/>
      <c r="AU50" s="417"/>
      <c r="AV50" s="417"/>
    </row>
    <row r="51" spans="2:48" ht="15" thickBot="1" x14ac:dyDescent="0.35">
      <c r="B51" s="397" t="s">
        <v>530</v>
      </c>
      <c r="C51" s="409">
        <f>C43/C17/1000*Euro</f>
        <v>0.12389349999999999</v>
      </c>
      <c r="D51" s="409">
        <f>D43/D17/1000*Euro</f>
        <v>0.12104745137212751</v>
      </c>
      <c r="E51" s="409">
        <f>E43/E17/1000*Euro</f>
        <v>0.11708745441647805</v>
      </c>
      <c r="F51" s="409">
        <f>F43/F17/1000*Euro</f>
        <v>0.10641146235617312</v>
      </c>
      <c r="G51" s="374"/>
      <c r="H51" s="374"/>
      <c r="I51" s="374"/>
      <c r="J51" s="374"/>
      <c r="K51" s="374"/>
      <c r="L51" s="374"/>
      <c r="M51" s="376"/>
      <c r="N51" s="397" t="s">
        <v>530</v>
      </c>
      <c r="O51" s="409">
        <f>O43/O17/1000*Euro</f>
        <v>1.6697844398291747E-2</v>
      </c>
      <c r="P51" s="409">
        <f>P43/P17/1000*Euro</f>
        <v>1.6377393039193201E-2</v>
      </c>
      <c r="Q51" s="409">
        <f>Q43/Q17/1000*Euro</f>
        <v>1.5951694196157291E-2</v>
      </c>
      <c r="R51" s="409">
        <f>R43/R17/1000*Euro</f>
        <v>1.5004104842386044E-2</v>
      </c>
      <c r="S51" s="374"/>
      <c r="T51" s="374"/>
      <c r="U51" s="374"/>
      <c r="V51" s="374"/>
      <c r="W51" s="374"/>
      <c r="X51" s="374"/>
      <c r="Y51" s="376"/>
      <c r="Z51" s="397" t="s">
        <v>530</v>
      </c>
      <c r="AA51" s="409">
        <f>AA43/AA17/1000*Euro</f>
        <v>0.25312758506211136</v>
      </c>
      <c r="AB51" s="409">
        <f>AB43/AB17/1000*Euro</f>
        <v>0.24828983098047269</v>
      </c>
      <c r="AC51" s="409">
        <f>AC43/AC17/1000*Euro</f>
        <v>0.24002799477350797</v>
      </c>
      <c r="AD51" s="409">
        <f>AD43/AD17/1000*Euro</f>
        <v>0.21845142510710319</v>
      </c>
      <c r="AE51" s="374"/>
      <c r="AF51" s="374"/>
      <c r="AG51" s="374"/>
      <c r="AH51" s="374"/>
      <c r="AI51" s="374"/>
      <c r="AJ51" s="374"/>
      <c r="AK51" s="368"/>
      <c r="AL51" s="434" t="s">
        <v>530</v>
      </c>
      <c r="AM51" s="442">
        <f>AM43/AM17/1000*Euro</f>
        <v>4.024640733048624E-2</v>
      </c>
      <c r="AN51" s="442">
        <f>AN43/AN17/1000*Euro</f>
        <v>3.9295101689342589E-2</v>
      </c>
      <c r="AO51" s="442">
        <f>AO43/AO17/1000*Euro</f>
        <v>3.7024942128548191E-2</v>
      </c>
      <c r="AP51" s="442">
        <f>AP43/AP17/1000*Euro</f>
        <v>3.4950335151467789E-2</v>
      </c>
      <c r="AQ51" s="417"/>
      <c r="AR51" s="417"/>
      <c r="AS51" s="417"/>
      <c r="AT51" s="417"/>
      <c r="AU51" s="417"/>
      <c r="AV51" s="417"/>
    </row>
    <row r="52" spans="2:48" ht="15" thickBot="1" x14ac:dyDescent="0.35">
      <c r="B52" s="393" t="s">
        <v>533</v>
      </c>
      <c r="C52" s="375">
        <f>C46/3.6*Euro</f>
        <v>0</v>
      </c>
      <c r="D52" s="530">
        <f>D46/3.6*Euro</f>
        <v>0</v>
      </c>
      <c r="E52" s="530">
        <f>E46/3.6*Euro</f>
        <v>0</v>
      </c>
      <c r="F52" s="530">
        <f>F46/3.6*Euro</f>
        <v>0</v>
      </c>
      <c r="G52" s="375"/>
      <c r="H52" s="375"/>
      <c r="I52" s="375"/>
      <c r="J52" s="375"/>
      <c r="K52" s="375"/>
      <c r="L52" s="375"/>
      <c r="M52" s="376"/>
      <c r="N52" s="390" t="s">
        <v>533</v>
      </c>
      <c r="O52" s="530">
        <f>O46/3.6*Euro</f>
        <v>52.15</v>
      </c>
      <c r="P52" s="530">
        <f>P46/3.6*Euro</f>
        <v>44.7</v>
      </c>
      <c r="Q52" s="530">
        <f>Q46/3.6*Euro</f>
        <v>37.25</v>
      </c>
      <c r="R52" s="530">
        <f>R46/3.6*Euro</f>
        <v>29.8</v>
      </c>
      <c r="S52" s="374"/>
      <c r="T52" s="374"/>
      <c r="U52" s="374"/>
      <c r="V52" s="374"/>
      <c r="W52" s="374"/>
      <c r="X52" s="374"/>
      <c r="Y52" s="376"/>
      <c r="Z52" s="390" t="s">
        <v>533</v>
      </c>
      <c r="AA52" s="530">
        <f>AA46/3.6*Euro</f>
        <v>0</v>
      </c>
      <c r="AB52" s="530">
        <f>AB46/3.6*Euro</f>
        <v>0</v>
      </c>
      <c r="AC52" s="530">
        <f>AC46/3.6*Euro</f>
        <v>0</v>
      </c>
      <c r="AD52" s="530">
        <f>AD46/3.6*Euro</f>
        <v>0</v>
      </c>
      <c r="AE52" s="374"/>
      <c r="AF52" s="374"/>
      <c r="AG52" s="374"/>
      <c r="AH52" s="374"/>
      <c r="AI52" s="374"/>
      <c r="AJ52" s="374"/>
      <c r="AK52" s="368"/>
      <c r="AL52" s="430" t="s">
        <v>533</v>
      </c>
      <c r="AM52" s="530">
        <f>AM46/3.6*Euro</f>
        <v>52.15</v>
      </c>
      <c r="AN52" s="530">
        <f>AN46/3.6*Euro</f>
        <v>44.7</v>
      </c>
      <c r="AO52" s="530">
        <f>AO46/3.6*Euro</f>
        <v>37.25</v>
      </c>
      <c r="AP52" s="530">
        <f>AP46/3.6*Euro</f>
        <v>29.8</v>
      </c>
      <c r="AQ52" s="417"/>
      <c r="AR52" s="417"/>
      <c r="AS52" s="417"/>
      <c r="AT52" s="417"/>
      <c r="AU52" s="417"/>
      <c r="AV52" s="417"/>
    </row>
    <row r="54" spans="2:48" x14ac:dyDescent="0.3">
      <c r="O54">
        <f>O46*Euro</f>
        <v>187.74</v>
      </c>
      <c r="P54" t="s">
        <v>688</v>
      </c>
    </row>
    <row r="55" spans="2:48" x14ac:dyDescent="0.3">
      <c r="O55">
        <f>O17*8760*0.2/1000</f>
        <v>700.8</v>
      </c>
      <c r="AM55">
        <f>0.16*AM46*Euro</f>
        <v>30.038399999999999</v>
      </c>
    </row>
    <row r="56" spans="2:48" x14ac:dyDescent="0.3">
      <c r="O56">
        <f>O55*O54</f>
        <v>131568.19200000001</v>
      </c>
      <c r="P56">
        <f>O56/15</f>
        <v>8771.2128000000012</v>
      </c>
      <c r="AM56">
        <f>AM55*8750/5</f>
        <v>52567.199999999997</v>
      </c>
    </row>
    <row r="58" spans="2:48" x14ac:dyDescent="0.3">
      <c r="B58" s="8" t="s">
        <v>608</v>
      </c>
      <c r="C58" s="780"/>
      <c r="D58" s="780"/>
      <c r="E58" s="780"/>
      <c r="F58" s="780"/>
      <c r="G58" s="780"/>
      <c r="H58" s="780"/>
      <c r="I58" s="780"/>
    </row>
    <row r="59" spans="2:48" x14ac:dyDescent="0.3">
      <c r="B59" s="808">
        <v>1</v>
      </c>
      <c r="C59" s="455" t="s">
        <v>693</v>
      </c>
      <c r="D59" s="780"/>
      <c r="E59" s="780"/>
      <c r="F59" s="780"/>
      <c r="G59" s="780"/>
      <c r="H59" s="780"/>
      <c r="I59" s="780"/>
    </row>
    <row r="60" spans="2:48" x14ac:dyDescent="0.3">
      <c r="B60" s="808">
        <v>2</v>
      </c>
      <c r="C60" s="72" t="s">
        <v>694</v>
      </c>
      <c r="D60" s="780"/>
      <c r="E60" s="780"/>
      <c r="F60" s="780"/>
      <c r="G60" s="780"/>
      <c r="H60" s="780"/>
      <c r="I60" s="780"/>
    </row>
    <row r="61" spans="2:48" x14ac:dyDescent="0.3">
      <c r="B61" s="808">
        <v>3</v>
      </c>
      <c r="C61" s="72" t="s">
        <v>695</v>
      </c>
      <c r="D61" s="780"/>
      <c r="E61" s="780"/>
      <c r="F61" s="780"/>
      <c r="G61" s="780"/>
      <c r="H61" s="780"/>
      <c r="I61" s="780"/>
    </row>
    <row r="62" spans="2:48" x14ac:dyDescent="0.3">
      <c r="B62" s="808">
        <v>4</v>
      </c>
      <c r="C62" s="72" t="s">
        <v>696</v>
      </c>
      <c r="D62" s="780"/>
      <c r="E62" s="780"/>
      <c r="F62" s="780"/>
      <c r="G62" s="780"/>
      <c r="H62" s="780"/>
      <c r="I62" s="780"/>
    </row>
    <row r="63" spans="2:48" x14ac:dyDescent="0.3">
      <c r="B63" s="808">
        <v>5</v>
      </c>
      <c r="C63" s="809" t="s">
        <v>697</v>
      </c>
      <c r="D63" s="780"/>
      <c r="E63" s="780"/>
      <c r="F63" s="780"/>
      <c r="G63" s="780"/>
      <c r="H63" s="780"/>
      <c r="I63" s="780"/>
    </row>
    <row r="64" spans="2:48" x14ac:dyDescent="0.3">
      <c r="B64" s="808">
        <v>7</v>
      </c>
      <c r="C64" s="455" t="s">
        <v>698</v>
      </c>
      <c r="D64" s="780"/>
      <c r="E64" s="780"/>
      <c r="F64" s="780"/>
      <c r="G64" s="780"/>
      <c r="H64" s="780"/>
      <c r="I64" s="780"/>
    </row>
    <row r="65" spans="2:9" x14ac:dyDescent="0.3">
      <c r="B65" s="808">
        <v>11</v>
      </c>
      <c r="C65" s="72" t="s">
        <v>699</v>
      </c>
      <c r="D65" s="780"/>
      <c r="E65" s="780"/>
      <c r="F65" s="780"/>
      <c r="G65" s="780"/>
      <c r="H65" s="780"/>
      <c r="I65" s="780"/>
    </row>
    <row r="66" spans="2:9" x14ac:dyDescent="0.3">
      <c r="B66" s="808"/>
      <c r="C66" s="810"/>
      <c r="D66" s="780"/>
      <c r="E66" s="780"/>
      <c r="F66" s="780"/>
      <c r="G66" s="780"/>
      <c r="H66" s="780"/>
      <c r="I66" s="780"/>
    </row>
    <row r="67" spans="2:9" ht="15" x14ac:dyDescent="0.3">
      <c r="B67" s="811"/>
      <c r="C67" s="812"/>
      <c r="D67" s="780"/>
      <c r="E67" s="780"/>
      <c r="F67" s="780"/>
      <c r="G67" s="780"/>
      <c r="H67" s="780"/>
      <c r="I67" s="780"/>
    </row>
    <row r="68" spans="2:9" x14ac:dyDescent="0.3">
      <c r="B68" s="691" t="s">
        <v>617</v>
      </c>
      <c r="C68" s="780"/>
      <c r="D68" s="780"/>
      <c r="E68" s="780"/>
      <c r="F68" s="780"/>
      <c r="G68" s="780"/>
      <c r="H68" s="780"/>
      <c r="I68" s="780"/>
    </row>
    <row r="69" spans="2:9" x14ac:dyDescent="0.3">
      <c r="B69" s="808" t="s">
        <v>6</v>
      </c>
      <c r="C69" s="455" t="s">
        <v>700</v>
      </c>
      <c r="D69" s="780"/>
      <c r="E69" s="780"/>
      <c r="F69" s="780"/>
      <c r="G69" s="780"/>
      <c r="H69" s="780"/>
      <c r="I69" s="780"/>
    </row>
    <row r="70" spans="2:9" x14ac:dyDescent="0.3">
      <c r="B70" s="808" t="s">
        <v>42</v>
      </c>
      <c r="C70" s="455" t="s">
        <v>701</v>
      </c>
      <c r="D70" s="780"/>
      <c r="E70" s="780"/>
      <c r="F70" s="780"/>
      <c r="G70" s="780"/>
      <c r="H70" s="780"/>
      <c r="I70" s="780"/>
    </row>
    <row r="71" spans="2:9" x14ac:dyDescent="0.3">
      <c r="B71" s="808" t="s">
        <v>15</v>
      </c>
      <c r="C71" s="455" t="s">
        <v>702</v>
      </c>
      <c r="D71" s="780"/>
      <c r="E71" s="780"/>
      <c r="F71" s="780"/>
      <c r="G71" s="780"/>
      <c r="H71" s="780"/>
      <c r="I71" s="780"/>
    </row>
    <row r="72" spans="2:9" x14ac:dyDescent="0.3">
      <c r="B72" s="808" t="s">
        <v>19</v>
      </c>
      <c r="C72" s="455" t="s">
        <v>703</v>
      </c>
      <c r="D72" s="780"/>
      <c r="E72" s="780"/>
      <c r="F72" s="780"/>
      <c r="G72" s="780"/>
      <c r="H72" s="780"/>
      <c r="I72" s="780"/>
    </row>
    <row r="73" spans="2:9" x14ac:dyDescent="0.3">
      <c r="B73" s="808" t="s">
        <v>52</v>
      </c>
      <c r="C73" s="455" t="s">
        <v>704</v>
      </c>
      <c r="D73" s="780"/>
      <c r="E73" s="780"/>
      <c r="F73" s="780"/>
      <c r="G73" s="780"/>
      <c r="H73" s="780"/>
      <c r="I73" s="780"/>
    </row>
    <row r="74" spans="2:9" x14ac:dyDescent="0.3">
      <c r="B74" s="808" t="s">
        <v>23</v>
      </c>
      <c r="C74" s="455" t="s">
        <v>705</v>
      </c>
      <c r="D74" s="780"/>
      <c r="E74" s="780"/>
      <c r="F74" s="780"/>
      <c r="G74" s="780"/>
      <c r="H74" s="780"/>
      <c r="I74" s="780"/>
    </row>
    <row r="75" spans="2:9" x14ac:dyDescent="0.3">
      <c r="B75" s="808" t="s">
        <v>31</v>
      </c>
      <c r="C75" s="455" t="s">
        <v>706</v>
      </c>
      <c r="D75" s="780"/>
      <c r="E75" s="780"/>
      <c r="F75" s="780"/>
      <c r="G75" s="780"/>
      <c r="H75" s="780"/>
      <c r="I75" s="780"/>
    </row>
    <row r="76" spans="2:9" x14ac:dyDescent="0.3">
      <c r="B76" s="808" t="s">
        <v>39</v>
      </c>
      <c r="C76" s="455" t="s">
        <v>707</v>
      </c>
      <c r="D76" s="780"/>
      <c r="E76" s="780"/>
      <c r="F76" s="780"/>
      <c r="G76" s="780"/>
      <c r="H76" s="780"/>
      <c r="I76" s="780"/>
    </row>
    <row r="77" spans="2:9" x14ac:dyDescent="0.3">
      <c r="B77" s="808" t="s">
        <v>40</v>
      </c>
      <c r="C77" s="455" t="s">
        <v>708</v>
      </c>
      <c r="D77" s="780"/>
      <c r="E77" s="780"/>
      <c r="F77" s="780"/>
      <c r="G77" s="780"/>
      <c r="H77" s="780"/>
      <c r="I77" s="780"/>
    </row>
    <row r="78" spans="2:9" x14ac:dyDescent="0.3">
      <c r="B78" s="780"/>
      <c r="C78" s="455" t="s">
        <v>709</v>
      </c>
      <c r="D78" s="780"/>
      <c r="E78" s="780"/>
      <c r="F78" s="780"/>
      <c r="G78" s="780"/>
      <c r="H78" s="780"/>
      <c r="I78" s="780"/>
    </row>
    <row r="79" spans="2:9" x14ac:dyDescent="0.3">
      <c r="B79" s="808" t="s">
        <v>41</v>
      </c>
      <c r="C79" s="455" t="s">
        <v>710</v>
      </c>
      <c r="D79" s="780"/>
      <c r="E79" s="780"/>
      <c r="F79" s="780"/>
      <c r="G79" s="780"/>
      <c r="H79" s="780"/>
      <c r="I79" s="780"/>
    </row>
    <row r="80" spans="2:9" x14ac:dyDescent="0.3">
      <c r="B80" s="808" t="s">
        <v>37</v>
      </c>
      <c r="C80" s="455" t="s">
        <v>711</v>
      </c>
      <c r="D80" s="780"/>
      <c r="E80" s="780"/>
      <c r="F80" s="780"/>
      <c r="G80" s="780"/>
      <c r="H80" s="780"/>
      <c r="I80" s="780"/>
    </row>
    <row r="81" spans="2:9" x14ac:dyDescent="0.3">
      <c r="B81" s="808" t="s">
        <v>279</v>
      </c>
      <c r="C81" s="455" t="s">
        <v>712</v>
      </c>
      <c r="D81" s="780"/>
      <c r="E81" s="780"/>
      <c r="F81" s="780"/>
      <c r="G81" s="780"/>
      <c r="H81" s="780"/>
      <c r="I81" s="780"/>
    </row>
    <row r="82" spans="2:9" x14ac:dyDescent="0.3">
      <c r="B82" s="808" t="s">
        <v>551</v>
      </c>
      <c r="C82" s="465" t="s">
        <v>624</v>
      </c>
      <c r="D82" s="780"/>
      <c r="E82" s="780"/>
      <c r="F82" s="780"/>
      <c r="G82" s="780"/>
      <c r="H82" s="780"/>
      <c r="I82" s="780"/>
    </row>
  </sheetData>
  <mergeCells count="44">
    <mergeCell ref="C13:L13"/>
    <mergeCell ref="G14:H15"/>
    <mergeCell ref="I14:J15"/>
    <mergeCell ref="K14:K15"/>
    <mergeCell ref="L14:L15"/>
    <mergeCell ref="B14:B15"/>
    <mergeCell ref="B2:G2"/>
    <mergeCell ref="B3:G3"/>
    <mergeCell ref="AQ14:AR15"/>
    <mergeCell ref="AS14:AT15"/>
    <mergeCell ref="AG14:AH15"/>
    <mergeCell ref="AL2:AQ2"/>
    <mergeCell ref="AL3:AQ3"/>
    <mergeCell ref="AM13:AV13"/>
    <mergeCell ref="O13:X13"/>
    <mergeCell ref="AA13:AJ13"/>
    <mergeCell ref="R14:R15"/>
    <mergeCell ref="C14:C15"/>
    <mergeCell ref="D14:D15"/>
    <mergeCell ref="E14:E15"/>
    <mergeCell ref="F14:F15"/>
    <mergeCell ref="N14:N15"/>
    <mergeCell ref="O14:O15"/>
    <mergeCell ref="P14:P15"/>
    <mergeCell ref="Q14:Q15"/>
    <mergeCell ref="AI14:AI15"/>
    <mergeCell ref="S14:T15"/>
    <mergeCell ref="U14:V15"/>
    <mergeCell ref="W14:W15"/>
    <mergeCell ref="X14:X15"/>
    <mergeCell ref="Z14:Z15"/>
    <mergeCell ref="AA14:AA15"/>
    <mergeCell ref="AB14:AB15"/>
    <mergeCell ref="AC14:AC15"/>
    <mergeCell ref="AD14:AD15"/>
    <mergeCell ref="AE14:AF15"/>
    <mergeCell ref="AV14:AV15"/>
    <mergeCell ref="AJ14:AJ15"/>
    <mergeCell ref="AL14:AL15"/>
    <mergeCell ref="AM14:AM15"/>
    <mergeCell ref="AN14:AN15"/>
    <mergeCell ref="AO14:AO15"/>
    <mergeCell ref="AP14:AP15"/>
    <mergeCell ref="AU14:AU15"/>
  </mergeCells>
  <hyperlinks>
    <hyperlink ref="C63" r:id="rId1" xr:uid="{00000000-0004-0000-0900-000000000000}"/>
  </hyperlinks>
  <pageMargins left="0.7" right="0.7" top="0.75" bottom="0.75" header="0.3" footer="0.3"/>
  <pageSetup paperSize="9" orientation="portrait"/>
  <drawing r:id="rId2"/>
  <legacyDrawing r:id="rId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tabColor theme="4"/>
  </sheetPr>
  <dimension ref="B1:AO97"/>
  <sheetViews>
    <sheetView topLeftCell="A10" workbookViewId="0">
      <selection activeCell="M44" sqref="M44"/>
    </sheetView>
  </sheetViews>
  <sheetFormatPr defaultRowHeight="14.4" x14ac:dyDescent="0.3"/>
  <cols>
    <col min="2" max="2" width="36.6640625" customWidth="1"/>
    <col min="3" max="6" width="11" bestFit="1" customWidth="1"/>
    <col min="9" max="12" width="9.109375" style="119"/>
    <col min="14" max="14" width="36.44140625" customWidth="1"/>
    <col min="15" max="15" width="10" bestFit="1" customWidth="1"/>
    <col min="26" max="26" width="28.44140625" customWidth="1"/>
  </cols>
  <sheetData>
    <row r="1" spans="2:41" s="119" customFormat="1" x14ac:dyDescent="0.3">
      <c r="B1" s="8" t="s">
        <v>235</v>
      </c>
    </row>
    <row r="2" spans="2:41" s="119" customFormat="1" x14ac:dyDescent="0.3"/>
    <row r="3" spans="2:41" s="248" customFormat="1" ht="15" thickBot="1" x14ac:dyDescent="0.35">
      <c r="B3" s="34"/>
      <c r="C3"/>
      <c r="D3"/>
      <c r="E3"/>
      <c r="F3"/>
      <c r="G3"/>
      <c r="H3"/>
      <c r="I3"/>
      <c r="J3" s="837" t="s">
        <v>815</v>
      </c>
      <c r="K3"/>
      <c r="L3"/>
      <c r="M3"/>
      <c r="N3"/>
      <c r="O3"/>
      <c r="Y3" s="1209">
        <f>C44</f>
        <v>9.4499999999999993</v>
      </c>
      <c r="Z3" s="1210"/>
      <c r="AA3" s="1210"/>
      <c r="AB3" s="1210"/>
      <c r="AC3" s="1211"/>
      <c r="AD3"/>
      <c r="AE3"/>
      <c r="AF3"/>
      <c r="AG3" s="121"/>
      <c r="AH3" s="121"/>
      <c r="AI3" s="121"/>
      <c r="AJ3" s="121"/>
      <c r="AK3" s="121"/>
      <c r="AL3" s="121"/>
      <c r="AM3" s="121"/>
      <c r="AN3" s="121"/>
      <c r="AO3" s="121"/>
    </row>
    <row r="4" spans="2:41" s="248" customFormat="1" x14ac:dyDescent="0.3">
      <c r="B4" s="34" t="s">
        <v>273</v>
      </c>
      <c r="C4" s="307"/>
      <c r="D4" s="307"/>
      <c r="E4" s="307"/>
      <c r="F4" s="307"/>
      <c r="G4" s="307"/>
      <c r="H4" s="307"/>
      <c r="I4" s="307"/>
      <c r="J4" s="837">
        <v>0.2</v>
      </c>
      <c r="Z4" s="34" t="s">
        <v>273</v>
      </c>
      <c r="AA4" s="307"/>
      <c r="AB4" s="307"/>
      <c r="AC4" s="307"/>
      <c r="AD4" s="307"/>
      <c r="AE4" s="307"/>
      <c r="AF4" s="307"/>
      <c r="AG4" s="159"/>
      <c r="AH4" s="159"/>
      <c r="AI4" s="159"/>
      <c r="AJ4" s="159"/>
      <c r="AK4" s="159"/>
      <c r="AL4" s="159"/>
      <c r="AM4" s="159"/>
      <c r="AN4" s="159"/>
      <c r="AO4" s="121"/>
    </row>
    <row r="5" spans="2:41" s="248" customFormat="1" ht="27.6" x14ac:dyDescent="0.3">
      <c r="B5" s="27" t="s">
        <v>255</v>
      </c>
      <c r="C5" s="27" t="s">
        <v>256</v>
      </c>
      <c r="D5" s="28" t="s">
        <v>257</v>
      </c>
      <c r="E5" s="28" t="s">
        <v>259</v>
      </c>
      <c r="F5" s="29" t="s">
        <v>260</v>
      </c>
      <c r="G5" s="30" t="s">
        <v>261</v>
      </c>
      <c r="H5" s="30" t="s">
        <v>262</v>
      </c>
      <c r="I5" s="30" t="s">
        <v>263</v>
      </c>
      <c r="J5" s="30" t="s">
        <v>264</v>
      </c>
      <c r="K5" s="30" t="s">
        <v>265</v>
      </c>
      <c r="L5" s="30" t="s">
        <v>266</v>
      </c>
      <c r="M5" s="30" t="s">
        <v>267</v>
      </c>
      <c r="N5" s="30" t="s">
        <v>268</v>
      </c>
      <c r="O5" s="30" t="s">
        <v>269</v>
      </c>
      <c r="Z5" s="27" t="s">
        <v>255</v>
      </c>
      <c r="AA5" s="27" t="s">
        <v>256</v>
      </c>
      <c r="AB5" s="28" t="s">
        <v>257</v>
      </c>
      <c r="AC5" s="28" t="s">
        <v>259</v>
      </c>
      <c r="AD5" s="29" t="s">
        <v>260</v>
      </c>
      <c r="AE5" s="30" t="s">
        <v>261</v>
      </c>
      <c r="AF5" s="30" t="s">
        <v>262</v>
      </c>
      <c r="AG5" s="30" t="s">
        <v>263</v>
      </c>
      <c r="AH5" s="30" t="s">
        <v>264</v>
      </c>
      <c r="AI5" s="30" t="s">
        <v>265</v>
      </c>
      <c r="AJ5" s="30" t="s">
        <v>266</v>
      </c>
      <c r="AK5" s="30" t="s">
        <v>267</v>
      </c>
      <c r="AL5" s="30" t="s">
        <v>268</v>
      </c>
      <c r="AM5" s="30" t="s">
        <v>269</v>
      </c>
      <c r="AN5" s="160"/>
      <c r="AO5" s="121"/>
    </row>
    <row r="6" spans="2:41" s="248" customFormat="1" ht="15" thickBot="1" x14ac:dyDescent="0.35">
      <c r="B6" s="31"/>
      <c r="C6" s="31"/>
      <c r="D6" s="32"/>
      <c r="E6" s="32"/>
      <c r="F6" s="33"/>
      <c r="G6" s="31"/>
      <c r="H6" s="31"/>
      <c r="I6" s="31"/>
      <c r="J6" s="31"/>
      <c r="K6" s="31"/>
      <c r="L6" s="31"/>
      <c r="M6" s="31"/>
      <c r="N6" s="31"/>
      <c r="O6" s="31"/>
      <c r="Z6" s="31"/>
      <c r="AA6" s="31"/>
      <c r="AB6" s="32"/>
      <c r="AC6" s="32"/>
      <c r="AD6" s="33"/>
      <c r="AE6" s="31"/>
      <c r="AF6" s="31"/>
      <c r="AG6" s="31"/>
      <c r="AH6" s="31"/>
      <c r="AI6" s="31"/>
      <c r="AJ6" s="31"/>
      <c r="AK6" s="31"/>
      <c r="AL6" s="31"/>
      <c r="AM6" s="31"/>
      <c r="AN6" s="161"/>
      <c r="AO6" s="121"/>
    </row>
    <row r="7" spans="2:41" s="248" customFormat="1" x14ac:dyDescent="0.3">
      <c r="B7" s="37"/>
      <c r="C7" s="37"/>
      <c r="D7" s="38"/>
      <c r="E7" s="38"/>
      <c r="F7" s="38" t="s">
        <v>373</v>
      </c>
      <c r="G7" s="38" t="s">
        <v>374</v>
      </c>
      <c r="H7" s="38" t="s">
        <v>375</v>
      </c>
      <c r="I7" s="38"/>
      <c r="J7" s="37" t="s">
        <v>271</v>
      </c>
      <c r="K7" s="37" t="s">
        <v>272</v>
      </c>
      <c r="L7" s="37" t="s">
        <v>272</v>
      </c>
      <c r="M7" s="37" t="s">
        <v>272</v>
      </c>
      <c r="N7" s="37" t="s">
        <v>272</v>
      </c>
      <c r="O7" s="37" t="s">
        <v>272</v>
      </c>
      <c r="P7"/>
      <c r="Z7" s="37"/>
      <c r="AA7" s="37"/>
      <c r="AB7" s="38"/>
      <c r="AC7" s="38"/>
      <c r="AD7" s="38" t="s">
        <v>373</v>
      </c>
      <c r="AE7" s="38" t="s">
        <v>374</v>
      </c>
      <c r="AF7" s="38" t="s">
        <v>375</v>
      </c>
      <c r="AG7" s="38"/>
      <c r="AH7" s="37" t="s">
        <v>271</v>
      </c>
      <c r="AI7" s="37" t="s">
        <v>272</v>
      </c>
      <c r="AJ7" s="37" t="s">
        <v>272</v>
      </c>
      <c r="AK7" s="37" t="s">
        <v>272</v>
      </c>
      <c r="AL7" s="37" t="s">
        <v>272</v>
      </c>
      <c r="AM7" s="37" t="s">
        <v>272</v>
      </c>
      <c r="AN7" s="163"/>
      <c r="AO7" s="121"/>
    </row>
    <row r="8" spans="2:41" x14ac:dyDescent="0.3">
      <c r="B8" s="39">
        <f>C14</f>
        <v>2015</v>
      </c>
      <c r="C8" s="39">
        <f>B8</f>
        <v>2015</v>
      </c>
      <c r="D8" s="39">
        <f>C22/100</f>
        <v>0.97</v>
      </c>
      <c r="E8" s="39">
        <f>C25</f>
        <v>20</v>
      </c>
      <c r="F8" s="242">
        <f>C48</f>
        <v>2.3839999999999999</v>
      </c>
      <c r="G8" s="242">
        <f>C51</f>
        <v>0.15604025000000002</v>
      </c>
      <c r="H8" s="242">
        <f>C52</f>
        <v>0</v>
      </c>
      <c r="I8" s="39"/>
      <c r="J8" s="39">
        <f>$J$4*E19/100</f>
        <v>0.2</v>
      </c>
      <c r="K8" s="39">
        <f>C33</f>
        <v>0</v>
      </c>
      <c r="L8" s="319">
        <f>C34</f>
        <v>20</v>
      </c>
      <c r="M8" s="319">
        <f>C35</f>
        <v>2</v>
      </c>
      <c r="N8" s="366">
        <f>C36</f>
        <v>0</v>
      </c>
      <c r="O8" s="319">
        <f>C37</f>
        <v>0</v>
      </c>
      <c r="Z8" s="39">
        <f>AA14</f>
        <v>2015</v>
      </c>
      <c r="AA8" s="39">
        <f>Z8</f>
        <v>2015</v>
      </c>
      <c r="AB8" s="39">
        <f>AA22/100</f>
        <v>1.02</v>
      </c>
      <c r="AC8" s="39">
        <f>AA25</f>
        <v>22</v>
      </c>
      <c r="AD8" s="242">
        <f>AA48</f>
        <v>0.60531250000000003</v>
      </c>
      <c r="AE8" s="242">
        <f>AA51</f>
        <v>2.0941062932194495E-2</v>
      </c>
      <c r="AF8" s="244">
        <f>AA52</f>
        <v>0</v>
      </c>
      <c r="AG8" s="39"/>
      <c r="AH8" s="39"/>
      <c r="AI8" s="39">
        <f>AA33</f>
        <v>0</v>
      </c>
      <c r="AJ8" s="379">
        <f>AA34</f>
        <v>20</v>
      </c>
      <c r="AK8" s="379">
        <f>AA35</f>
        <v>2</v>
      </c>
      <c r="AL8" s="366">
        <f>AA36</f>
        <v>0</v>
      </c>
      <c r="AM8" s="379">
        <f>AA37</f>
        <v>0</v>
      </c>
      <c r="AN8" s="163"/>
      <c r="AO8" s="121"/>
    </row>
    <row r="9" spans="2:41" x14ac:dyDescent="0.3">
      <c r="B9" s="39">
        <f>D14</f>
        <v>2020</v>
      </c>
      <c r="C9" s="39"/>
      <c r="D9" s="39">
        <f>D22/100</f>
        <v>0.97</v>
      </c>
      <c r="E9" s="39">
        <f>D25</f>
        <v>20</v>
      </c>
      <c r="F9" s="242">
        <f>D48</f>
        <v>2.3249930274425501</v>
      </c>
      <c r="G9" s="242">
        <f>D51</f>
        <v>0.15250876421515935</v>
      </c>
      <c r="H9" s="242">
        <f>D52</f>
        <v>0</v>
      </c>
      <c r="I9" s="39"/>
      <c r="J9" s="39">
        <f>$J$4*D19/100</f>
        <v>0.2</v>
      </c>
      <c r="K9" s="39">
        <f>D33</f>
        <v>0</v>
      </c>
      <c r="L9" s="319">
        <f>D34</f>
        <v>10</v>
      </c>
      <c r="M9" s="319">
        <f>D35</f>
        <v>1</v>
      </c>
      <c r="N9" s="366">
        <f>D36</f>
        <v>0</v>
      </c>
      <c r="O9" s="319">
        <f>D37</f>
        <v>0</v>
      </c>
      <c r="Z9" s="39">
        <f>AB14</f>
        <v>2020</v>
      </c>
      <c r="AA9" s="39"/>
      <c r="AB9" s="39">
        <f>AB22/100</f>
        <v>1.03</v>
      </c>
      <c r="AC9" s="39">
        <f>AB25</f>
        <v>22</v>
      </c>
      <c r="AD9" s="242">
        <f>AB48</f>
        <v>0.60531250000000003</v>
      </c>
      <c r="AE9" s="242">
        <f>AB51</f>
        <v>2.0265903545184247E-2</v>
      </c>
      <c r="AF9" s="244">
        <f>AB52</f>
        <v>0</v>
      </c>
      <c r="AG9" s="39"/>
      <c r="AH9" s="39"/>
      <c r="AI9" s="39">
        <f>AB33</f>
        <v>0</v>
      </c>
      <c r="AJ9" s="379">
        <f>AB34</f>
        <v>10</v>
      </c>
      <c r="AK9" s="379">
        <f>AB35</f>
        <v>1</v>
      </c>
      <c r="AL9" s="366">
        <f>AB36</f>
        <v>0</v>
      </c>
      <c r="AM9" s="379">
        <f>AB37</f>
        <v>0</v>
      </c>
      <c r="AN9" s="163"/>
      <c r="AO9" s="121"/>
    </row>
    <row r="10" spans="2:41" s="248" customFormat="1" x14ac:dyDescent="0.3">
      <c r="B10" s="39">
        <f>E14</f>
        <v>2030</v>
      </c>
      <c r="C10" s="39"/>
      <c r="D10" s="39">
        <f>E22/100</f>
        <v>0.98</v>
      </c>
      <c r="E10" s="39">
        <f>E25</f>
        <v>20</v>
      </c>
      <c r="F10" s="242">
        <f>E48</f>
        <v>2.2113244216628942</v>
      </c>
      <c r="G10" s="242">
        <f>E51</f>
        <v>0.14798962635393087</v>
      </c>
      <c r="H10" s="242">
        <f>E52</f>
        <v>0</v>
      </c>
      <c r="I10" s="39"/>
      <c r="J10" s="39">
        <f>$J$4*E19/100</f>
        <v>0.2</v>
      </c>
      <c r="K10" s="39">
        <f>E33</f>
        <v>0</v>
      </c>
      <c r="L10" s="319">
        <f>E34</f>
        <v>5</v>
      </c>
      <c r="M10" s="319">
        <f>E35</f>
        <v>0.5</v>
      </c>
      <c r="N10" s="366">
        <f>E36</f>
        <v>0</v>
      </c>
      <c r="O10" s="319">
        <f>E37</f>
        <v>0</v>
      </c>
      <c r="Z10" s="39">
        <f>AC14</f>
        <v>2030</v>
      </c>
      <c r="AA10" s="39"/>
      <c r="AB10" s="39">
        <f>AC22/100</f>
        <v>1.04</v>
      </c>
      <c r="AC10" s="39">
        <f>AC25</f>
        <v>22</v>
      </c>
      <c r="AD10" s="242">
        <f>AC48</f>
        <v>0.55874999999999997</v>
      </c>
      <c r="AE10" s="242">
        <f>AC51</f>
        <v>1.9296778092332878E-2</v>
      </c>
      <c r="AF10" s="244">
        <f>AC52</f>
        <v>0</v>
      </c>
      <c r="AG10" s="39"/>
      <c r="AH10" s="39"/>
      <c r="AI10" s="39">
        <f>AC33</f>
        <v>0</v>
      </c>
      <c r="AJ10" s="379">
        <f>AC34</f>
        <v>5</v>
      </c>
      <c r="AK10" s="379">
        <f>AC35</f>
        <v>0.5</v>
      </c>
      <c r="AL10" s="366">
        <f>AC36</f>
        <v>0</v>
      </c>
      <c r="AM10" s="379">
        <f>AC37</f>
        <v>0</v>
      </c>
      <c r="AN10" s="163"/>
      <c r="AO10" s="121"/>
    </row>
    <row r="11" spans="2:41" s="248" customFormat="1" x14ac:dyDescent="0.3">
      <c r="B11" s="39">
        <f>F14</f>
        <v>2050</v>
      </c>
      <c r="C11" s="39"/>
      <c r="D11" s="39">
        <f>F22/100</f>
        <v>0.99</v>
      </c>
      <c r="E11" s="39">
        <f>F25</f>
        <v>20</v>
      </c>
      <c r="F11" s="242">
        <f>F48</f>
        <v>2.0003872471234621</v>
      </c>
      <c r="G11" s="242">
        <f>F51</f>
        <v>0.1346123529452164</v>
      </c>
      <c r="H11" s="242">
        <f>F52</f>
        <v>0</v>
      </c>
      <c r="I11" s="39"/>
      <c r="J11" s="39">
        <f>$J$4*F19/100</f>
        <v>0.2</v>
      </c>
      <c r="K11" s="39">
        <f>F33</f>
        <v>0</v>
      </c>
      <c r="L11" s="319">
        <f>F34</f>
        <v>3</v>
      </c>
      <c r="M11" s="319">
        <f>F35</f>
        <v>0.25</v>
      </c>
      <c r="N11" s="366">
        <f>F36</f>
        <v>0</v>
      </c>
      <c r="O11" s="319">
        <f>F37</f>
        <v>0</v>
      </c>
      <c r="Z11" s="39">
        <f>AD14</f>
        <v>2050</v>
      </c>
      <c r="AA11" s="39"/>
      <c r="AB11" s="39">
        <f>AD22/100</f>
        <v>1.04</v>
      </c>
      <c r="AC11" s="39">
        <f>AD25</f>
        <v>22</v>
      </c>
      <c r="AD11" s="242">
        <f>AD48</f>
        <v>0.51218750000000002</v>
      </c>
      <c r="AE11" s="242">
        <f>AD51</f>
        <v>1.8184017586492435E-2</v>
      </c>
      <c r="AF11" s="244">
        <f>AD52</f>
        <v>0</v>
      </c>
      <c r="AG11" s="39"/>
      <c r="AH11" s="39"/>
      <c r="AI11" s="39">
        <f>AD33</f>
        <v>0</v>
      </c>
      <c r="AJ11" s="379">
        <f>AD34</f>
        <v>3</v>
      </c>
      <c r="AK11" s="379">
        <f>AD35</f>
        <v>0.25</v>
      </c>
      <c r="AL11" s="366">
        <f>AD36</f>
        <v>0</v>
      </c>
      <c r="AM11" s="379">
        <f>AD37</f>
        <v>0</v>
      </c>
      <c r="AN11" s="121"/>
      <c r="AO11" s="121"/>
    </row>
    <row r="12" spans="2:41" ht="15" thickBot="1" x14ac:dyDescent="0.35">
      <c r="G12" s="25"/>
    </row>
    <row r="13" spans="2:41" ht="15" customHeight="1" thickBot="1" x14ac:dyDescent="0.35">
      <c r="B13" s="901" t="s">
        <v>0</v>
      </c>
      <c r="C13" s="1226" t="s">
        <v>864</v>
      </c>
      <c r="D13" s="1227"/>
      <c r="E13" s="1227"/>
      <c r="F13" s="1227"/>
      <c r="G13" s="1227"/>
      <c r="H13" s="1227"/>
      <c r="I13" s="1227"/>
      <c r="J13" s="1227"/>
      <c r="K13" s="1227"/>
      <c r="L13" s="1228"/>
      <c r="M13" s="837"/>
      <c r="N13" s="444" t="s">
        <v>0</v>
      </c>
      <c r="O13" s="1223" t="s">
        <v>548</v>
      </c>
      <c r="P13" s="1224"/>
      <c r="Q13" s="1224"/>
      <c r="R13" s="1224"/>
      <c r="S13" s="1224"/>
      <c r="T13" s="1224"/>
      <c r="U13" s="1224"/>
      <c r="V13" s="1224"/>
      <c r="W13" s="1224"/>
      <c r="X13" s="1225"/>
      <c r="Y13" s="837"/>
      <c r="Z13" s="444" t="s">
        <v>0</v>
      </c>
      <c r="AA13" s="1223" t="s">
        <v>549</v>
      </c>
      <c r="AB13" s="1224"/>
      <c r="AC13" s="1224"/>
      <c r="AD13" s="1224"/>
      <c r="AE13" s="1224"/>
      <c r="AF13" s="1224"/>
      <c r="AG13" s="1224"/>
      <c r="AH13" s="1224"/>
      <c r="AI13" s="1224"/>
      <c r="AJ13" s="1225"/>
    </row>
    <row r="14" spans="2:41" ht="15.75" customHeight="1" x14ac:dyDescent="0.3">
      <c r="B14" s="1229"/>
      <c r="C14" s="1231">
        <v>2015</v>
      </c>
      <c r="D14" s="1231">
        <v>2020</v>
      </c>
      <c r="E14" s="1231">
        <v>2030</v>
      </c>
      <c r="F14" s="1231">
        <v>2050</v>
      </c>
      <c r="G14" s="1233" t="s">
        <v>495</v>
      </c>
      <c r="H14" s="1234"/>
      <c r="I14" s="1233" t="s">
        <v>496</v>
      </c>
      <c r="J14" s="1234"/>
      <c r="K14" s="1231" t="s">
        <v>2</v>
      </c>
      <c r="L14" s="1231" t="s">
        <v>3</v>
      </c>
      <c r="M14" s="837"/>
      <c r="N14" s="1229"/>
      <c r="O14" s="1231">
        <v>2015</v>
      </c>
      <c r="P14" s="1231">
        <v>2020</v>
      </c>
      <c r="Q14" s="1231">
        <v>2030</v>
      </c>
      <c r="R14" s="1231">
        <v>2050</v>
      </c>
      <c r="S14" s="1233" t="s">
        <v>495</v>
      </c>
      <c r="T14" s="1234"/>
      <c r="U14" s="1233" t="s">
        <v>496</v>
      </c>
      <c r="V14" s="1234"/>
      <c r="W14" s="1231" t="s">
        <v>2</v>
      </c>
      <c r="X14" s="1231" t="s">
        <v>3</v>
      </c>
      <c r="Y14" s="837"/>
      <c r="Z14" s="1229"/>
      <c r="AA14" s="1231">
        <v>2015</v>
      </c>
      <c r="AB14" s="1231">
        <v>2020</v>
      </c>
      <c r="AC14" s="1231">
        <v>2030</v>
      </c>
      <c r="AD14" s="1231">
        <v>2050</v>
      </c>
      <c r="AE14" s="1233" t="s">
        <v>495</v>
      </c>
      <c r="AF14" s="1234"/>
      <c r="AG14" s="1233" t="s">
        <v>496</v>
      </c>
      <c r="AH14" s="1234"/>
      <c r="AI14" s="1231" t="s">
        <v>2</v>
      </c>
      <c r="AJ14" s="1231" t="s">
        <v>3</v>
      </c>
    </row>
    <row r="15" spans="2:41" ht="15" thickBot="1" x14ac:dyDescent="0.35">
      <c r="B15" s="1230"/>
      <c r="C15" s="1232"/>
      <c r="D15" s="1232"/>
      <c r="E15" s="1232"/>
      <c r="F15" s="1232"/>
      <c r="G15" s="1235"/>
      <c r="H15" s="1236"/>
      <c r="I15" s="1235"/>
      <c r="J15" s="1236"/>
      <c r="K15" s="1232"/>
      <c r="L15" s="1232"/>
      <c r="M15" s="837"/>
      <c r="N15" s="1230"/>
      <c r="O15" s="1232"/>
      <c r="P15" s="1232"/>
      <c r="Q15" s="1232"/>
      <c r="R15" s="1232"/>
      <c r="S15" s="1235"/>
      <c r="T15" s="1236"/>
      <c r="U15" s="1235"/>
      <c r="V15" s="1236"/>
      <c r="W15" s="1232"/>
      <c r="X15" s="1232"/>
      <c r="Y15" s="837"/>
      <c r="Z15" s="1230"/>
      <c r="AA15" s="1232"/>
      <c r="AB15" s="1232"/>
      <c r="AC15" s="1232"/>
      <c r="AD15" s="1232"/>
      <c r="AE15" s="1235"/>
      <c r="AF15" s="1236"/>
      <c r="AG15" s="1235"/>
      <c r="AH15" s="1236"/>
      <c r="AI15" s="1232"/>
      <c r="AJ15" s="1232"/>
    </row>
    <row r="16" spans="2:41" ht="15" thickBot="1" x14ac:dyDescent="0.35">
      <c r="B16" s="898" t="s">
        <v>4</v>
      </c>
      <c r="C16" s="899"/>
      <c r="D16" s="899"/>
      <c r="E16" s="899"/>
      <c r="F16" s="899"/>
      <c r="G16" s="904" t="s">
        <v>497</v>
      </c>
      <c r="H16" s="904" t="s">
        <v>498</v>
      </c>
      <c r="I16" s="904" t="s">
        <v>497</v>
      </c>
      <c r="J16" s="904" t="s">
        <v>498</v>
      </c>
      <c r="K16" s="899"/>
      <c r="L16" s="900"/>
      <c r="M16" s="837"/>
      <c r="N16" s="445" t="s">
        <v>4</v>
      </c>
      <c r="O16" s="446"/>
      <c r="P16" s="446"/>
      <c r="Q16" s="446"/>
      <c r="R16" s="446"/>
      <c r="S16" s="447" t="s">
        <v>497</v>
      </c>
      <c r="T16" s="447" t="s">
        <v>498</v>
      </c>
      <c r="U16" s="447" t="s">
        <v>497</v>
      </c>
      <c r="V16" s="447" t="s">
        <v>498</v>
      </c>
      <c r="W16" s="446"/>
      <c r="X16" s="448"/>
      <c r="Y16" s="837"/>
      <c r="Z16" s="445" t="s">
        <v>4</v>
      </c>
      <c r="AA16" s="446"/>
      <c r="AB16" s="446"/>
      <c r="AC16" s="446"/>
      <c r="AD16" s="446"/>
      <c r="AE16" s="447" t="s">
        <v>497</v>
      </c>
      <c r="AF16" s="447" t="s">
        <v>498</v>
      </c>
      <c r="AG16" s="447" t="s">
        <v>497</v>
      </c>
      <c r="AH16" s="447" t="s">
        <v>498</v>
      </c>
      <c r="AI16" s="446"/>
      <c r="AJ16" s="448"/>
    </row>
    <row r="17" spans="2:36" ht="15" thickBot="1" x14ac:dyDescent="0.35">
      <c r="B17" s="903" t="s">
        <v>5</v>
      </c>
      <c r="C17" s="890">
        <v>10</v>
      </c>
      <c r="D17" s="890">
        <v>10</v>
      </c>
      <c r="E17" s="890">
        <v>10</v>
      </c>
      <c r="F17" s="890">
        <v>10</v>
      </c>
      <c r="G17" s="890">
        <v>5</v>
      </c>
      <c r="H17" s="890">
        <v>35</v>
      </c>
      <c r="I17" s="890">
        <v>5</v>
      </c>
      <c r="J17" s="890">
        <v>35</v>
      </c>
      <c r="K17" s="902" t="s">
        <v>499</v>
      </c>
      <c r="L17" s="902"/>
      <c r="M17" s="837"/>
      <c r="N17" s="880" t="s">
        <v>5</v>
      </c>
      <c r="O17" s="337">
        <v>400</v>
      </c>
      <c r="P17" s="337">
        <v>400</v>
      </c>
      <c r="Q17" s="337">
        <v>400</v>
      </c>
      <c r="R17" s="337">
        <v>400</v>
      </c>
      <c r="S17" s="338">
        <v>70</v>
      </c>
      <c r="T17" s="338">
        <v>750</v>
      </c>
      <c r="U17" s="338">
        <v>70</v>
      </c>
      <c r="V17" s="338">
        <v>750</v>
      </c>
      <c r="W17" s="338"/>
      <c r="X17" s="338"/>
      <c r="Y17" s="465"/>
      <c r="Z17" s="880" t="s">
        <v>5</v>
      </c>
      <c r="AA17" s="337">
        <v>160</v>
      </c>
      <c r="AB17" s="337">
        <v>160</v>
      </c>
      <c r="AC17" s="337">
        <v>160</v>
      </c>
      <c r="AD17" s="337">
        <v>160</v>
      </c>
      <c r="AE17" s="338">
        <v>35</v>
      </c>
      <c r="AF17" s="338">
        <v>500</v>
      </c>
      <c r="AG17" s="338">
        <v>35</v>
      </c>
      <c r="AH17" s="338">
        <v>500</v>
      </c>
      <c r="AI17" s="315"/>
      <c r="AJ17" s="315"/>
    </row>
    <row r="18" spans="2:36" ht="15.75" customHeight="1" thickBot="1" x14ac:dyDescent="0.35">
      <c r="B18" s="903" t="s">
        <v>77</v>
      </c>
      <c r="C18" s="890" t="s">
        <v>515</v>
      </c>
      <c r="D18" s="890" t="s">
        <v>515</v>
      </c>
      <c r="E18" s="890" t="s">
        <v>515</v>
      </c>
      <c r="F18" s="890" t="s">
        <v>515</v>
      </c>
      <c r="G18" s="890" t="s">
        <v>515</v>
      </c>
      <c r="H18" s="890" t="s">
        <v>515</v>
      </c>
      <c r="I18" s="890" t="s">
        <v>515</v>
      </c>
      <c r="J18" s="890" t="s">
        <v>515</v>
      </c>
      <c r="K18" s="902"/>
      <c r="L18" s="902"/>
      <c r="M18" s="837"/>
      <c r="N18" s="880" t="s">
        <v>77</v>
      </c>
      <c r="O18" s="881" t="s">
        <v>515</v>
      </c>
      <c r="P18" s="881" t="s">
        <v>515</v>
      </c>
      <c r="Q18" s="881" t="s">
        <v>515</v>
      </c>
      <c r="R18" s="881" t="s">
        <v>515</v>
      </c>
      <c r="S18" s="881" t="s">
        <v>515</v>
      </c>
      <c r="T18" s="881" t="s">
        <v>515</v>
      </c>
      <c r="U18" s="881" t="s">
        <v>515</v>
      </c>
      <c r="V18" s="881" t="s">
        <v>515</v>
      </c>
      <c r="W18" s="881"/>
      <c r="X18" s="881"/>
      <c r="Y18" s="465"/>
      <c r="Z18" s="880" t="s">
        <v>77</v>
      </c>
      <c r="AA18" s="881" t="s">
        <v>515</v>
      </c>
      <c r="AB18" s="881" t="s">
        <v>515</v>
      </c>
      <c r="AC18" s="881" t="s">
        <v>515</v>
      </c>
      <c r="AD18" s="881" t="s">
        <v>515</v>
      </c>
      <c r="AE18" s="881" t="s">
        <v>515</v>
      </c>
      <c r="AF18" s="881" t="s">
        <v>515</v>
      </c>
      <c r="AG18" s="881" t="s">
        <v>515</v>
      </c>
      <c r="AH18" s="881" t="s">
        <v>515</v>
      </c>
      <c r="AI18" s="882"/>
      <c r="AJ18" s="882"/>
    </row>
    <row r="19" spans="2:36" ht="21" thickBot="1" x14ac:dyDescent="0.35">
      <c r="B19" s="903" t="s">
        <v>7</v>
      </c>
      <c r="C19" s="890">
        <v>100</v>
      </c>
      <c r="D19" s="890">
        <v>100</v>
      </c>
      <c r="E19" s="890">
        <v>100</v>
      </c>
      <c r="F19" s="890">
        <v>100</v>
      </c>
      <c r="G19" s="890">
        <v>100</v>
      </c>
      <c r="H19" s="890">
        <v>100</v>
      </c>
      <c r="I19" s="890">
        <v>100</v>
      </c>
      <c r="J19" s="890">
        <v>100</v>
      </c>
      <c r="K19" s="902"/>
      <c r="L19" s="902"/>
      <c r="M19" s="837"/>
      <c r="N19" s="880" t="s">
        <v>7</v>
      </c>
      <c r="O19" s="881">
        <v>100</v>
      </c>
      <c r="P19" s="881">
        <v>100</v>
      </c>
      <c r="Q19" s="881">
        <v>100</v>
      </c>
      <c r="R19" s="881">
        <v>100</v>
      </c>
      <c r="S19" s="881">
        <v>100</v>
      </c>
      <c r="T19" s="881">
        <v>100</v>
      </c>
      <c r="U19" s="881">
        <v>100</v>
      </c>
      <c r="V19" s="881">
        <v>100</v>
      </c>
      <c r="W19" s="881"/>
      <c r="X19" s="881"/>
      <c r="Y19" s="465"/>
      <c r="Z19" s="880" t="s">
        <v>7</v>
      </c>
      <c r="AA19" s="881">
        <v>100</v>
      </c>
      <c r="AB19" s="881">
        <v>100</v>
      </c>
      <c r="AC19" s="881">
        <v>100</v>
      </c>
      <c r="AD19" s="881">
        <v>100</v>
      </c>
      <c r="AE19" s="881">
        <v>100</v>
      </c>
      <c r="AF19" s="881">
        <v>100</v>
      </c>
      <c r="AG19" s="881">
        <v>100</v>
      </c>
      <c r="AH19" s="881">
        <v>100</v>
      </c>
      <c r="AI19" s="882"/>
      <c r="AJ19" s="882"/>
    </row>
    <row r="20" spans="2:36" ht="15.75" customHeight="1" thickBot="1" x14ac:dyDescent="0.35">
      <c r="B20" s="903" t="s">
        <v>8</v>
      </c>
      <c r="C20" s="890">
        <v>100</v>
      </c>
      <c r="D20" s="890">
        <v>100</v>
      </c>
      <c r="E20" s="890">
        <v>100</v>
      </c>
      <c r="F20" s="890">
        <v>100</v>
      </c>
      <c r="G20" s="890">
        <v>100</v>
      </c>
      <c r="H20" s="890">
        <v>100</v>
      </c>
      <c r="I20" s="890">
        <v>100</v>
      </c>
      <c r="J20" s="890">
        <v>100</v>
      </c>
      <c r="K20" s="902"/>
      <c r="L20" s="902"/>
      <c r="M20" s="837"/>
      <c r="N20" s="880" t="s">
        <v>8</v>
      </c>
      <c r="O20" s="881">
        <v>100</v>
      </c>
      <c r="P20" s="881">
        <v>100</v>
      </c>
      <c r="Q20" s="881">
        <v>100</v>
      </c>
      <c r="R20" s="881">
        <v>100</v>
      </c>
      <c r="S20" s="881">
        <v>100</v>
      </c>
      <c r="T20" s="881">
        <v>100</v>
      </c>
      <c r="U20" s="881">
        <v>100</v>
      </c>
      <c r="V20" s="881">
        <v>100</v>
      </c>
      <c r="W20" s="881"/>
      <c r="X20" s="881"/>
      <c r="Y20" s="465"/>
      <c r="Z20" s="880" t="s">
        <v>8</v>
      </c>
      <c r="AA20" s="881">
        <v>100</v>
      </c>
      <c r="AB20" s="881">
        <v>100</v>
      </c>
      <c r="AC20" s="881">
        <v>100</v>
      </c>
      <c r="AD20" s="881">
        <v>100</v>
      </c>
      <c r="AE20" s="881">
        <v>100</v>
      </c>
      <c r="AF20" s="881">
        <v>100</v>
      </c>
      <c r="AG20" s="881">
        <v>100</v>
      </c>
      <c r="AH20" s="881">
        <v>100</v>
      </c>
      <c r="AI20" s="882"/>
      <c r="AJ20" s="882"/>
    </row>
    <row r="21" spans="2:36" ht="21" thickBot="1" x14ac:dyDescent="0.35">
      <c r="B21" s="903" t="s">
        <v>82</v>
      </c>
      <c r="C21" s="890" t="s">
        <v>515</v>
      </c>
      <c r="D21" s="890" t="s">
        <v>515</v>
      </c>
      <c r="E21" s="890" t="s">
        <v>515</v>
      </c>
      <c r="F21" s="890" t="s">
        <v>515</v>
      </c>
      <c r="G21" s="890" t="s">
        <v>515</v>
      </c>
      <c r="H21" s="890" t="s">
        <v>515</v>
      </c>
      <c r="I21" s="890" t="s">
        <v>515</v>
      </c>
      <c r="J21" s="890" t="s">
        <v>515</v>
      </c>
      <c r="K21" s="902"/>
      <c r="L21" s="902"/>
      <c r="M21" s="837"/>
      <c r="N21" s="880" t="s">
        <v>82</v>
      </c>
      <c r="O21" s="881" t="s">
        <v>515</v>
      </c>
      <c r="P21" s="881" t="s">
        <v>515</v>
      </c>
      <c r="Q21" s="881" t="s">
        <v>515</v>
      </c>
      <c r="R21" s="881" t="s">
        <v>515</v>
      </c>
      <c r="S21" s="881" t="s">
        <v>515</v>
      </c>
      <c r="T21" s="881" t="s">
        <v>515</v>
      </c>
      <c r="U21" s="881" t="s">
        <v>515</v>
      </c>
      <c r="V21" s="881" t="s">
        <v>515</v>
      </c>
      <c r="W21" s="881"/>
      <c r="X21" s="881"/>
      <c r="Y21" s="465"/>
      <c r="Z21" s="880" t="s">
        <v>82</v>
      </c>
      <c r="AA21" s="881" t="s">
        <v>515</v>
      </c>
      <c r="AB21" s="881" t="s">
        <v>515</v>
      </c>
      <c r="AC21" s="881" t="s">
        <v>515</v>
      </c>
      <c r="AD21" s="881" t="s">
        <v>515</v>
      </c>
      <c r="AE21" s="881" t="s">
        <v>515</v>
      </c>
      <c r="AF21" s="881" t="s">
        <v>515</v>
      </c>
      <c r="AG21" s="881" t="s">
        <v>515</v>
      </c>
      <c r="AH21" s="881" t="s">
        <v>515</v>
      </c>
      <c r="AI21" s="882"/>
      <c r="AJ21" s="882"/>
    </row>
    <row r="22" spans="2:36" ht="21" thickBot="1" x14ac:dyDescent="0.35">
      <c r="B22" s="903" t="s">
        <v>86</v>
      </c>
      <c r="C22" s="890">
        <v>97</v>
      </c>
      <c r="D22" s="890">
        <v>97</v>
      </c>
      <c r="E22" s="890">
        <v>98</v>
      </c>
      <c r="F22" s="890">
        <v>99</v>
      </c>
      <c r="G22" s="890">
        <v>95</v>
      </c>
      <c r="H22" s="890">
        <v>100</v>
      </c>
      <c r="I22" s="890">
        <v>98</v>
      </c>
      <c r="J22" s="890">
        <v>102</v>
      </c>
      <c r="K22" s="902" t="s">
        <v>63</v>
      </c>
      <c r="L22" s="890">
        <v>1.28</v>
      </c>
      <c r="M22" s="837"/>
      <c r="N22" s="880" t="s">
        <v>86</v>
      </c>
      <c r="O22" s="881">
        <v>102</v>
      </c>
      <c r="P22" s="881">
        <v>103</v>
      </c>
      <c r="Q22" s="881">
        <v>104</v>
      </c>
      <c r="R22" s="881">
        <v>104</v>
      </c>
      <c r="S22" s="881">
        <v>100</v>
      </c>
      <c r="T22" s="881">
        <v>104</v>
      </c>
      <c r="U22" s="881">
        <v>103</v>
      </c>
      <c r="V22" s="881">
        <v>105</v>
      </c>
      <c r="W22" s="881" t="s">
        <v>550</v>
      </c>
      <c r="X22" s="881">
        <v>1.28</v>
      </c>
      <c r="Y22" s="465"/>
      <c r="Z22" s="880" t="s">
        <v>86</v>
      </c>
      <c r="AA22" s="881">
        <v>102</v>
      </c>
      <c r="AB22" s="881">
        <v>103</v>
      </c>
      <c r="AC22" s="881">
        <v>104</v>
      </c>
      <c r="AD22" s="881">
        <v>104</v>
      </c>
      <c r="AE22" s="881">
        <v>100</v>
      </c>
      <c r="AF22" s="881">
        <v>104</v>
      </c>
      <c r="AG22" s="881">
        <v>103</v>
      </c>
      <c r="AH22" s="881">
        <v>105</v>
      </c>
      <c r="AI22" s="360" t="s">
        <v>550</v>
      </c>
      <c r="AJ22" s="881">
        <v>1.28</v>
      </c>
    </row>
    <row r="23" spans="2:36" ht="21" thickBot="1" x14ac:dyDescent="0.35">
      <c r="B23" s="903" t="s">
        <v>9</v>
      </c>
      <c r="C23" s="890">
        <v>97</v>
      </c>
      <c r="D23" s="890">
        <v>97</v>
      </c>
      <c r="E23" s="890">
        <v>98</v>
      </c>
      <c r="F23" s="890">
        <v>99</v>
      </c>
      <c r="G23" s="890">
        <v>95</v>
      </c>
      <c r="H23" s="890">
        <v>100</v>
      </c>
      <c r="I23" s="890">
        <v>98</v>
      </c>
      <c r="J23" s="890">
        <v>102</v>
      </c>
      <c r="K23" s="902" t="s">
        <v>63</v>
      </c>
      <c r="L23" s="902">
        <v>1</v>
      </c>
      <c r="M23" s="837"/>
      <c r="N23" s="880" t="s">
        <v>9</v>
      </c>
      <c r="O23" s="881">
        <v>102</v>
      </c>
      <c r="P23" s="881">
        <v>103</v>
      </c>
      <c r="Q23" s="881">
        <v>104</v>
      </c>
      <c r="R23" s="881">
        <v>104</v>
      </c>
      <c r="S23" s="881">
        <v>100</v>
      </c>
      <c r="T23" s="881">
        <v>104</v>
      </c>
      <c r="U23" s="881">
        <v>103</v>
      </c>
      <c r="V23" s="881">
        <v>105</v>
      </c>
      <c r="W23" s="881" t="s">
        <v>550</v>
      </c>
      <c r="X23" s="881">
        <v>1</v>
      </c>
      <c r="Y23" s="465"/>
      <c r="Z23" s="880" t="s">
        <v>9</v>
      </c>
      <c r="AA23" s="881">
        <v>102</v>
      </c>
      <c r="AB23" s="881">
        <v>103</v>
      </c>
      <c r="AC23" s="881">
        <v>104</v>
      </c>
      <c r="AD23" s="881">
        <v>104</v>
      </c>
      <c r="AE23" s="881">
        <v>100</v>
      </c>
      <c r="AF23" s="881">
        <v>104</v>
      </c>
      <c r="AG23" s="881">
        <v>103</v>
      </c>
      <c r="AH23" s="881">
        <v>105</v>
      </c>
      <c r="AI23" s="360" t="s">
        <v>550</v>
      </c>
      <c r="AJ23" s="881">
        <v>1</v>
      </c>
    </row>
    <row r="24" spans="2:36" ht="21" thickBot="1" x14ac:dyDescent="0.35">
      <c r="B24" s="903" t="s">
        <v>500</v>
      </c>
      <c r="C24" s="890">
        <v>150</v>
      </c>
      <c r="D24" s="890">
        <v>140</v>
      </c>
      <c r="E24" s="890">
        <v>130</v>
      </c>
      <c r="F24" s="890">
        <v>110</v>
      </c>
      <c r="G24" s="890">
        <v>100</v>
      </c>
      <c r="H24" s="890">
        <v>160</v>
      </c>
      <c r="I24" s="890">
        <v>90</v>
      </c>
      <c r="J24" s="890">
        <v>150</v>
      </c>
      <c r="K24" s="902" t="s">
        <v>501</v>
      </c>
      <c r="L24" s="902">
        <v>28</v>
      </c>
      <c r="M24" s="307"/>
      <c r="N24" s="336" t="s">
        <v>500</v>
      </c>
      <c r="O24" s="337">
        <v>400</v>
      </c>
      <c r="P24" s="338">
        <v>300</v>
      </c>
      <c r="Q24" s="338">
        <v>200</v>
      </c>
      <c r="R24" s="338">
        <v>100</v>
      </c>
      <c r="S24" s="338">
        <v>250</v>
      </c>
      <c r="T24" s="338">
        <v>350</v>
      </c>
      <c r="U24" s="338">
        <v>50</v>
      </c>
      <c r="V24" s="338">
        <v>150</v>
      </c>
      <c r="W24" s="338" t="s">
        <v>501</v>
      </c>
      <c r="X24" s="323"/>
      <c r="Y24" s="335"/>
      <c r="Z24" s="336" t="s">
        <v>500</v>
      </c>
      <c r="AA24" s="337">
        <v>400</v>
      </c>
      <c r="AB24" s="338">
        <v>300</v>
      </c>
      <c r="AC24" s="338">
        <v>200</v>
      </c>
      <c r="AD24" s="338">
        <v>100</v>
      </c>
      <c r="AE24" s="338">
        <v>250</v>
      </c>
      <c r="AF24" s="338">
        <v>350</v>
      </c>
      <c r="AG24" s="338">
        <v>50</v>
      </c>
      <c r="AH24" s="338">
        <v>150</v>
      </c>
      <c r="AI24" s="338" t="s">
        <v>501</v>
      </c>
      <c r="AJ24" s="323"/>
    </row>
    <row r="25" spans="2:36" ht="15" thickBot="1" x14ac:dyDescent="0.35">
      <c r="B25" s="903" t="s">
        <v>10</v>
      </c>
      <c r="C25" s="890">
        <v>20</v>
      </c>
      <c r="D25" s="890">
        <v>20</v>
      </c>
      <c r="E25" s="890">
        <v>20</v>
      </c>
      <c r="F25" s="890">
        <v>20</v>
      </c>
      <c r="G25" s="890">
        <v>15</v>
      </c>
      <c r="H25" s="890">
        <v>25</v>
      </c>
      <c r="I25" s="890">
        <v>15</v>
      </c>
      <c r="J25" s="890">
        <v>25</v>
      </c>
      <c r="K25" s="902"/>
      <c r="L25" s="902">
        <v>2</v>
      </c>
      <c r="M25" s="307"/>
      <c r="N25" s="336" t="s">
        <v>10</v>
      </c>
      <c r="O25" s="329">
        <v>22</v>
      </c>
      <c r="P25" s="323">
        <v>22</v>
      </c>
      <c r="Q25" s="323">
        <v>22</v>
      </c>
      <c r="R25" s="323">
        <v>22</v>
      </c>
      <c r="S25" s="323">
        <v>15</v>
      </c>
      <c r="T25" s="323">
        <v>25</v>
      </c>
      <c r="U25" s="323">
        <v>15</v>
      </c>
      <c r="V25" s="323">
        <v>25</v>
      </c>
      <c r="W25" s="323"/>
      <c r="X25" s="323">
        <v>2</v>
      </c>
      <c r="Y25" s="335"/>
      <c r="Z25" s="336" t="s">
        <v>10</v>
      </c>
      <c r="AA25" s="329">
        <v>22</v>
      </c>
      <c r="AB25" s="323">
        <v>22</v>
      </c>
      <c r="AC25" s="323">
        <v>22</v>
      </c>
      <c r="AD25" s="323">
        <v>22</v>
      </c>
      <c r="AE25" s="323">
        <v>15</v>
      </c>
      <c r="AF25" s="323">
        <v>25</v>
      </c>
      <c r="AG25" s="323">
        <v>15</v>
      </c>
      <c r="AH25" s="323">
        <v>25</v>
      </c>
      <c r="AI25" s="323"/>
      <c r="AJ25" s="323">
        <v>2</v>
      </c>
    </row>
    <row r="26" spans="2:36" ht="15" thickBot="1" x14ac:dyDescent="0.35">
      <c r="B26" s="898" t="s">
        <v>516</v>
      </c>
      <c r="C26" s="889"/>
      <c r="D26" s="889"/>
      <c r="E26" s="889"/>
      <c r="F26" s="889"/>
      <c r="G26" s="889"/>
      <c r="H26" s="889"/>
      <c r="I26" s="889"/>
      <c r="J26" s="889"/>
      <c r="K26" s="906"/>
      <c r="L26" s="902"/>
      <c r="M26" s="307"/>
      <c r="N26" s="339" t="s">
        <v>516</v>
      </c>
      <c r="O26" s="324"/>
      <c r="P26" s="324"/>
      <c r="Q26" s="324"/>
      <c r="R26" s="324"/>
      <c r="S26" s="324"/>
      <c r="T26" s="324"/>
      <c r="U26" s="324"/>
      <c r="V26" s="324"/>
      <c r="W26" s="324"/>
      <c r="X26" s="323"/>
      <c r="Y26" s="335"/>
      <c r="Z26" s="339" t="s">
        <v>516</v>
      </c>
      <c r="AA26" s="324"/>
      <c r="AB26" s="324"/>
      <c r="AC26" s="324"/>
      <c r="AD26" s="324"/>
      <c r="AE26" s="324"/>
      <c r="AF26" s="324"/>
      <c r="AG26" s="324"/>
      <c r="AH26" s="324"/>
      <c r="AI26" s="324"/>
      <c r="AJ26" s="323"/>
    </row>
    <row r="27" spans="2:36" ht="15" thickBot="1" x14ac:dyDescent="0.35">
      <c r="B27" s="903" t="s">
        <v>517</v>
      </c>
      <c r="C27" s="890" t="s">
        <v>515</v>
      </c>
      <c r="D27" s="890" t="s">
        <v>515</v>
      </c>
      <c r="E27" s="890" t="s">
        <v>515</v>
      </c>
      <c r="F27" s="890" t="s">
        <v>515</v>
      </c>
      <c r="G27" s="890" t="s">
        <v>515</v>
      </c>
      <c r="H27" s="890" t="s">
        <v>515</v>
      </c>
      <c r="I27" s="890" t="s">
        <v>515</v>
      </c>
      <c r="J27" s="890" t="s">
        <v>515</v>
      </c>
      <c r="K27" s="907" t="s">
        <v>279</v>
      </c>
      <c r="L27" s="908"/>
      <c r="M27" s="307"/>
      <c r="N27" s="336" t="s">
        <v>517</v>
      </c>
      <c r="O27" s="323" t="s">
        <v>515</v>
      </c>
      <c r="P27" s="323" t="s">
        <v>515</v>
      </c>
      <c r="Q27" s="323" t="s">
        <v>515</v>
      </c>
      <c r="R27" s="323" t="s">
        <v>515</v>
      </c>
      <c r="S27" s="323" t="s">
        <v>515</v>
      </c>
      <c r="T27" s="323" t="s">
        <v>515</v>
      </c>
      <c r="U27" s="323" t="s">
        <v>515</v>
      </c>
      <c r="V27" s="323" t="s">
        <v>515</v>
      </c>
      <c r="W27" s="337" t="s">
        <v>279</v>
      </c>
      <c r="X27" s="323"/>
      <c r="Y27" s="335"/>
      <c r="Z27" s="336" t="s">
        <v>517</v>
      </c>
      <c r="AA27" s="323" t="s">
        <v>515</v>
      </c>
      <c r="AB27" s="323" t="s">
        <v>515</v>
      </c>
      <c r="AC27" s="323" t="s">
        <v>515</v>
      </c>
      <c r="AD27" s="323" t="s">
        <v>515</v>
      </c>
      <c r="AE27" s="323" t="s">
        <v>515</v>
      </c>
      <c r="AF27" s="323" t="s">
        <v>515</v>
      </c>
      <c r="AG27" s="323" t="s">
        <v>515</v>
      </c>
      <c r="AH27" s="323" t="s">
        <v>515</v>
      </c>
      <c r="AI27" s="337" t="s">
        <v>279</v>
      </c>
      <c r="AJ27" s="323"/>
    </row>
    <row r="28" spans="2:36" ht="15" thickBot="1" x14ac:dyDescent="0.35">
      <c r="B28" s="903" t="s">
        <v>518</v>
      </c>
      <c r="C28" s="890" t="s">
        <v>515</v>
      </c>
      <c r="D28" s="890" t="s">
        <v>515</v>
      </c>
      <c r="E28" s="890" t="s">
        <v>515</v>
      </c>
      <c r="F28" s="890" t="s">
        <v>515</v>
      </c>
      <c r="G28" s="890" t="s">
        <v>515</v>
      </c>
      <c r="H28" s="890" t="s">
        <v>515</v>
      </c>
      <c r="I28" s="890" t="s">
        <v>515</v>
      </c>
      <c r="J28" s="890" t="s">
        <v>515</v>
      </c>
      <c r="K28" s="907" t="s">
        <v>279</v>
      </c>
      <c r="L28" s="908"/>
      <c r="M28" s="307"/>
      <c r="N28" s="336" t="s">
        <v>518</v>
      </c>
      <c r="O28" s="323" t="s">
        <v>515</v>
      </c>
      <c r="P28" s="323" t="s">
        <v>515</v>
      </c>
      <c r="Q28" s="323" t="s">
        <v>515</v>
      </c>
      <c r="R28" s="323" t="s">
        <v>515</v>
      </c>
      <c r="S28" s="323" t="s">
        <v>515</v>
      </c>
      <c r="T28" s="323" t="s">
        <v>515</v>
      </c>
      <c r="U28" s="323" t="s">
        <v>515</v>
      </c>
      <c r="V28" s="323" t="s">
        <v>515</v>
      </c>
      <c r="W28" s="337" t="s">
        <v>279</v>
      </c>
      <c r="X28" s="323"/>
      <c r="Y28" s="335"/>
      <c r="Z28" s="336" t="s">
        <v>518</v>
      </c>
      <c r="AA28" s="323" t="s">
        <v>515</v>
      </c>
      <c r="AB28" s="323" t="s">
        <v>515</v>
      </c>
      <c r="AC28" s="323" t="s">
        <v>515</v>
      </c>
      <c r="AD28" s="323" t="s">
        <v>515</v>
      </c>
      <c r="AE28" s="323" t="s">
        <v>515</v>
      </c>
      <c r="AF28" s="323" t="s">
        <v>515</v>
      </c>
      <c r="AG28" s="323" t="s">
        <v>515</v>
      </c>
      <c r="AH28" s="323" t="s">
        <v>515</v>
      </c>
      <c r="AI28" s="337" t="s">
        <v>279</v>
      </c>
      <c r="AJ28" s="323"/>
    </row>
    <row r="29" spans="2:36" ht="15" thickBot="1" x14ac:dyDescent="0.35">
      <c r="B29" s="903" t="s">
        <v>519</v>
      </c>
      <c r="C29" s="890" t="s">
        <v>515</v>
      </c>
      <c r="D29" s="890" t="s">
        <v>515</v>
      </c>
      <c r="E29" s="890" t="s">
        <v>515</v>
      </c>
      <c r="F29" s="890" t="s">
        <v>515</v>
      </c>
      <c r="G29" s="890" t="s">
        <v>515</v>
      </c>
      <c r="H29" s="890" t="s">
        <v>515</v>
      </c>
      <c r="I29" s="890" t="s">
        <v>515</v>
      </c>
      <c r="J29" s="890" t="s">
        <v>515</v>
      </c>
      <c r="K29" s="907" t="s">
        <v>279</v>
      </c>
      <c r="L29" s="908"/>
      <c r="M29" s="307"/>
      <c r="N29" s="336" t="s">
        <v>519</v>
      </c>
      <c r="O29" s="323" t="s">
        <v>515</v>
      </c>
      <c r="P29" s="323" t="s">
        <v>515</v>
      </c>
      <c r="Q29" s="323" t="s">
        <v>515</v>
      </c>
      <c r="R29" s="323" t="s">
        <v>515</v>
      </c>
      <c r="S29" s="323" t="s">
        <v>515</v>
      </c>
      <c r="T29" s="323" t="s">
        <v>515</v>
      </c>
      <c r="U29" s="323" t="s">
        <v>515</v>
      </c>
      <c r="V29" s="323" t="s">
        <v>515</v>
      </c>
      <c r="W29" s="337" t="s">
        <v>279</v>
      </c>
      <c r="X29" s="323"/>
      <c r="Y29" s="335"/>
      <c r="Z29" s="336" t="s">
        <v>519</v>
      </c>
      <c r="AA29" s="323" t="s">
        <v>515</v>
      </c>
      <c r="AB29" s="323" t="s">
        <v>515</v>
      </c>
      <c r="AC29" s="323" t="s">
        <v>515</v>
      </c>
      <c r="AD29" s="323" t="s">
        <v>515</v>
      </c>
      <c r="AE29" s="323" t="s">
        <v>515</v>
      </c>
      <c r="AF29" s="323" t="s">
        <v>515</v>
      </c>
      <c r="AG29" s="323" t="s">
        <v>515</v>
      </c>
      <c r="AH29" s="323" t="s">
        <v>515</v>
      </c>
      <c r="AI29" s="337" t="s">
        <v>279</v>
      </c>
      <c r="AJ29" s="323"/>
    </row>
    <row r="30" spans="2:36" ht="15" thickBot="1" x14ac:dyDescent="0.35">
      <c r="B30" s="903" t="s">
        <v>520</v>
      </c>
      <c r="C30" s="890" t="s">
        <v>515</v>
      </c>
      <c r="D30" s="890" t="s">
        <v>515</v>
      </c>
      <c r="E30" s="890" t="s">
        <v>515</v>
      </c>
      <c r="F30" s="890" t="s">
        <v>515</v>
      </c>
      <c r="G30" s="890" t="s">
        <v>515</v>
      </c>
      <c r="H30" s="890" t="s">
        <v>515</v>
      </c>
      <c r="I30" s="890" t="s">
        <v>515</v>
      </c>
      <c r="J30" s="890" t="s">
        <v>515</v>
      </c>
      <c r="K30" s="907" t="s">
        <v>279</v>
      </c>
      <c r="L30" s="908"/>
      <c r="M30" s="307"/>
      <c r="N30" s="336" t="s">
        <v>520</v>
      </c>
      <c r="O30" s="323" t="s">
        <v>515</v>
      </c>
      <c r="P30" s="323" t="s">
        <v>515</v>
      </c>
      <c r="Q30" s="323" t="s">
        <v>515</v>
      </c>
      <c r="R30" s="323" t="s">
        <v>515</v>
      </c>
      <c r="S30" s="323" t="s">
        <v>515</v>
      </c>
      <c r="T30" s="323" t="s">
        <v>515</v>
      </c>
      <c r="U30" s="323" t="s">
        <v>515</v>
      </c>
      <c r="V30" s="323" t="s">
        <v>515</v>
      </c>
      <c r="W30" s="337" t="s">
        <v>279</v>
      </c>
      <c r="X30" s="323"/>
      <c r="Y30" s="335"/>
      <c r="Z30" s="336" t="s">
        <v>520</v>
      </c>
      <c r="AA30" s="323" t="s">
        <v>515</v>
      </c>
      <c r="AB30" s="323" t="s">
        <v>515</v>
      </c>
      <c r="AC30" s="323" t="s">
        <v>515</v>
      </c>
      <c r="AD30" s="323" t="s">
        <v>515</v>
      </c>
      <c r="AE30" s="323" t="s">
        <v>515</v>
      </c>
      <c r="AF30" s="323" t="s">
        <v>515</v>
      </c>
      <c r="AG30" s="323" t="s">
        <v>515</v>
      </c>
      <c r="AH30" s="323" t="s">
        <v>515</v>
      </c>
      <c r="AI30" s="337" t="s">
        <v>279</v>
      </c>
      <c r="AJ30" s="323"/>
    </row>
    <row r="31" spans="2:36" ht="15" thickBot="1" x14ac:dyDescent="0.35">
      <c r="B31" s="903" t="s">
        <v>521</v>
      </c>
      <c r="C31" s="890" t="s">
        <v>515</v>
      </c>
      <c r="D31" s="890" t="s">
        <v>515</v>
      </c>
      <c r="E31" s="890" t="s">
        <v>515</v>
      </c>
      <c r="F31" s="890" t="s">
        <v>515</v>
      </c>
      <c r="G31" s="890" t="s">
        <v>515</v>
      </c>
      <c r="H31" s="890" t="s">
        <v>515</v>
      </c>
      <c r="I31" s="890" t="s">
        <v>515</v>
      </c>
      <c r="J31" s="890" t="s">
        <v>515</v>
      </c>
      <c r="K31" s="907" t="s">
        <v>279</v>
      </c>
      <c r="L31" s="908"/>
      <c r="M31" s="307"/>
      <c r="N31" s="336" t="s">
        <v>521</v>
      </c>
      <c r="O31" s="323" t="s">
        <v>515</v>
      </c>
      <c r="P31" s="323" t="s">
        <v>515</v>
      </c>
      <c r="Q31" s="323" t="s">
        <v>515</v>
      </c>
      <c r="R31" s="323" t="s">
        <v>515</v>
      </c>
      <c r="S31" s="323" t="s">
        <v>515</v>
      </c>
      <c r="T31" s="323" t="s">
        <v>515</v>
      </c>
      <c r="U31" s="323" t="s">
        <v>515</v>
      </c>
      <c r="V31" s="323" t="s">
        <v>515</v>
      </c>
      <c r="W31" s="337" t="s">
        <v>279</v>
      </c>
      <c r="X31" s="323"/>
      <c r="Y31" s="335"/>
      <c r="Z31" s="336" t="s">
        <v>521</v>
      </c>
      <c r="AA31" s="323" t="s">
        <v>515</v>
      </c>
      <c r="AB31" s="323" t="s">
        <v>515</v>
      </c>
      <c r="AC31" s="323" t="s">
        <v>515</v>
      </c>
      <c r="AD31" s="323" t="s">
        <v>515</v>
      </c>
      <c r="AE31" s="323" t="s">
        <v>515</v>
      </c>
      <c r="AF31" s="323" t="s">
        <v>515</v>
      </c>
      <c r="AG31" s="323" t="s">
        <v>515</v>
      </c>
      <c r="AH31" s="323" t="s">
        <v>515</v>
      </c>
      <c r="AI31" s="337" t="s">
        <v>279</v>
      </c>
      <c r="AJ31" s="323"/>
    </row>
    <row r="32" spans="2:36" ht="15" thickBot="1" x14ac:dyDescent="0.35">
      <c r="B32" s="898" t="s">
        <v>11</v>
      </c>
      <c r="C32" s="888"/>
      <c r="D32" s="888"/>
      <c r="E32" s="888"/>
      <c r="F32" s="888"/>
      <c r="G32" s="888"/>
      <c r="H32" s="888"/>
      <c r="I32" s="888"/>
      <c r="J32" s="888"/>
      <c r="K32" s="899"/>
      <c r="L32" s="900"/>
      <c r="M32" s="307"/>
      <c r="N32" s="339" t="s">
        <v>11</v>
      </c>
      <c r="O32" s="325"/>
      <c r="P32" s="325"/>
      <c r="Q32" s="325"/>
      <c r="R32" s="325"/>
      <c r="S32" s="325"/>
      <c r="T32" s="325"/>
      <c r="U32" s="325"/>
      <c r="V32" s="325"/>
      <c r="W32" s="325"/>
      <c r="X32" s="340"/>
      <c r="Y32" s="335"/>
      <c r="Z32" s="339" t="s">
        <v>11</v>
      </c>
      <c r="AA32" s="325"/>
      <c r="AB32" s="325"/>
      <c r="AC32" s="325"/>
      <c r="AD32" s="325"/>
      <c r="AE32" s="325"/>
      <c r="AF32" s="325"/>
      <c r="AG32" s="325"/>
      <c r="AH32" s="325"/>
      <c r="AI32" s="325"/>
      <c r="AJ32" s="340"/>
    </row>
    <row r="33" spans="2:36" ht="15" thickBot="1" x14ac:dyDescent="0.35">
      <c r="B33" s="903" t="s">
        <v>502</v>
      </c>
      <c r="C33" s="890">
        <v>0</v>
      </c>
      <c r="D33" s="890">
        <v>0</v>
      </c>
      <c r="E33" s="890">
        <v>0</v>
      </c>
      <c r="F33" s="890">
        <v>0</v>
      </c>
      <c r="G33" s="890">
        <v>0</v>
      </c>
      <c r="H33" s="890">
        <v>0.3</v>
      </c>
      <c r="I33" s="890">
        <v>0</v>
      </c>
      <c r="J33" s="890">
        <v>0.3</v>
      </c>
      <c r="K33" s="905"/>
      <c r="L33" s="905">
        <v>5</v>
      </c>
      <c r="M33" s="307"/>
      <c r="N33" s="336" t="s">
        <v>522</v>
      </c>
      <c r="O33" s="337">
        <v>0</v>
      </c>
      <c r="P33" s="338">
        <v>0</v>
      </c>
      <c r="Q33" s="338">
        <v>0</v>
      </c>
      <c r="R33" s="338">
        <v>0</v>
      </c>
      <c r="S33" s="323">
        <v>0</v>
      </c>
      <c r="T33" s="323">
        <v>0.3</v>
      </c>
      <c r="U33" s="323">
        <v>0</v>
      </c>
      <c r="V33" s="323">
        <v>0.3</v>
      </c>
      <c r="W33" s="338" t="s">
        <v>551</v>
      </c>
      <c r="X33" s="338">
        <v>5</v>
      </c>
      <c r="Y33" s="335"/>
      <c r="Z33" s="336" t="s">
        <v>522</v>
      </c>
      <c r="AA33" s="337">
        <v>0</v>
      </c>
      <c r="AB33" s="338">
        <v>0</v>
      </c>
      <c r="AC33" s="338">
        <v>0</v>
      </c>
      <c r="AD33" s="338">
        <v>0</v>
      </c>
      <c r="AE33" s="323">
        <v>0</v>
      </c>
      <c r="AF33" s="323">
        <v>0.3</v>
      </c>
      <c r="AG33" s="323">
        <v>0</v>
      </c>
      <c r="AH33" s="323">
        <v>0.3</v>
      </c>
      <c r="AI33" s="338" t="s">
        <v>551</v>
      </c>
      <c r="AJ33" s="338">
        <v>5</v>
      </c>
    </row>
    <row r="34" spans="2:36" ht="15" thickBot="1" x14ac:dyDescent="0.35">
      <c r="B34" s="903" t="s">
        <v>503</v>
      </c>
      <c r="C34" s="890">
        <v>20</v>
      </c>
      <c r="D34" s="890">
        <v>10</v>
      </c>
      <c r="E34" s="890">
        <v>5</v>
      </c>
      <c r="F34" s="890">
        <v>3</v>
      </c>
      <c r="G34" s="890">
        <v>5</v>
      </c>
      <c r="H34" s="890">
        <v>15</v>
      </c>
      <c r="I34" s="890">
        <v>0.2</v>
      </c>
      <c r="J34" s="890">
        <v>0.3</v>
      </c>
      <c r="K34" s="902" t="s">
        <v>36</v>
      </c>
      <c r="L34" s="902">
        <v>3.7</v>
      </c>
      <c r="M34" s="307"/>
      <c r="N34" s="336" t="s">
        <v>523</v>
      </c>
      <c r="O34" s="329">
        <v>20</v>
      </c>
      <c r="P34" s="323">
        <v>10</v>
      </c>
      <c r="Q34" s="323">
        <v>5</v>
      </c>
      <c r="R34" s="323">
        <v>3</v>
      </c>
      <c r="S34" s="323">
        <v>5</v>
      </c>
      <c r="T34" s="323">
        <v>15</v>
      </c>
      <c r="U34" s="323">
        <v>0.2</v>
      </c>
      <c r="V34" s="323">
        <v>0.3</v>
      </c>
      <c r="W34" s="323" t="s">
        <v>551</v>
      </c>
      <c r="X34" s="323">
        <v>3.7</v>
      </c>
      <c r="Y34" s="335"/>
      <c r="Z34" s="336" t="s">
        <v>523</v>
      </c>
      <c r="AA34" s="329">
        <v>20</v>
      </c>
      <c r="AB34" s="323">
        <v>10</v>
      </c>
      <c r="AC34" s="323">
        <v>5</v>
      </c>
      <c r="AD34" s="323">
        <v>3</v>
      </c>
      <c r="AE34" s="323">
        <v>5</v>
      </c>
      <c r="AF34" s="323">
        <v>15</v>
      </c>
      <c r="AG34" s="323">
        <v>0.2</v>
      </c>
      <c r="AH34" s="323">
        <v>0.3</v>
      </c>
      <c r="AI34" s="323" t="s">
        <v>551</v>
      </c>
      <c r="AJ34" s="323">
        <v>3.7</v>
      </c>
    </row>
    <row r="35" spans="2:36" ht="15" thickBot="1" x14ac:dyDescent="0.35">
      <c r="B35" s="903" t="s">
        <v>504</v>
      </c>
      <c r="C35" s="890">
        <v>2</v>
      </c>
      <c r="D35" s="890">
        <v>1</v>
      </c>
      <c r="E35" s="890">
        <v>0.5</v>
      </c>
      <c r="F35" s="890">
        <v>0.25</v>
      </c>
      <c r="G35" s="890">
        <v>0.5</v>
      </c>
      <c r="H35" s="890">
        <v>2</v>
      </c>
      <c r="I35" s="890">
        <v>0.1</v>
      </c>
      <c r="J35" s="890">
        <v>0.5</v>
      </c>
      <c r="K35" s="902" t="s">
        <v>23</v>
      </c>
      <c r="L35" s="902">
        <v>5</v>
      </c>
      <c r="M35" s="307"/>
      <c r="N35" s="336" t="s">
        <v>524</v>
      </c>
      <c r="O35" s="329">
        <v>2</v>
      </c>
      <c r="P35" s="323">
        <v>1</v>
      </c>
      <c r="Q35" s="341">
        <v>0.5</v>
      </c>
      <c r="R35" s="323">
        <v>0.25</v>
      </c>
      <c r="S35" s="323">
        <v>0.5</v>
      </c>
      <c r="T35" s="323">
        <v>2</v>
      </c>
      <c r="U35" s="323">
        <v>0.1</v>
      </c>
      <c r="V35" s="323">
        <v>0.5</v>
      </c>
      <c r="W35" s="323" t="s">
        <v>552</v>
      </c>
      <c r="X35" s="323">
        <v>5</v>
      </c>
      <c r="Y35" s="335"/>
      <c r="Z35" s="336" t="s">
        <v>524</v>
      </c>
      <c r="AA35" s="329">
        <v>2</v>
      </c>
      <c r="AB35" s="323">
        <v>1</v>
      </c>
      <c r="AC35" s="341">
        <v>0.5</v>
      </c>
      <c r="AD35" s="323">
        <v>0.25</v>
      </c>
      <c r="AE35" s="323">
        <v>0.5</v>
      </c>
      <c r="AF35" s="323">
        <v>2</v>
      </c>
      <c r="AG35" s="323">
        <v>0.1</v>
      </c>
      <c r="AH35" s="323">
        <v>0.5</v>
      </c>
      <c r="AI35" s="323" t="s">
        <v>552</v>
      </c>
      <c r="AJ35" s="323">
        <v>5</v>
      </c>
    </row>
    <row r="36" spans="2:36" s="198" customFormat="1" ht="15" thickBot="1" x14ac:dyDescent="0.35">
      <c r="B36" s="903" t="s">
        <v>505</v>
      </c>
      <c r="C36" s="890">
        <v>0</v>
      </c>
      <c r="D36" s="890">
        <v>0</v>
      </c>
      <c r="E36" s="890">
        <v>0</v>
      </c>
      <c r="F36" s="890">
        <v>0</v>
      </c>
      <c r="G36" s="890">
        <v>0</v>
      </c>
      <c r="H36" s="890">
        <v>1</v>
      </c>
      <c r="I36" s="890">
        <v>0</v>
      </c>
      <c r="J36" s="890">
        <v>1</v>
      </c>
      <c r="K36" s="902"/>
      <c r="L36" s="902"/>
      <c r="M36" s="307"/>
      <c r="N36" s="336" t="s">
        <v>525</v>
      </c>
      <c r="O36" s="329">
        <v>0</v>
      </c>
      <c r="P36" s="329">
        <v>0</v>
      </c>
      <c r="Q36" s="329">
        <v>0</v>
      </c>
      <c r="R36" s="329">
        <v>0</v>
      </c>
      <c r="S36" s="323">
        <v>0</v>
      </c>
      <c r="T36" s="323">
        <v>1</v>
      </c>
      <c r="U36" s="323">
        <v>0</v>
      </c>
      <c r="V36" s="323">
        <v>1</v>
      </c>
      <c r="W36" s="323" t="s">
        <v>551</v>
      </c>
      <c r="X36" s="323"/>
      <c r="Y36" s="335"/>
      <c r="Z36" s="336" t="s">
        <v>525</v>
      </c>
      <c r="AA36" s="329">
        <v>0</v>
      </c>
      <c r="AB36" s="329">
        <v>0</v>
      </c>
      <c r="AC36" s="329">
        <v>0</v>
      </c>
      <c r="AD36" s="329">
        <v>0</v>
      </c>
      <c r="AE36" s="323">
        <v>0</v>
      </c>
      <c r="AF36" s="323">
        <v>1</v>
      </c>
      <c r="AG36" s="323">
        <v>0</v>
      </c>
      <c r="AH36" s="323">
        <v>1</v>
      </c>
      <c r="AI36" s="323" t="s">
        <v>551</v>
      </c>
      <c r="AJ36" s="323"/>
    </row>
    <row r="37" spans="2:36" s="198" customFormat="1" ht="15" thickBot="1" x14ac:dyDescent="0.35">
      <c r="B37" s="903" t="s">
        <v>18</v>
      </c>
      <c r="C37" s="890">
        <v>0</v>
      </c>
      <c r="D37" s="890">
        <v>0</v>
      </c>
      <c r="E37" s="890">
        <v>0</v>
      </c>
      <c r="F37" s="890">
        <v>0</v>
      </c>
      <c r="G37" s="890">
        <v>0</v>
      </c>
      <c r="H37" s="890">
        <v>0.1</v>
      </c>
      <c r="I37" s="890">
        <v>0</v>
      </c>
      <c r="J37" s="890">
        <v>0.1</v>
      </c>
      <c r="K37" s="902"/>
      <c r="L37" s="902"/>
      <c r="M37" s="307"/>
      <c r="N37" s="336" t="s">
        <v>18</v>
      </c>
      <c r="O37" s="329">
        <v>0</v>
      </c>
      <c r="P37" s="329">
        <v>0</v>
      </c>
      <c r="Q37" s="329">
        <v>0</v>
      </c>
      <c r="R37" s="329">
        <v>0</v>
      </c>
      <c r="S37" s="323">
        <v>0</v>
      </c>
      <c r="T37" s="323">
        <v>0.1</v>
      </c>
      <c r="U37" s="323">
        <v>0</v>
      </c>
      <c r="V37" s="323">
        <v>0.1</v>
      </c>
      <c r="W37" s="323" t="s">
        <v>551</v>
      </c>
      <c r="X37" s="323"/>
      <c r="Y37" s="335"/>
      <c r="Z37" s="336" t="s">
        <v>18</v>
      </c>
      <c r="AA37" s="329">
        <v>0</v>
      </c>
      <c r="AB37" s="329">
        <v>0</v>
      </c>
      <c r="AC37" s="329">
        <v>0</v>
      </c>
      <c r="AD37" s="329">
        <v>0</v>
      </c>
      <c r="AE37" s="323">
        <v>0</v>
      </c>
      <c r="AF37" s="323">
        <v>0.1</v>
      </c>
      <c r="AG37" s="323">
        <v>0</v>
      </c>
      <c r="AH37" s="323">
        <v>0.1</v>
      </c>
      <c r="AI37" s="323" t="s">
        <v>551</v>
      </c>
      <c r="AJ37" s="323"/>
    </row>
    <row r="38" spans="2:36" ht="15" thickBot="1" x14ac:dyDescent="0.35">
      <c r="B38" s="898" t="s">
        <v>20</v>
      </c>
      <c r="C38" s="888"/>
      <c r="D38" s="888"/>
      <c r="E38" s="888"/>
      <c r="F38" s="888"/>
      <c r="G38" s="888"/>
      <c r="H38" s="888"/>
      <c r="I38" s="888"/>
      <c r="J38" s="888"/>
      <c r="K38" s="899"/>
      <c r="L38" s="900"/>
      <c r="M38" s="307"/>
      <c r="N38" s="339" t="s">
        <v>20</v>
      </c>
      <c r="O38" s="325"/>
      <c r="P38" s="325"/>
      <c r="Q38" s="325"/>
      <c r="R38" s="325"/>
      <c r="S38" s="342"/>
      <c r="T38" s="342"/>
      <c r="U38" s="342"/>
      <c r="V38" s="342"/>
      <c r="W38" s="342"/>
      <c r="X38" s="340"/>
      <c r="Y38" s="335"/>
      <c r="Z38" s="339" t="s">
        <v>20</v>
      </c>
      <c r="AA38" s="325"/>
      <c r="AB38" s="325"/>
      <c r="AC38" s="325"/>
      <c r="AD38" s="325"/>
      <c r="AE38" s="325"/>
      <c r="AF38" s="325"/>
      <c r="AG38" s="325"/>
      <c r="AH38" s="325"/>
      <c r="AI38" s="325"/>
      <c r="AJ38" s="340"/>
    </row>
    <row r="39" spans="2:36" x14ac:dyDescent="0.3">
      <c r="B39" s="909" t="s">
        <v>22</v>
      </c>
      <c r="C39" s="921">
        <v>3.2</v>
      </c>
      <c r="D39" s="911">
        <v>3.1207960099900003</v>
      </c>
      <c r="E39" s="922">
        <v>2.9682207002186498</v>
      </c>
      <c r="F39" s="911">
        <v>2.685083553185855</v>
      </c>
      <c r="G39" s="922">
        <v>3</v>
      </c>
      <c r="H39" s="911">
        <v>4.5</v>
      </c>
      <c r="I39" s="911">
        <v>2.5</v>
      </c>
      <c r="J39" s="891">
        <v>4</v>
      </c>
      <c r="K39" s="910" t="s">
        <v>865</v>
      </c>
      <c r="L39" s="910">
        <v>32</v>
      </c>
      <c r="M39" s="307"/>
      <c r="N39" s="343" t="s">
        <v>22</v>
      </c>
      <c r="O39" s="326">
        <v>23</v>
      </c>
      <c r="P39" s="326">
        <v>22</v>
      </c>
      <c r="Q39" s="326">
        <v>21</v>
      </c>
      <c r="R39" s="344">
        <v>20</v>
      </c>
      <c r="S39" s="345">
        <v>17.600000000000001</v>
      </c>
      <c r="T39" s="331">
        <v>26.4</v>
      </c>
      <c r="U39" s="346">
        <v>16</v>
      </c>
      <c r="V39" s="331">
        <v>24</v>
      </c>
      <c r="W39" s="327" t="s">
        <v>553</v>
      </c>
      <c r="X39" s="317"/>
      <c r="Y39" s="335"/>
      <c r="Z39" s="343" t="s">
        <v>22</v>
      </c>
      <c r="AA39" s="326">
        <v>13</v>
      </c>
      <c r="AB39" s="326">
        <v>13</v>
      </c>
      <c r="AC39" s="326">
        <v>12</v>
      </c>
      <c r="AD39" s="326">
        <v>11</v>
      </c>
      <c r="AE39" s="347">
        <v>10.4</v>
      </c>
      <c r="AF39" s="331">
        <v>15.6</v>
      </c>
      <c r="AG39" s="347">
        <v>8.8000000000000007</v>
      </c>
      <c r="AH39" s="331">
        <v>13.2</v>
      </c>
      <c r="AI39" s="326" t="s">
        <v>553</v>
      </c>
      <c r="AJ39" s="317"/>
    </row>
    <row r="40" spans="2:36" x14ac:dyDescent="0.3">
      <c r="B40" s="909" t="s">
        <v>24</v>
      </c>
      <c r="C40" s="896">
        <v>63</v>
      </c>
      <c r="D40" s="892">
        <v>63</v>
      </c>
      <c r="E40" s="892">
        <v>63</v>
      </c>
      <c r="F40" s="892">
        <v>63</v>
      </c>
      <c r="G40" s="892">
        <v>50</v>
      </c>
      <c r="H40" s="892">
        <v>75</v>
      </c>
      <c r="I40" s="892">
        <v>50</v>
      </c>
      <c r="J40" s="892">
        <v>75</v>
      </c>
      <c r="K40" s="914"/>
      <c r="L40" s="914"/>
      <c r="M40" s="307"/>
      <c r="N40" s="343" t="s">
        <v>24</v>
      </c>
      <c r="O40" s="328">
        <v>84</v>
      </c>
      <c r="P40" s="328">
        <v>84</v>
      </c>
      <c r="Q40" s="328">
        <v>84</v>
      </c>
      <c r="R40" s="348">
        <v>84</v>
      </c>
      <c r="S40" s="348">
        <v>84</v>
      </c>
      <c r="T40" s="328">
        <v>84</v>
      </c>
      <c r="U40" s="349">
        <v>84</v>
      </c>
      <c r="V40" s="328">
        <v>84</v>
      </c>
      <c r="W40" s="317" t="s">
        <v>39</v>
      </c>
      <c r="X40" s="317"/>
      <c r="Y40" s="335"/>
      <c r="Z40" s="343" t="s">
        <v>24</v>
      </c>
      <c r="AA40" s="328">
        <v>80</v>
      </c>
      <c r="AB40" s="328">
        <v>80</v>
      </c>
      <c r="AC40" s="328">
        <v>80</v>
      </c>
      <c r="AD40" s="328">
        <v>80</v>
      </c>
      <c r="AE40" s="349">
        <v>80</v>
      </c>
      <c r="AF40" s="328">
        <v>80</v>
      </c>
      <c r="AG40" s="349">
        <v>80</v>
      </c>
      <c r="AH40" s="328">
        <v>80</v>
      </c>
      <c r="AI40" s="316" t="s">
        <v>39</v>
      </c>
      <c r="AJ40" s="313"/>
    </row>
    <row r="41" spans="2:36" ht="15" thickBot="1" x14ac:dyDescent="0.35">
      <c r="B41" s="903" t="s">
        <v>26</v>
      </c>
      <c r="C41" s="897">
        <v>37</v>
      </c>
      <c r="D41" s="890">
        <v>37</v>
      </c>
      <c r="E41" s="890">
        <v>37</v>
      </c>
      <c r="F41" s="890">
        <v>37</v>
      </c>
      <c r="G41" s="890">
        <v>25</v>
      </c>
      <c r="H41" s="890">
        <v>50</v>
      </c>
      <c r="I41" s="890">
        <v>25</v>
      </c>
      <c r="J41" s="890">
        <v>50</v>
      </c>
      <c r="K41" s="902"/>
      <c r="L41" s="902"/>
      <c r="M41" s="307"/>
      <c r="N41" s="336" t="s">
        <v>26</v>
      </c>
      <c r="O41" s="329">
        <v>16</v>
      </c>
      <c r="P41" s="329">
        <v>16</v>
      </c>
      <c r="Q41" s="329">
        <v>16</v>
      </c>
      <c r="R41" s="350">
        <v>16</v>
      </c>
      <c r="S41" s="350">
        <v>16</v>
      </c>
      <c r="T41" s="329">
        <v>16</v>
      </c>
      <c r="U41" s="324">
        <v>16</v>
      </c>
      <c r="V41" s="329">
        <v>16</v>
      </c>
      <c r="W41" s="323"/>
      <c r="X41" s="323"/>
      <c r="Y41" s="335"/>
      <c r="Z41" s="336" t="s">
        <v>26</v>
      </c>
      <c r="AA41" s="329">
        <v>20</v>
      </c>
      <c r="AB41" s="329">
        <v>20</v>
      </c>
      <c r="AC41" s="329">
        <v>20</v>
      </c>
      <c r="AD41" s="329">
        <v>20</v>
      </c>
      <c r="AE41" s="324">
        <v>20</v>
      </c>
      <c r="AF41" s="329">
        <v>20</v>
      </c>
      <c r="AG41" s="324">
        <v>20</v>
      </c>
      <c r="AH41" s="329">
        <v>20</v>
      </c>
      <c r="AI41" s="320"/>
      <c r="AJ41" s="312"/>
    </row>
    <row r="42" spans="2:36" ht="21" thickBot="1" x14ac:dyDescent="0.35">
      <c r="B42" s="909" t="s">
        <v>866</v>
      </c>
      <c r="C42" s="896">
        <v>2</v>
      </c>
      <c r="D42" s="894">
        <v>1.9504975062437502</v>
      </c>
      <c r="E42" s="894">
        <v>1.8551379376366561</v>
      </c>
      <c r="F42" s="894">
        <v>1.6781772207411594</v>
      </c>
      <c r="G42" s="892">
        <v>1</v>
      </c>
      <c r="H42" s="892">
        <v>3</v>
      </c>
      <c r="I42" s="892">
        <v>1</v>
      </c>
      <c r="J42" s="892">
        <v>3</v>
      </c>
      <c r="K42" s="914" t="s">
        <v>37</v>
      </c>
      <c r="L42" s="914">
        <v>6</v>
      </c>
      <c r="M42" s="307"/>
      <c r="N42" s="343" t="s">
        <v>28</v>
      </c>
      <c r="O42" s="328">
        <v>2</v>
      </c>
      <c r="P42" s="330">
        <v>1.9504975062437502</v>
      </c>
      <c r="Q42" s="330">
        <v>1.8551379376366561</v>
      </c>
      <c r="R42" s="330">
        <v>1.6781772207411594</v>
      </c>
      <c r="S42" s="317">
        <v>1</v>
      </c>
      <c r="T42" s="317">
        <v>3</v>
      </c>
      <c r="U42" s="317">
        <v>1</v>
      </c>
      <c r="V42" s="317">
        <v>3</v>
      </c>
      <c r="W42" s="317" t="s">
        <v>509</v>
      </c>
      <c r="X42" s="317">
        <v>6</v>
      </c>
      <c r="Y42" s="335"/>
      <c r="Z42" s="336" t="s">
        <v>28</v>
      </c>
      <c r="AA42" s="329">
        <v>2</v>
      </c>
      <c r="AB42" s="330">
        <v>1.9504975062437502</v>
      </c>
      <c r="AC42" s="330">
        <v>1.8551379376366561</v>
      </c>
      <c r="AD42" s="330">
        <v>1.6781772207411594</v>
      </c>
      <c r="AE42" s="323">
        <v>1</v>
      </c>
      <c r="AF42" s="323">
        <v>3</v>
      </c>
      <c r="AG42" s="323">
        <v>1</v>
      </c>
      <c r="AH42" s="323">
        <v>3</v>
      </c>
      <c r="AI42" s="313" t="s">
        <v>509</v>
      </c>
      <c r="AJ42" s="313">
        <v>6</v>
      </c>
    </row>
    <row r="43" spans="2:36" ht="15.75" customHeight="1" x14ac:dyDescent="0.3">
      <c r="B43" s="915" t="s">
        <v>44</v>
      </c>
      <c r="C43" s="893">
        <v>209.45</v>
      </c>
      <c r="D43" s="912">
        <v>204.709750624375</v>
      </c>
      <c r="E43" s="913">
        <v>198.6437937636656</v>
      </c>
      <c r="F43" s="912">
        <v>180.68772207411595</v>
      </c>
      <c r="G43" s="913">
        <v>186.9</v>
      </c>
      <c r="H43" s="912">
        <v>261.04000000000002</v>
      </c>
      <c r="I43" s="912">
        <v>140.53</v>
      </c>
      <c r="J43" s="912">
        <v>217.55</v>
      </c>
      <c r="K43" s="916"/>
      <c r="L43" s="910"/>
      <c r="M43" s="307"/>
      <c r="N43" s="352" t="s">
        <v>44</v>
      </c>
      <c r="O43" s="331">
        <v>661.74094887934484</v>
      </c>
      <c r="P43" s="331">
        <v>642.24088150731268</v>
      </c>
      <c r="Q43" s="331">
        <v>610.42744896285376</v>
      </c>
      <c r="R43" s="331">
        <v>577.52923675688453</v>
      </c>
      <c r="S43" s="331">
        <v>514.50073458942722</v>
      </c>
      <c r="T43" s="331">
        <v>769.98102842519825</v>
      </c>
      <c r="U43" s="331">
        <v>457.06461837844228</v>
      </c>
      <c r="V43" s="331">
        <v>697.99385513532684</v>
      </c>
      <c r="W43" s="351"/>
      <c r="X43" s="353"/>
      <c r="Y43" s="335"/>
      <c r="Z43" s="352" t="s">
        <v>44</v>
      </c>
      <c r="AA43" s="345">
        <v>449.74094887934484</v>
      </c>
      <c r="AB43" s="331">
        <v>435.24088150731274</v>
      </c>
      <c r="AC43" s="331">
        <v>414.42744896285376</v>
      </c>
      <c r="AD43" s="330">
        <v>390.52923675688453</v>
      </c>
      <c r="AE43" s="330">
        <v>348.90073458942726</v>
      </c>
      <c r="AF43" s="331">
        <v>521.58102842519816</v>
      </c>
      <c r="AG43" s="331">
        <v>307.46461837844225</v>
      </c>
      <c r="AH43" s="345">
        <v>473.59385513532681</v>
      </c>
      <c r="AI43" s="321"/>
      <c r="AJ43" s="318"/>
    </row>
    <row r="44" spans="2:36" ht="15.75" customHeight="1" x14ac:dyDescent="0.3">
      <c r="B44" s="917" t="s">
        <v>507</v>
      </c>
      <c r="C44" s="918">
        <v>9.4499999999999993</v>
      </c>
      <c r="D44" s="918">
        <v>9.66</v>
      </c>
      <c r="E44" s="918">
        <v>13.13</v>
      </c>
      <c r="F44" s="918">
        <v>12.870000000000001</v>
      </c>
      <c r="G44" s="918">
        <v>6.9</v>
      </c>
      <c r="H44" s="918">
        <v>11.040000000000001</v>
      </c>
      <c r="I44" s="918">
        <v>10.530000000000001</v>
      </c>
      <c r="J44" s="895">
        <v>17.55</v>
      </c>
      <c r="K44" s="914" t="s">
        <v>501</v>
      </c>
      <c r="L44" s="914"/>
      <c r="M44" s="307"/>
      <c r="N44" s="354" t="s">
        <v>507</v>
      </c>
      <c r="O44" s="332">
        <v>25.740948879344856</v>
      </c>
      <c r="P44" s="332">
        <v>21.240881507312711</v>
      </c>
      <c r="Q44" s="332">
        <v>20.427448962853742</v>
      </c>
      <c r="R44" s="332">
        <v>16.529236756884536</v>
      </c>
      <c r="S44" s="332">
        <v>17.70073458942726</v>
      </c>
      <c r="T44" s="332">
        <v>24.781028425198162</v>
      </c>
      <c r="U44" s="332">
        <v>8.2646183784422682</v>
      </c>
      <c r="V44" s="332">
        <v>24.793855135326801</v>
      </c>
      <c r="W44" s="328" t="s">
        <v>501</v>
      </c>
      <c r="X44" s="317"/>
      <c r="Y44" s="335"/>
      <c r="Z44" s="354" t="s">
        <v>507</v>
      </c>
      <c r="AA44" s="355">
        <v>25.740948879344856</v>
      </c>
      <c r="AB44" s="356">
        <v>21.240881507312711</v>
      </c>
      <c r="AC44" s="356">
        <v>20.427448962853742</v>
      </c>
      <c r="AD44" s="332">
        <v>16.529236756884536</v>
      </c>
      <c r="AE44" s="332">
        <v>17.70073458942726</v>
      </c>
      <c r="AF44" s="332">
        <v>24.781028425198162</v>
      </c>
      <c r="AG44" s="332">
        <v>8.2646183784422682</v>
      </c>
      <c r="AH44" s="347">
        <v>24.793855135326801</v>
      </c>
      <c r="AI44" s="322" t="s">
        <v>501</v>
      </c>
      <c r="AJ44" s="313"/>
    </row>
    <row r="45" spans="2:36" ht="21" thickBot="1" x14ac:dyDescent="0.35">
      <c r="B45" s="919" t="s">
        <v>508</v>
      </c>
      <c r="C45" s="920">
        <v>200</v>
      </c>
      <c r="D45" s="886">
        <v>195.04975062437501</v>
      </c>
      <c r="E45" s="887">
        <v>185.5137937636656</v>
      </c>
      <c r="F45" s="886">
        <v>167.81772207411595</v>
      </c>
      <c r="G45" s="887">
        <v>180</v>
      </c>
      <c r="H45" s="886">
        <v>250</v>
      </c>
      <c r="I45" s="886">
        <v>130</v>
      </c>
      <c r="J45" s="886">
        <v>200</v>
      </c>
      <c r="K45" s="902" t="s">
        <v>41</v>
      </c>
      <c r="L45" s="902">
        <v>33</v>
      </c>
      <c r="M45" s="307"/>
      <c r="N45" s="357" t="s">
        <v>508</v>
      </c>
      <c r="O45" s="329">
        <v>636</v>
      </c>
      <c r="P45" s="333">
        <v>621</v>
      </c>
      <c r="Q45" s="334">
        <v>590</v>
      </c>
      <c r="R45" s="333">
        <v>561</v>
      </c>
      <c r="S45" s="334">
        <v>496.8</v>
      </c>
      <c r="T45" s="333">
        <v>745.2</v>
      </c>
      <c r="U45" s="334">
        <v>448.8</v>
      </c>
      <c r="V45" s="333">
        <v>673.2</v>
      </c>
      <c r="W45" s="329" t="s">
        <v>554</v>
      </c>
      <c r="X45" s="323"/>
      <c r="Y45" s="335"/>
      <c r="Z45" s="357" t="s">
        <v>508</v>
      </c>
      <c r="AA45" s="350">
        <v>424</v>
      </c>
      <c r="AB45" s="334">
        <v>414</v>
      </c>
      <c r="AC45" s="334">
        <v>394</v>
      </c>
      <c r="AD45" s="358">
        <v>374</v>
      </c>
      <c r="AE45" s="332">
        <v>331.2</v>
      </c>
      <c r="AF45" s="358">
        <v>496.8</v>
      </c>
      <c r="AG45" s="358">
        <v>299.2</v>
      </c>
      <c r="AH45" s="333">
        <v>448.8</v>
      </c>
      <c r="AI45" s="361" t="s">
        <v>554</v>
      </c>
      <c r="AJ45" s="312"/>
    </row>
    <row r="46" spans="2:36" ht="15" thickBot="1" x14ac:dyDescent="0.35">
      <c r="B46" s="903" t="s">
        <v>510</v>
      </c>
      <c r="C46" s="886">
        <v>0</v>
      </c>
      <c r="D46" s="886">
        <v>0</v>
      </c>
      <c r="E46" s="886">
        <v>0</v>
      </c>
      <c r="F46" s="886">
        <v>0</v>
      </c>
      <c r="G46" s="886">
        <v>0</v>
      </c>
      <c r="H46" s="886">
        <v>0</v>
      </c>
      <c r="I46" s="886">
        <v>0</v>
      </c>
      <c r="J46" s="886">
        <v>0</v>
      </c>
      <c r="K46" s="902"/>
      <c r="L46" s="902"/>
      <c r="M46" s="307"/>
      <c r="N46" s="336" t="s">
        <v>510</v>
      </c>
      <c r="O46" s="801">
        <v>2.6921898746507071E-2</v>
      </c>
      <c r="P46" s="801">
        <v>2.2215376127229295E-2</v>
      </c>
      <c r="Q46" s="801">
        <v>2.1364624715473436E-2</v>
      </c>
      <c r="R46" s="801">
        <v>1.7287569328221838E-2</v>
      </c>
      <c r="S46" s="334">
        <v>1.8512813439357744E-2</v>
      </c>
      <c r="T46" s="334">
        <v>2.5917938815100842E-2</v>
      </c>
      <c r="U46" s="334">
        <v>8.6437846641109189E-3</v>
      </c>
      <c r="V46" s="334">
        <v>2.5931353992332755E-2</v>
      </c>
      <c r="W46" s="323" t="s">
        <v>555</v>
      </c>
      <c r="X46" s="323"/>
      <c r="Y46" s="335"/>
      <c r="Z46" s="336" t="s">
        <v>510</v>
      </c>
      <c r="AA46" s="334">
        <v>0</v>
      </c>
      <c r="AB46" s="334">
        <v>0</v>
      </c>
      <c r="AC46" s="334">
        <v>0</v>
      </c>
      <c r="AD46" s="334">
        <v>0</v>
      </c>
      <c r="AE46" s="359">
        <v>0</v>
      </c>
      <c r="AF46" s="334">
        <v>0</v>
      </c>
      <c r="AG46" s="334">
        <v>0</v>
      </c>
      <c r="AH46" s="334">
        <v>0</v>
      </c>
      <c r="AI46" s="312" t="s">
        <v>555</v>
      </c>
      <c r="AJ46" s="312"/>
    </row>
    <row r="47" spans="2:36" ht="15" thickBot="1" x14ac:dyDescent="0.35">
      <c r="B47" s="445" t="s">
        <v>527</v>
      </c>
      <c r="C47" s="446"/>
      <c r="D47" s="446"/>
      <c r="E47" s="446"/>
      <c r="F47" s="446"/>
      <c r="G47" s="446"/>
      <c r="H47" s="446"/>
      <c r="I47" s="446"/>
      <c r="J47" s="446"/>
      <c r="K47" s="446"/>
      <c r="L47" s="448"/>
      <c r="M47" s="307"/>
      <c r="N47" s="308" t="s">
        <v>527</v>
      </c>
      <c r="O47" s="309"/>
      <c r="P47" s="309"/>
      <c r="Q47" s="309"/>
      <c r="R47" s="309"/>
      <c r="S47" s="309"/>
      <c r="T47" s="309"/>
      <c r="U47" s="309"/>
      <c r="V47" s="309"/>
      <c r="W47" s="309"/>
      <c r="X47" s="310"/>
      <c r="Y47" s="307"/>
      <c r="Z47" s="308" t="s">
        <v>527</v>
      </c>
      <c r="AA47" s="309"/>
      <c r="AB47" s="309"/>
      <c r="AC47" s="309"/>
      <c r="AD47" s="309"/>
      <c r="AE47" s="309"/>
      <c r="AF47" s="309"/>
      <c r="AG47" s="309"/>
      <c r="AH47" s="309"/>
      <c r="AI47" s="309"/>
      <c r="AJ47" s="310"/>
    </row>
    <row r="48" spans="2:36" ht="15" thickBot="1" x14ac:dyDescent="0.35">
      <c r="B48" s="311" t="s">
        <v>531</v>
      </c>
      <c r="C48" s="364">
        <f>C39/C$17*Euro</f>
        <v>2.3839999999999999</v>
      </c>
      <c r="D48" s="364">
        <f>D39/D$17*Euro</f>
        <v>2.3249930274425501</v>
      </c>
      <c r="E48" s="364">
        <f>E39/E$17*Euro</f>
        <v>2.2113244216628942</v>
      </c>
      <c r="F48" s="364">
        <f>F39/F$17*Euro</f>
        <v>2.0003872471234621</v>
      </c>
      <c r="G48" s="312"/>
      <c r="H48" s="312"/>
      <c r="I48" s="312"/>
      <c r="J48" s="312"/>
      <c r="K48" s="312"/>
      <c r="L48" s="312"/>
      <c r="M48" s="314"/>
      <c r="N48" s="311" t="s">
        <v>531</v>
      </c>
      <c r="O48" s="364">
        <f>O39/O$17*Euro</f>
        <v>0.42837500000000001</v>
      </c>
      <c r="P48" s="364">
        <f>P39/P$17*Euro</f>
        <v>0.40975</v>
      </c>
      <c r="Q48" s="364">
        <f>Q39/Q$17*Euro</f>
        <v>0.391125</v>
      </c>
      <c r="R48" s="364">
        <f>R39/R$17*Euro</f>
        <v>0.37250000000000005</v>
      </c>
      <c r="S48" s="312"/>
      <c r="T48" s="312"/>
      <c r="U48" s="312"/>
      <c r="V48" s="312"/>
      <c r="W48" s="312"/>
      <c r="X48" s="312"/>
      <c r="Y48" s="314"/>
      <c r="Z48" s="311" t="s">
        <v>531</v>
      </c>
      <c r="AA48" s="364">
        <f>AA39/AA$17*Euro</f>
        <v>0.60531250000000003</v>
      </c>
      <c r="AB48" s="364">
        <f>AB39/AB$17*Euro</f>
        <v>0.60531250000000003</v>
      </c>
      <c r="AC48" s="364">
        <f>AC39/AC$17*Euro</f>
        <v>0.55874999999999997</v>
      </c>
      <c r="AD48" s="364">
        <f>AD39/AD$17*Euro</f>
        <v>0.51218750000000002</v>
      </c>
      <c r="AE48" s="312"/>
      <c r="AF48" s="312"/>
      <c r="AG48" s="312"/>
      <c r="AH48" s="312"/>
      <c r="AI48" s="312"/>
      <c r="AJ48" s="312"/>
    </row>
    <row r="49" spans="2:36" ht="21" thickBot="1" x14ac:dyDescent="0.35">
      <c r="B49" s="311" t="s">
        <v>532</v>
      </c>
      <c r="C49" s="364">
        <f>C42/C$17*Euro</f>
        <v>1.4900000000000002</v>
      </c>
      <c r="D49" s="364">
        <f>D42/D$17*Euro</f>
        <v>1.4531206421515939</v>
      </c>
      <c r="E49" s="364">
        <f>E42/E$17*Euro</f>
        <v>1.3820777635393089</v>
      </c>
      <c r="F49" s="364">
        <f>F42/F$17*Euro</f>
        <v>1.2502420294521637</v>
      </c>
      <c r="G49" s="312"/>
      <c r="H49" s="312"/>
      <c r="I49" s="312"/>
      <c r="J49" s="312"/>
      <c r="K49" s="312"/>
      <c r="L49" s="312"/>
      <c r="M49" s="314"/>
      <c r="N49" s="311" t="s">
        <v>532</v>
      </c>
      <c r="O49" s="364">
        <f>O42/O$17*Euro</f>
        <v>3.7249999999999998E-2</v>
      </c>
      <c r="P49" s="364">
        <f>P42/P$17*Euro</f>
        <v>3.6328016053789845E-2</v>
      </c>
      <c r="Q49" s="364">
        <f>Q42/Q$17*Euro</f>
        <v>3.4551944088482722E-2</v>
      </c>
      <c r="R49" s="364">
        <f>R42/R$17*Euro</f>
        <v>3.1256050736304095E-2</v>
      </c>
      <c r="S49" s="312"/>
      <c r="T49" s="312"/>
      <c r="U49" s="312"/>
      <c r="V49" s="312"/>
      <c r="W49" s="312"/>
      <c r="X49" s="312"/>
      <c r="Y49" s="314"/>
      <c r="Z49" s="311" t="s">
        <v>532</v>
      </c>
      <c r="AA49" s="364">
        <f>AA42/AA$17*Euro</f>
        <v>9.3125000000000013E-2</v>
      </c>
      <c r="AB49" s="364">
        <f>AB42/AB$17*Euro</f>
        <v>9.0820040134474617E-2</v>
      </c>
      <c r="AC49" s="364">
        <f>AC42/AC$17*Euro</f>
        <v>8.6379860221206806E-2</v>
      </c>
      <c r="AD49" s="364">
        <f>AD42/AD$17*Euro</f>
        <v>7.814012684076023E-2</v>
      </c>
      <c r="AE49" s="312"/>
      <c r="AF49" s="312"/>
      <c r="AG49" s="312"/>
      <c r="AH49" s="312"/>
      <c r="AI49" s="312"/>
      <c r="AJ49" s="312"/>
    </row>
    <row r="50" spans="2:36" ht="15" thickBot="1" x14ac:dyDescent="0.35">
      <c r="B50" s="311"/>
      <c r="C50" s="312"/>
      <c r="D50" s="312"/>
      <c r="E50" s="312"/>
      <c r="F50" s="312"/>
      <c r="G50" s="312"/>
      <c r="H50" s="312"/>
      <c r="I50" s="312"/>
      <c r="J50" s="312"/>
      <c r="K50" s="312"/>
      <c r="L50" s="312"/>
      <c r="M50" s="314"/>
      <c r="N50" s="311"/>
      <c r="O50" s="312"/>
      <c r="P50" s="312"/>
      <c r="Q50" s="312"/>
      <c r="R50" s="312"/>
      <c r="S50" s="312"/>
      <c r="T50" s="312"/>
      <c r="U50" s="312"/>
      <c r="V50" s="312"/>
      <c r="W50" s="312"/>
      <c r="X50" s="312"/>
      <c r="Y50" s="314"/>
      <c r="Z50" s="311"/>
      <c r="AA50" s="312"/>
      <c r="AB50" s="312"/>
      <c r="AC50" s="312"/>
      <c r="AD50" s="312"/>
      <c r="AE50" s="312"/>
      <c r="AF50" s="312"/>
      <c r="AG50" s="312"/>
      <c r="AH50" s="312"/>
      <c r="AI50" s="312"/>
      <c r="AJ50" s="312"/>
    </row>
    <row r="51" spans="2:36" ht="15" thickBot="1" x14ac:dyDescent="0.35">
      <c r="B51" s="352" t="s">
        <v>530</v>
      </c>
      <c r="C51" s="364">
        <f>C43/C17/1000*Euro</f>
        <v>0.15604025000000002</v>
      </c>
      <c r="D51" s="364">
        <f>D43/D17/1000*Euro</f>
        <v>0.15250876421515935</v>
      </c>
      <c r="E51" s="364">
        <f>E43/E17/1000*Euro</f>
        <v>0.14798962635393087</v>
      </c>
      <c r="F51" s="364">
        <f>F43/F17/1000*Euro</f>
        <v>0.1346123529452164</v>
      </c>
      <c r="G51" s="312"/>
      <c r="H51" s="312"/>
      <c r="I51" s="312"/>
      <c r="J51" s="312"/>
      <c r="K51" s="312"/>
      <c r="L51" s="312"/>
      <c r="M51" s="314"/>
      <c r="N51" s="352" t="s">
        <v>530</v>
      </c>
      <c r="O51" s="364">
        <f>O43/O17/1000*Euro</f>
        <v>1.2324925172877799E-2</v>
      </c>
      <c r="P51" s="364">
        <f>P43/P17/1000*Euro</f>
        <v>1.19617364180737E-2</v>
      </c>
      <c r="Q51" s="364">
        <f>Q43/Q17/1000*Euro</f>
        <v>1.1369211236933153E-2</v>
      </c>
      <c r="R51" s="364">
        <f>R43/R17/1000*Euro</f>
        <v>1.0756482034596974E-2</v>
      </c>
      <c r="S51" s="312"/>
      <c r="T51" s="312"/>
      <c r="U51" s="312"/>
      <c r="V51" s="312"/>
      <c r="W51" s="312"/>
      <c r="X51" s="312"/>
      <c r="Y51" s="314"/>
      <c r="Z51" s="352" t="s">
        <v>530</v>
      </c>
      <c r="AA51" s="364">
        <f>AA43/AA17/1000*Euro</f>
        <v>2.0941062932194495E-2</v>
      </c>
      <c r="AB51" s="364">
        <f>AB43/AB17/1000*Euro</f>
        <v>2.0265903545184247E-2</v>
      </c>
      <c r="AC51" s="364">
        <f>AC43/AC17/1000*Euro</f>
        <v>1.9296778092332878E-2</v>
      </c>
      <c r="AD51" s="364">
        <f>AD43/AD17/1000*Euro</f>
        <v>1.8184017586492435E-2</v>
      </c>
      <c r="AE51" s="312"/>
      <c r="AF51" s="312"/>
      <c r="AG51" s="312"/>
      <c r="AH51" s="312"/>
      <c r="AI51" s="312"/>
      <c r="AJ51" s="312"/>
    </row>
    <row r="52" spans="2:36" ht="15" thickBot="1" x14ac:dyDescent="0.35">
      <c r="B52" s="343" t="s">
        <v>533</v>
      </c>
      <c r="C52" s="313">
        <f>C46/3.6*Euro</f>
        <v>0</v>
      </c>
      <c r="D52" s="530">
        <f>D46/3.6*Euro</f>
        <v>0</v>
      </c>
      <c r="E52" s="530">
        <f>E46/3.6*Euro</f>
        <v>0</v>
      </c>
      <c r="F52" s="530">
        <f>F46/3.6*Euro</f>
        <v>0</v>
      </c>
      <c r="G52" s="313"/>
      <c r="H52" s="313"/>
      <c r="I52" s="313"/>
      <c r="J52" s="313"/>
      <c r="K52" s="313"/>
      <c r="L52" s="313"/>
      <c r="M52" s="314"/>
      <c r="N52" s="336" t="s">
        <v>533</v>
      </c>
      <c r="O52" s="530">
        <f>O46/3.6*Euro</f>
        <v>5.5713373794854908E-2</v>
      </c>
      <c r="P52" s="530">
        <f>P46/3.6*Euro</f>
        <v>4.5973486707738404E-2</v>
      </c>
      <c r="Q52" s="530">
        <f>Q46/3.6*Euro</f>
        <v>4.4212903925076971E-2</v>
      </c>
      <c r="R52" s="530">
        <f>R46/3.6*Euro</f>
        <v>3.5775664304236857E-2</v>
      </c>
      <c r="S52" s="312"/>
      <c r="T52" s="312"/>
      <c r="U52" s="312"/>
      <c r="V52" s="312"/>
      <c r="W52" s="312"/>
      <c r="X52" s="312"/>
      <c r="Y52" s="314"/>
      <c r="Z52" s="336" t="s">
        <v>533</v>
      </c>
      <c r="AA52" s="312">
        <f>AA46/3.6*Euro</f>
        <v>0</v>
      </c>
      <c r="AB52" s="709">
        <f>AB46/3.6*Euro</f>
        <v>0</v>
      </c>
      <c r="AC52" s="709">
        <f>AC46/3.6*Euro</f>
        <v>0</v>
      </c>
      <c r="AD52" s="709">
        <f>AD46/3.6*Euro</f>
        <v>0</v>
      </c>
      <c r="AE52" s="312"/>
      <c r="AF52" s="312"/>
      <c r="AG52" s="312"/>
      <c r="AH52" s="312"/>
      <c r="AI52" s="312"/>
      <c r="AJ52" s="312"/>
    </row>
    <row r="55" spans="2:36" x14ac:dyDescent="0.3">
      <c r="B55" s="808">
        <v>1</v>
      </c>
      <c r="C55" s="455" t="s">
        <v>717</v>
      </c>
      <c r="D55" s="780"/>
      <c r="E55" s="780"/>
      <c r="F55" s="780"/>
      <c r="G55" s="780"/>
      <c r="H55" s="780"/>
      <c r="I55" s="780"/>
      <c r="J55" s="780"/>
      <c r="K55" s="780"/>
      <c r="L55" s="780"/>
      <c r="M55" s="780"/>
      <c r="N55" s="780"/>
      <c r="O55" s="780"/>
      <c r="P55" s="780"/>
      <c r="Q55" s="780"/>
      <c r="R55" s="780"/>
      <c r="S55" s="780"/>
      <c r="T55" s="780"/>
      <c r="U55" s="780"/>
      <c r="V55" s="780"/>
      <c r="W55" s="780"/>
      <c r="X55" s="780"/>
      <c r="Y55" s="780"/>
      <c r="Z55" s="780"/>
      <c r="AA55" s="780"/>
      <c r="AB55" s="780"/>
    </row>
    <row r="56" spans="2:36" x14ac:dyDescent="0.3">
      <c r="B56" s="808">
        <v>2</v>
      </c>
      <c r="C56" s="72" t="s">
        <v>718</v>
      </c>
      <c r="D56" s="780"/>
      <c r="E56" s="780"/>
      <c r="F56" s="780"/>
      <c r="G56" s="780"/>
      <c r="H56" s="780"/>
      <c r="I56" s="780"/>
      <c r="J56" s="780"/>
      <c r="K56" s="780"/>
      <c r="L56" s="780"/>
      <c r="M56" s="780"/>
      <c r="N56" s="780"/>
      <c r="O56" s="780"/>
      <c r="P56" s="780"/>
      <c r="Q56" s="780"/>
      <c r="R56" s="780"/>
      <c r="S56" s="780"/>
      <c r="T56" s="780"/>
      <c r="U56" s="780"/>
      <c r="V56" s="780"/>
      <c r="W56" s="780"/>
      <c r="X56" s="780"/>
      <c r="Y56" s="780"/>
      <c r="Z56" s="780"/>
      <c r="AA56" s="780"/>
      <c r="AB56" s="780"/>
    </row>
    <row r="57" spans="2:36" x14ac:dyDescent="0.3">
      <c r="B57" s="808">
        <v>3</v>
      </c>
      <c r="C57" s="72" t="s">
        <v>719</v>
      </c>
      <c r="D57" s="780"/>
      <c r="E57" s="780"/>
      <c r="F57" s="780"/>
      <c r="G57" s="780"/>
      <c r="H57" s="780"/>
      <c r="I57" s="780"/>
      <c r="J57" s="780"/>
      <c r="K57" s="780"/>
      <c r="L57" s="780"/>
      <c r="M57" s="780"/>
      <c r="N57" s="780"/>
      <c r="O57" s="780"/>
      <c r="P57" s="780"/>
      <c r="Q57" s="780"/>
      <c r="R57" s="780"/>
      <c r="S57" s="780"/>
      <c r="T57" s="780"/>
      <c r="U57" s="780"/>
      <c r="V57" s="780"/>
      <c r="W57" s="780"/>
      <c r="X57" s="780"/>
      <c r="Y57" s="780"/>
      <c r="Z57" s="780"/>
      <c r="AA57" s="780"/>
      <c r="AB57" s="780"/>
    </row>
    <row r="58" spans="2:36" x14ac:dyDescent="0.3">
      <c r="B58" s="808">
        <v>5</v>
      </c>
      <c r="C58" s="72" t="s">
        <v>720</v>
      </c>
      <c r="D58" s="780"/>
      <c r="E58" s="780"/>
      <c r="F58" s="780"/>
      <c r="G58" s="780"/>
      <c r="H58" s="780"/>
      <c r="I58" s="780"/>
      <c r="J58" s="780"/>
      <c r="K58" s="780"/>
      <c r="L58" s="780"/>
      <c r="M58" s="780"/>
      <c r="N58" s="780"/>
      <c r="O58" s="780"/>
      <c r="P58" s="780"/>
      <c r="Q58" s="780"/>
      <c r="R58" s="780"/>
      <c r="S58" s="780"/>
      <c r="T58" s="780"/>
      <c r="U58" s="780"/>
      <c r="V58" s="780"/>
      <c r="W58" s="780"/>
      <c r="X58" s="780"/>
      <c r="Y58" s="780"/>
      <c r="Z58" s="780"/>
      <c r="AA58" s="780"/>
      <c r="AB58" s="780"/>
    </row>
    <row r="59" spans="2:36" x14ac:dyDescent="0.3">
      <c r="B59" s="808">
        <v>6</v>
      </c>
      <c r="C59" s="810" t="s">
        <v>721</v>
      </c>
      <c r="D59" s="780"/>
      <c r="E59" s="780"/>
      <c r="F59" s="780"/>
      <c r="G59" s="780"/>
      <c r="H59" s="780"/>
      <c r="I59" s="780"/>
      <c r="J59" s="780"/>
      <c r="K59" s="780"/>
      <c r="L59" s="780"/>
      <c r="M59" s="780"/>
      <c r="N59" s="780"/>
      <c r="O59" s="780"/>
      <c r="P59" s="780"/>
      <c r="Q59" s="780"/>
      <c r="R59" s="780"/>
      <c r="S59" s="780"/>
      <c r="T59" s="780"/>
      <c r="U59" s="780"/>
      <c r="V59" s="780"/>
      <c r="W59" s="780"/>
      <c r="X59" s="780"/>
      <c r="Y59" s="780"/>
      <c r="Z59" s="780"/>
      <c r="AA59" s="780"/>
      <c r="AB59" s="780"/>
    </row>
    <row r="60" spans="2:36" x14ac:dyDescent="0.3">
      <c r="B60" s="808">
        <v>7</v>
      </c>
      <c r="C60" s="72" t="s">
        <v>722</v>
      </c>
      <c r="D60" s="780"/>
      <c r="E60" s="780"/>
      <c r="F60" s="780"/>
      <c r="G60" s="780"/>
      <c r="H60" s="780"/>
      <c r="I60" s="780"/>
      <c r="J60" s="780"/>
      <c r="K60" s="780"/>
      <c r="L60" s="780"/>
      <c r="M60" s="780"/>
      <c r="N60" s="780"/>
      <c r="O60" s="780"/>
      <c r="P60" s="780"/>
      <c r="Q60" s="780"/>
      <c r="R60" s="780"/>
      <c r="S60" s="780"/>
      <c r="T60" s="780"/>
      <c r="U60" s="780"/>
      <c r="V60" s="780"/>
      <c r="W60" s="780"/>
      <c r="X60" s="780"/>
      <c r="Y60" s="780"/>
      <c r="Z60" s="780"/>
      <c r="AA60" s="780"/>
      <c r="AB60" s="780"/>
    </row>
    <row r="61" spans="2:36" x14ac:dyDescent="0.3">
      <c r="B61" s="813">
        <v>28</v>
      </c>
      <c r="C61" s="465" t="s">
        <v>723</v>
      </c>
      <c r="D61" s="539"/>
      <c r="E61" s="539"/>
      <c r="F61" s="780"/>
      <c r="G61" s="780"/>
      <c r="H61" s="780"/>
      <c r="I61" s="780"/>
      <c r="J61" s="780"/>
      <c r="K61" s="780"/>
      <c r="L61" s="780"/>
      <c r="M61" s="780"/>
      <c r="N61" s="780"/>
      <c r="O61" s="780"/>
      <c r="P61" s="780"/>
      <c r="Q61" s="780"/>
      <c r="R61" s="780"/>
      <c r="S61" s="780"/>
      <c r="T61" s="780"/>
      <c r="U61" s="780"/>
      <c r="V61" s="780"/>
      <c r="W61" s="780"/>
      <c r="X61" s="780"/>
      <c r="Y61" s="780"/>
      <c r="Z61" s="780"/>
      <c r="AA61" s="780"/>
      <c r="AB61" s="780"/>
    </row>
    <row r="62" spans="2:36" x14ac:dyDescent="0.3">
      <c r="B62" s="465"/>
      <c r="C62" s="465"/>
      <c r="D62" s="780"/>
      <c r="E62" s="780"/>
      <c r="F62" s="780"/>
      <c r="G62" s="780"/>
      <c r="H62" s="780"/>
      <c r="I62" s="780"/>
      <c r="J62" s="780"/>
      <c r="K62" s="780"/>
      <c r="L62" s="780"/>
      <c r="M62" s="780"/>
      <c r="N62" s="780"/>
      <c r="O62" s="780"/>
      <c r="P62" s="780"/>
      <c r="Q62" s="780"/>
      <c r="R62" s="780"/>
      <c r="S62" s="780"/>
      <c r="T62" s="780"/>
      <c r="U62" s="780"/>
      <c r="V62" s="780"/>
      <c r="W62" s="780"/>
      <c r="X62" s="780"/>
      <c r="Y62" s="780"/>
      <c r="Z62" s="780"/>
      <c r="AA62" s="780"/>
      <c r="AB62" s="780"/>
    </row>
    <row r="63" spans="2:36" x14ac:dyDescent="0.3">
      <c r="B63" s="814" t="s">
        <v>617</v>
      </c>
      <c r="C63" s="465"/>
      <c r="D63" s="780"/>
      <c r="E63" s="780"/>
      <c r="F63" s="780"/>
      <c r="G63" s="780"/>
      <c r="H63" s="780"/>
      <c r="I63" s="780"/>
      <c r="J63" s="780"/>
      <c r="K63" s="780"/>
      <c r="L63" s="780"/>
      <c r="M63" s="780"/>
      <c r="N63" s="780"/>
      <c r="O63" s="780"/>
      <c r="P63" s="780"/>
      <c r="Q63" s="780"/>
      <c r="R63" s="780"/>
      <c r="S63" s="780"/>
      <c r="T63" s="780"/>
      <c r="U63" s="780"/>
      <c r="V63" s="780"/>
      <c r="W63" s="780"/>
      <c r="X63" s="780"/>
      <c r="Y63" s="780"/>
      <c r="Z63" s="780"/>
      <c r="AA63" s="780"/>
      <c r="AB63" s="780"/>
    </row>
    <row r="64" spans="2:36" x14ac:dyDescent="0.3">
      <c r="B64" s="813" t="s">
        <v>6</v>
      </c>
      <c r="C64" s="815" t="s">
        <v>724</v>
      </c>
      <c r="D64" s="816"/>
      <c r="E64" s="816"/>
      <c r="F64" s="816"/>
      <c r="G64" s="780"/>
      <c r="H64" s="780"/>
      <c r="I64" s="780"/>
      <c r="J64" s="780"/>
      <c r="K64" s="780"/>
      <c r="L64" s="780"/>
      <c r="M64" s="780"/>
      <c r="N64" s="780"/>
      <c r="O64" s="780"/>
      <c r="P64" s="780"/>
      <c r="Q64" s="780"/>
      <c r="R64" s="780"/>
      <c r="S64" s="780"/>
      <c r="T64" s="780"/>
      <c r="U64" s="780"/>
      <c r="V64" s="780"/>
      <c r="W64" s="780"/>
      <c r="X64" s="780"/>
      <c r="Y64" s="780"/>
      <c r="Z64" s="780"/>
      <c r="AA64" s="780"/>
      <c r="AB64" s="780"/>
    </row>
    <row r="65" spans="2:28" x14ac:dyDescent="0.3">
      <c r="B65" s="813" t="s">
        <v>42</v>
      </c>
      <c r="C65" s="815" t="s">
        <v>725</v>
      </c>
      <c r="D65" s="816"/>
      <c r="E65" s="816"/>
      <c r="F65" s="816"/>
      <c r="G65" s="780"/>
      <c r="H65" s="780"/>
      <c r="I65" s="780"/>
      <c r="J65" s="780"/>
      <c r="K65" s="780"/>
      <c r="L65" s="780"/>
      <c r="M65" s="780"/>
      <c r="N65" s="780"/>
      <c r="O65" s="780"/>
      <c r="P65" s="780"/>
      <c r="Q65" s="780"/>
      <c r="R65" s="780"/>
      <c r="S65" s="780"/>
      <c r="T65" s="780"/>
      <c r="U65" s="780"/>
      <c r="V65" s="780"/>
      <c r="W65" s="780"/>
      <c r="X65" s="780"/>
      <c r="Y65" s="780"/>
      <c r="Z65" s="780"/>
      <c r="AA65" s="780"/>
      <c r="AB65" s="780"/>
    </row>
    <row r="66" spans="2:28" x14ac:dyDescent="0.3">
      <c r="B66" s="813" t="s">
        <v>15</v>
      </c>
      <c r="C66" s="815" t="s">
        <v>707</v>
      </c>
      <c r="D66" s="816"/>
      <c r="E66" s="816"/>
      <c r="F66" s="816"/>
      <c r="G66" s="780"/>
      <c r="H66" s="780"/>
      <c r="I66" s="780"/>
      <c r="J66" s="780"/>
      <c r="K66" s="780"/>
      <c r="L66" s="780"/>
      <c r="M66" s="780"/>
      <c r="N66" s="780"/>
      <c r="O66" s="780"/>
      <c r="P66" s="780"/>
      <c r="Q66" s="780"/>
      <c r="R66" s="780"/>
      <c r="S66" s="780"/>
      <c r="T66" s="780"/>
      <c r="U66" s="780"/>
      <c r="V66" s="780"/>
      <c r="W66" s="780"/>
      <c r="X66" s="780"/>
      <c r="Y66" s="780"/>
      <c r="Z66" s="780"/>
      <c r="AA66" s="780"/>
      <c r="AB66" s="780"/>
    </row>
    <row r="67" spans="2:28" x14ac:dyDescent="0.3">
      <c r="B67" s="813" t="s">
        <v>19</v>
      </c>
      <c r="C67" s="815" t="s">
        <v>726</v>
      </c>
      <c r="D67" s="816"/>
      <c r="E67" s="816"/>
      <c r="F67" s="816"/>
      <c r="G67" s="780"/>
      <c r="H67" s="780"/>
      <c r="I67" s="780"/>
      <c r="J67" s="780"/>
      <c r="K67" s="780"/>
      <c r="L67" s="780"/>
      <c r="M67" s="780"/>
      <c r="N67" s="780"/>
      <c r="O67" s="780"/>
      <c r="P67" s="780"/>
      <c r="Q67" s="780"/>
      <c r="R67" s="780"/>
      <c r="S67" s="780"/>
      <c r="T67" s="780"/>
      <c r="U67" s="780"/>
      <c r="V67" s="780"/>
      <c r="W67" s="780"/>
      <c r="X67" s="780"/>
      <c r="Y67" s="780"/>
      <c r="Z67" s="780"/>
      <c r="AA67" s="780"/>
      <c r="AB67" s="780"/>
    </row>
    <row r="68" spans="2:28" ht="16.2" x14ac:dyDescent="0.35">
      <c r="B68" s="813" t="s">
        <v>52</v>
      </c>
      <c r="C68" s="815" t="s">
        <v>727</v>
      </c>
      <c r="D68" s="816"/>
      <c r="E68" s="816"/>
      <c r="F68" s="816"/>
      <c r="G68" s="780"/>
      <c r="H68" s="780"/>
      <c r="I68" s="780"/>
      <c r="J68" s="780"/>
      <c r="K68" s="780"/>
      <c r="L68" s="780"/>
      <c r="M68" s="780"/>
      <c r="N68" s="780"/>
      <c r="O68" s="780"/>
      <c r="P68" s="780"/>
      <c r="Q68" s="780"/>
      <c r="R68" s="780"/>
      <c r="S68" s="780"/>
      <c r="T68" s="780"/>
      <c r="U68" s="780"/>
      <c r="V68" s="780"/>
      <c r="W68" s="780"/>
      <c r="X68" s="780"/>
      <c r="Y68" s="780"/>
      <c r="Z68" s="780"/>
      <c r="AA68" s="780"/>
      <c r="AB68" s="780"/>
    </row>
    <row r="69" spans="2:28" x14ac:dyDescent="0.3">
      <c r="B69" s="813" t="s">
        <v>23</v>
      </c>
      <c r="C69" s="815" t="s">
        <v>728</v>
      </c>
      <c r="D69" s="816"/>
      <c r="E69" s="816"/>
      <c r="F69" s="816"/>
      <c r="G69" s="780"/>
      <c r="H69" s="780"/>
      <c r="I69" s="780"/>
      <c r="J69" s="780"/>
      <c r="K69" s="780"/>
      <c r="L69" s="780"/>
      <c r="M69" s="780"/>
      <c r="N69" s="780"/>
      <c r="O69" s="780"/>
      <c r="P69" s="780"/>
      <c r="Q69" s="780"/>
      <c r="R69" s="780"/>
      <c r="S69" s="780"/>
      <c r="T69" s="780"/>
      <c r="U69" s="780"/>
      <c r="V69" s="780"/>
      <c r="W69" s="780"/>
      <c r="X69" s="780"/>
      <c r="Y69" s="780"/>
      <c r="Z69" s="780"/>
      <c r="AA69" s="780"/>
      <c r="AB69" s="780"/>
    </row>
    <row r="70" spans="2:28" x14ac:dyDescent="0.3">
      <c r="B70" s="817" t="s">
        <v>31</v>
      </c>
      <c r="C70" s="1237" t="s">
        <v>729</v>
      </c>
      <c r="D70" s="1237"/>
      <c r="E70" s="1237"/>
      <c r="F70" s="1237"/>
      <c r="G70" s="1237"/>
      <c r="H70" s="1237"/>
      <c r="I70" s="1237"/>
      <c r="J70" s="1237"/>
      <c r="K70" s="1237"/>
      <c r="L70" s="1237"/>
      <c r="M70" s="1237"/>
      <c r="N70" s="1237"/>
      <c r="O70" s="1237"/>
      <c r="P70" s="1237"/>
      <c r="Q70" s="1237"/>
      <c r="R70" s="1237"/>
      <c r="S70" s="1237"/>
      <c r="T70" s="1237"/>
      <c r="U70" s="1237"/>
      <c r="V70" s="1237"/>
      <c r="W70" s="1237"/>
      <c r="X70" s="1237"/>
      <c r="Y70" s="1237"/>
      <c r="Z70" s="1237"/>
      <c r="AA70" s="1237"/>
      <c r="AB70" s="1237"/>
    </row>
    <row r="71" spans="2:28" x14ac:dyDescent="0.3">
      <c r="B71" s="813" t="s">
        <v>39</v>
      </c>
      <c r="C71" s="815" t="s">
        <v>730</v>
      </c>
      <c r="D71" s="816"/>
      <c r="E71" s="816"/>
      <c r="F71" s="816"/>
      <c r="G71" s="780"/>
      <c r="H71" s="780"/>
      <c r="I71" s="780"/>
      <c r="J71" s="780"/>
      <c r="K71" s="780"/>
      <c r="L71" s="780"/>
      <c r="M71" s="780"/>
      <c r="N71" s="780"/>
      <c r="O71" s="780"/>
      <c r="P71" s="780"/>
      <c r="Q71" s="780"/>
      <c r="R71" s="780"/>
      <c r="S71" s="780"/>
      <c r="T71" s="780"/>
      <c r="U71" s="780"/>
      <c r="V71" s="780"/>
      <c r="W71" s="780"/>
      <c r="X71" s="780"/>
      <c r="Y71" s="780"/>
      <c r="Z71" s="780"/>
      <c r="AA71" s="780"/>
      <c r="AB71" s="780"/>
    </row>
    <row r="72" spans="2:28" x14ac:dyDescent="0.3">
      <c r="B72" s="813" t="s">
        <v>40</v>
      </c>
      <c r="C72" s="815" t="s">
        <v>731</v>
      </c>
      <c r="D72" s="816"/>
      <c r="E72" s="816"/>
      <c r="F72" s="816"/>
      <c r="G72" s="780"/>
      <c r="H72" s="780"/>
      <c r="I72" s="780"/>
      <c r="J72" s="780"/>
      <c r="K72" s="780"/>
      <c r="L72" s="780"/>
      <c r="M72" s="780"/>
      <c r="N72" s="780"/>
      <c r="O72" s="780"/>
      <c r="P72" s="780"/>
      <c r="Q72" s="780"/>
      <c r="R72" s="780"/>
      <c r="S72" s="780"/>
      <c r="T72" s="780"/>
      <c r="U72" s="780"/>
      <c r="V72" s="780"/>
      <c r="W72" s="780"/>
      <c r="X72" s="780"/>
      <c r="Y72" s="780"/>
      <c r="Z72" s="780"/>
      <c r="AA72" s="780"/>
      <c r="AB72" s="780"/>
    </row>
    <row r="73" spans="2:28" ht="15" x14ac:dyDescent="0.3">
      <c r="B73" s="813" t="s">
        <v>41</v>
      </c>
      <c r="C73" s="815" t="s">
        <v>732</v>
      </c>
      <c r="D73" s="811"/>
      <c r="E73" s="816"/>
      <c r="F73" s="816"/>
      <c r="G73" s="780"/>
      <c r="H73" s="780"/>
      <c r="I73" s="780"/>
      <c r="J73" s="780"/>
      <c r="K73" s="780"/>
      <c r="L73" s="780"/>
      <c r="M73" s="780"/>
      <c r="N73" s="780"/>
      <c r="O73" s="780"/>
      <c r="P73" s="780"/>
      <c r="Q73" s="780"/>
      <c r="R73" s="780"/>
      <c r="S73" s="780"/>
      <c r="T73" s="780"/>
      <c r="U73" s="780"/>
      <c r="V73" s="780"/>
      <c r="W73" s="780"/>
      <c r="X73" s="780"/>
      <c r="Y73" s="780"/>
      <c r="Z73" s="780"/>
      <c r="AA73" s="780"/>
      <c r="AB73" s="780"/>
    </row>
    <row r="74" spans="2:28" x14ac:dyDescent="0.3">
      <c r="B74" s="813" t="s">
        <v>37</v>
      </c>
      <c r="C74" s="815" t="s">
        <v>733</v>
      </c>
      <c r="D74" s="816"/>
      <c r="E74" s="816"/>
      <c r="F74" s="816"/>
      <c r="G74" s="780"/>
      <c r="H74" s="780"/>
      <c r="I74" s="780"/>
      <c r="J74" s="780"/>
      <c r="K74" s="780"/>
      <c r="L74" s="780"/>
      <c r="M74" s="780"/>
      <c r="N74" s="780"/>
      <c r="O74" s="780"/>
      <c r="P74" s="780"/>
      <c r="Q74" s="780"/>
      <c r="R74" s="780"/>
      <c r="S74" s="780"/>
      <c r="T74" s="780"/>
      <c r="U74" s="780"/>
      <c r="V74" s="780"/>
      <c r="W74" s="780"/>
      <c r="X74" s="780"/>
      <c r="Y74" s="780"/>
      <c r="Z74" s="780"/>
      <c r="AA74" s="780"/>
      <c r="AB74" s="780"/>
    </row>
    <row r="75" spans="2:28" x14ac:dyDescent="0.3">
      <c r="B75" s="813" t="s">
        <v>279</v>
      </c>
      <c r="C75" s="815" t="s">
        <v>734</v>
      </c>
      <c r="D75" s="816"/>
      <c r="E75" s="816"/>
      <c r="F75" s="816"/>
      <c r="G75" s="780"/>
      <c r="H75" s="780"/>
      <c r="I75" s="780"/>
      <c r="J75" s="780"/>
      <c r="K75" s="780"/>
      <c r="L75" s="780"/>
      <c r="M75" s="780"/>
      <c r="N75" s="780"/>
      <c r="O75" s="780"/>
      <c r="P75" s="780"/>
      <c r="Q75" s="780"/>
      <c r="R75" s="780"/>
      <c r="S75" s="780"/>
      <c r="T75" s="780"/>
      <c r="U75" s="780"/>
      <c r="V75" s="780"/>
      <c r="W75" s="780"/>
      <c r="X75" s="780"/>
      <c r="Y75" s="780"/>
      <c r="Z75" s="780"/>
      <c r="AA75" s="780"/>
      <c r="AB75" s="780"/>
    </row>
    <row r="76" spans="2:28" x14ac:dyDescent="0.3">
      <c r="B76" s="813" t="s">
        <v>551</v>
      </c>
      <c r="C76" s="815" t="s">
        <v>735</v>
      </c>
      <c r="D76" s="816"/>
      <c r="E76" s="816"/>
      <c r="F76" s="816"/>
      <c r="G76" s="780"/>
      <c r="H76" s="780"/>
      <c r="I76" s="780"/>
      <c r="J76" s="780"/>
      <c r="K76" s="780"/>
      <c r="L76" s="780"/>
      <c r="M76" s="780"/>
      <c r="N76" s="780"/>
      <c r="O76" s="780"/>
      <c r="P76" s="780"/>
      <c r="Q76" s="780"/>
      <c r="R76" s="780"/>
      <c r="S76" s="780"/>
      <c r="T76" s="780"/>
      <c r="U76" s="780"/>
      <c r="V76" s="780"/>
      <c r="W76" s="780"/>
      <c r="X76" s="780"/>
      <c r="Y76" s="780"/>
      <c r="Z76" s="780"/>
      <c r="AA76" s="780"/>
      <c r="AB76" s="780"/>
    </row>
    <row r="77" spans="2:28" x14ac:dyDescent="0.3">
      <c r="B77" s="813" t="s">
        <v>736</v>
      </c>
      <c r="C77" s="815" t="s">
        <v>737</v>
      </c>
      <c r="D77" s="780"/>
      <c r="E77" s="780"/>
      <c r="F77" s="780"/>
      <c r="G77" s="780"/>
      <c r="H77" s="780"/>
      <c r="I77" s="780"/>
      <c r="J77" s="780"/>
      <c r="K77" s="780"/>
      <c r="L77" s="780"/>
      <c r="M77" s="780"/>
      <c r="N77" s="780"/>
      <c r="O77" s="780"/>
      <c r="P77" s="780"/>
      <c r="Q77" s="780"/>
      <c r="R77" s="780"/>
      <c r="S77" s="780"/>
      <c r="T77" s="780"/>
      <c r="U77" s="780"/>
      <c r="V77" s="780"/>
      <c r="W77" s="780"/>
      <c r="X77" s="780"/>
      <c r="Y77" s="780"/>
      <c r="Z77" s="780"/>
      <c r="AA77" s="780"/>
      <c r="AB77" s="780"/>
    </row>
    <row r="78" spans="2:28" ht="15" x14ac:dyDescent="0.3">
      <c r="B78" s="813" t="s">
        <v>537</v>
      </c>
      <c r="C78" s="815" t="s">
        <v>738</v>
      </c>
      <c r="D78" s="780"/>
      <c r="E78" s="780"/>
      <c r="F78" s="780"/>
      <c r="G78" s="780"/>
      <c r="H78" s="780"/>
      <c r="I78" s="780"/>
      <c r="J78" s="780"/>
      <c r="K78" s="780"/>
      <c r="L78" s="780"/>
      <c r="M78" s="780"/>
      <c r="N78" s="780"/>
      <c r="O78" s="780"/>
      <c r="P78" s="780"/>
      <c r="Q78" s="780"/>
      <c r="R78" s="780"/>
      <c r="S78" s="780"/>
      <c r="T78" s="780"/>
      <c r="U78" s="780"/>
      <c r="V78" s="780"/>
      <c r="W78" s="780"/>
      <c r="X78" s="780"/>
      <c r="Y78" s="780"/>
      <c r="Z78" s="780"/>
      <c r="AA78" s="780"/>
      <c r="AB78" s="780"/>
    </row>
    <row r="79" spans="2:28" x14ac:dyDescent="0.3">
      <c r="B79" s="813" t="s">
        <v>670</v>
      </c>
      <c r="C79" s="815" t="s">
        <v>739</v>
      </c>
      <c r="D79" s="780"/>
      <c r="E79" s="780"/>
      <c r="F79" s="780"/>
      <c r="G79" s="780"/>
      <c r="H79" s="780"/>
      <c r="I79" s="780"/>
      <c r="J79" s="780"/>
      <c r="K79" s="780"/>
      <c r="L79" s="780"/>
      <c r="M79" s="780"/>
      <c r="N79" s="780"/>
      <c r="O79" s="780"/>
      <c r="P79" s="780"/>
      <c r="Q79" s="780"/>
      <c r="R79" s="780"/>
      <c r="S79" s="780"/>
      <c r="T79" s="780"/>
      <c r="U79" s="780"/>
      <c r="V79" s="780"/>
      <c r="W79" s="780"/>
      <c r="X79" s="780"/>
      <c r="Y79" s="780"/>
      <c r="Z79" s="780"/>
      <c r="AA79" s="780"/>
      <c r="AB79" s="780"/>
    </row>
    <row r="80" spans="2:28" x14ac:dyDescent="0.3">
      <c r="B80" s="813" t="s">
        <v>555</v>
      </c>
      <c r="C80" s="815" t="s">
        <v>740</v>
      </c>
      <c r="D80" s="780"/>
      <c r="E80" s="780"/>
      <c r="F80" s="780"/>
      <c r="G80" s="780"/>
      <c r="H80" s="780"/>
      <c r="I80" s="780"/>
      <c r="J80" s="780"/>
      <c r="K80" s="780"/>
      <c r="L80" s="780"/>
      <c r="M80" s="780"/>
      <c r="N80" s="780"/>
      <c r="O80" s="780"/>
      <c r="P80" s="780"/>
      <c r="Q80" s="780"/>
      <c r="R80" s="780"/>
      <c r="S80" s="780"/>
      <c r="T80" s="780"/>
      <c r="U80" s="780"/>
      <c r="V80" s="780"/>
      <c r="W80" s="780"/>
      <c r="X80" s="780"/>
      <c r="Y80" s="780"/>
      <c r="Z80" s="780"/>
      <c r="AA80" s="780"/>
      <c r="AB80" s="780"/>
    </row>
    <row r="81" spans="2:28" x14ac:dyDescent="0.3">
      <c r="B81" s="813" t="s">
        <v>741</v>
      </c>
      <c r="C81" s="815" t="s">
        <v>742</v>
      </c>
      <c r="D81" s="539"/>
      <c r="E81" s="780"/>
      <c r="F81" s="780"/>
      <c r="G81" s="780"/>
      <c r="H81" s="780"/>
      <c r="I81" s="780"/>
      <c r="J81" s="780"/>
      <c r="K81" s="780"/>
      <c r="L81" s="780"/>
      <c r="M81" s="780"/>
      <c r="N81" s="780"/>
      <c r="O81" s="780"/>
      <c r="P81" s="780"/>
      <c r="Q81" s="780"/>
      <c r="R81" s="780"/>
      <c r="S81" s="780"/>
      <c r="T81" s="780"/>
      <c r="U81" s="780"/>
      <c r="V81" s="780"/>
      <c r="W81" s="780"/>
      <c r="X81" s="780"/>
      <c r="Y81" s="780"/>
      <c r="Z81" s="780"/>
      <c r="AA81" s="780"/>
      <c r="AB81" s="780"/>
    </row>
    <row r="82" spans="2:28" x14ac:dyDescent="0.3">
      <c r="B82" s="813" t="s">
        <v>743</v>
      </c>
      <c r="C82" s="815" t="s">
        <v>744</v>
      </c>
      <c r="D82" s="539"/>
      <c r="E82" s="780"/>
      <c r="F82" s="780"/>
      <c r="G82" s="780"/>
      <c r="H82" s="780"/>
      <c r="I82" s="780"/>
      <c r="J82" s="780"/>
      <c r="K82" s="780"/>
      <c r="L82" s="780"/>
      <c r="M82" s="780"/>
      <c r="N82" s="780"/>
      <c r="O82" s="780"/>
      <c r="P82" s="780"/>
      <c r="Q82" s="780"/>
      <c r="R82" s="780"/>
      <c r="S82" s="780"/>
      <c r="T82" s="780"/>
      <c r="U82" s="780"/>
      <c r="V82" s="780"/>
      <c r="W82" s="780"/>
      <c r="X82" s="780"/>
      <c r="Y82" s="780"/>
      <c r="Z82" s="780"/>
      <c r="AA82" s="780"/>
      <c r="AB82" s="780"/>
    </row>
    <row r="83" spans="2:28" x14ac:dyDescent="0.3">
      <c r="B83" s="813" t="s">
        <v>501</v>
      </c>
      <c r="C83" s="465" t="s">
        <v>624</v>
      </c>
      <c r="D83" s="780"/>
      <c r="E83" s="780"/>
      <c r="F83" s="780"/>
      <c r="G83" s="780"/>
      <c r="H83" s="780"/>
      <c r="I83" s="780"/>
      <c r="J83" s="780"/>
      <c r="K83" s="780"/>
      <c r="L83" s="780"/>
      <c r="M83" s="780"/>
      <c r="N83" s="780"/>
      <c r="O83" s="780"/>
      <c r="P83" s="780"/>
      <c r="Q83" s="780"/>
      <c r="R83" s="780"/>
      <c r="S83" s="780"/>
      <c r="T83" s="780"/>
      <c r="U83" s="780"/>
      <c r="V83" s="780"/>
      <c r="W83" s="780"/>
      <c r="X83" s="780"/>
      <c r="Y83" s="780"/>
      <c r="Z83" s="780"/>
      <c r="AA83" s="780"/>
      <c r="AB83" s="780"/>
    </row>
    <row r="84" spans="2:28" x14ac:dyDescent="0.3">
      <c r="B84" s="808" t="s">
        <v>499</v>
      </c>
      <c r="C84" s="465" t="s">
        <v>745</v>
      </c>
      <c r="D84" s="780"/>
      <c r="E84" s="780"/>
      <c r="F84" s="780"/>
      <c r="G84" s="780"/>
      <c r="H84" s="780"/>
      <c r="I84" s="780"/>
      <c r="J84" s="780"/>
      <c r="K84" s="780"/>
      <c r="L84" s="780"/>
      <c r="M84" s="780"/>
      <c r="N84" s="780"/>
      <c r="O84" s="780"/>
      <c r="P84" s="780"/>
      <c r="Q84" s="780"/>
      <c r="R84" s="780"/>
      <c r="S84" s="780"/>
      <c r="T84" s="780"/>
      <c r="U84" s="780"/>
      <c r="V84" s="780"/>
      <c r="W84" s="780"/>
      <c r="X84" s="780"/>
      <c r="Y84" s="780"/>
      <c r="Z84" s="780"/>
      <c r="AA84" s="780"/>
      <c r="AB84" s="780"/>
    </row>
    <row r="85" spans="2:28" x14ac:dyDescent="0.3">
      <c r="B85" s="780"/>
      <c r="C85" s="164" t="s">
        <v>746</v>
      </c>
      <c r="D85" s="780"/>
      <c r="E85" s="780"/>
      <c r="F85" s="780"/>
      <c r="G85" s="780"/>
      <c r="H85" s="780"/>
      <c r="I85" s="780"/>
      <c r="J85" s="780"/>
      <c r="K85" s="780"/>
      <c r="L85" s="780"/>
      <c r="M85" s="780"/>
      <c r="N85" s="780"/>
      <c r="O85" s="780"/>
      <c r="P85" s="780"/>
      <c r="Q85" s="780"/>
      <c r="R85" s="780"/>
      <c r="S85" s="780"/>
      <c r="T85" s="780"/>
      <c r="U85" s="780"/>
      <c r="V85" s="780"/>
      <c r="W85" s="780"/>
      <c r="X85" s="780"/>
      <c r="Y85" s="780"/>
      <c r="Z85" s="780"/>
      <c r="AA85" s="780"/>
      <c r="AB85" s="780"/>
    </row>
    <row r="86" spans="2:28" x14ac:dyDescent="0.3">
      <c r="B86" s="780"/>
      <c r="C86" s="780"/>
      <c r="D86" s="780"/>
      <c r="E86" s="780"/>
      <c r="F86" s="780"/>
      <c r="G86" s="780"/>
      <c r="H86" s="780"/>
      <c r="I86" s="780"/>
      <c r="J86" s="780"/>
      <c r="K86" s="780"/>
      <c r="L86" s="780"/>
      <c r="M86" s="780"/>
      <c r="N86" s="780"/>
      <c r="O86" s="780"/>
      <c r="P86" s="780"/>
      <c r="Q86" s="780"/>
      <c r="R86" s="780"/>
      <c r="S86" s="780"/>
      <c r="T86" s="780"/>
      <c r="U86" s="780"/>
      <c r="V86" s="780"/>
      <c r="W86" s="780"/>
      <c r="X86" s="780"/>
      <c r="Y86" s="780"/>
      <c r="Z86" s="780"/>
      <c r="AA86" s="780"/>
      <c r="AB86" s="780"/>
    </row>
    <row r="87" spans="2:28" x14ac:dyDescent="0.3">
      <c r="B87" s="780"/>
      <c r="C87" s="780"/>
      <c r="D87" s="780"/>
      <c r="E87" s="780"/>
      <c r="F87" s="780"/>
      <c r="G87" s="780"/>
      <c r="H87" s="780"/>
      <c r="I87" s="780"/>
      <c r="J87" s="780"/>
      <c r="K87" s="780"/>
      <c r="L87" s="780"/>
      <c r="M87" s="780"/>
      <c r="N87" s="780"/>
      <c r="O87" s="780"/>
      <c r="P87" s="780"/>
      <c r="Q87" s="780"/>
      <c r="R87" s="780"/>
      <c r="S87" s="780"/>
      <c r="T87" s="780"/>
      <c r="U87" s="780"/>
      <c r="V87" s="780"/>
      <c r="W87" s="780"/>
      <c r="X87" s="780"/>
      <c r="Y87" s="780"/>
      <c r="Z87" s="780"/>
      <c r="AA87" s="780"/>
      <c r="AB87" s="780"/>
    </row>
    <row r="88" spans="2:28" x14ac:dyDescent="0.3">
      <c r="B88" s="780"/>
      <c r="C88" s="780"/>
      <c r="D88" s="780"/>
      <c r="E88" s="780"/>
      <c r="F88" s="780"/>
      <c r="G88" s="780"/>
      <c r="H88" s="780"/>
      <c r="I88" s="780"/>
      <c r="J88" s="780"/>
      <c r="K88" s="780"/>
      <c r="L88" s="780"/>
      <c r="M88" s="780"/>
      <c r="N88" s="780"/>
      <c r="O88" s="780"/>
      <c r="P88" s="780"/>
      <c r="Q88" s="780"/>
      <c r="R88" s="780"/>
      <c r="S88" s="780"/>
      <c r="T88" s="780"/>
      <c r="U88" s="780"/>
      <c r="V88" s="780"/>
      <c r="W88" s="780"/>
      <c r="X88" s="780"/>
      <c r="Y88" s="780"/>
      <c r="Z88" s="780"/>
      <c r="AA88" s="780"/>
      <c r="AB88" s="780"/>
    </row>
    <row r="89" spans="2:28" x14ac:dyDescent="0.3">
      <c r="B89" s="780"/>
      <c r="C89" s="780"/>
      <c r="D89" s="780"/>
      <c r="E89" s="780"/>
      <c r="F89" s="780"/>
      <c r="G89" s="780"/>
      <c r="H89" s="780"/>
      <c r="I89" s="780"/>
      <c r="J89" s="780"/>
      <c r="K89" s="780"/>
      <c r="L89" s="780"/>
      <c r="M89" s="780"/>
      <c r="N89" s="780"/>
      <c r="O89" s="780"/>
      <c r="P89" s="780"/>
      <c r="Q89" s="780"/>
      <c r="R89" s="780"/>
      <c r="S89" s="780"/>
      <c r="T89" s="780"/>
      <c r="U89" s="780"/>
      <c r="V89" s="780"/>
      <c r="W89" s="780"/>
      <c r="X89" s="780"/>
      <c r="Y89" s="780"/>
      <c r="Z89" s="780"/>
      <c r="AA89" s="780"/>
      <c r="AB89" s="780"/>
    </row>
    <row r="90" spans="2:28" x14ac:dyDescent="0.3">
      <c r="B90" s="780"/>
      <c r="C90" s="780"/>
      <c r="D90" s="780"/>
      <c r="E90" s="780"/>
      <c r="F90" s="780"/>
      <c r="G90" s="780"/>
      <c r="H90" s="780"/>
      <c r="I90" s="780"/>
      <c r="J90" s="780"/>
      <c r="K90" s="780"/>
      <c r="L90" s="780"/>
      <c r="M90" s="780"/>
      <c r="N90" s="780"/>
      <c r="O90" s="780"/>
      <c r="P90" s="780"/>
      <c r="Q90" s="780"/>
      <c r="R90" s="780"/>
      <c r="S90" s="780"/>
      <c r="T90" s="780"/>
      <c r="U90" s="780"/>
      <c r="V90" s="780"/>
      <c r="W90" s="780"/>
      <c r="X90" s="780"/>
      <c r="Y90" s="780"/>
      <c r="Z90" s="780"/>
      <c r="AA90" s="780"/>
      <c r="AB90" s="780"/>
    </row>
    <row r="91" spans="2:28" x14ac:dyDescent="0.3">
      <c r="B91" s="780"/>
      <c r="C91" s="780"/>
      <c r="D91" s="780"/>
      <c r="E91" s="780"/>
      <c r="F91" s="780"/>
      <c r="G91" s="780"/>
      <c r="H91" s="780"/>
      <c r="I91" s="780"/>
      <c r="J91" s="780"/>
      <c r="K91" s="780"/>
      <c r="L91" s="780"/>
      <c r="M91" s="780"/>
      <c r="N91" s="780"/>
      <c r="O91" s="780"/>
      <c r="P91" s="780"/>
      <c r="Q91" s="780"/>
      <c r="R91" s="780"/>
      <c r="S91" s="780"/>
      <c r="T91" s="780"/>
      <c r="U91" s="780"/>
      <c r="V91" s="780"/>
      <c r="W91" s="780"/>
      <c r="X91" s="780"/>
      <c r="Y91" s="780"/>
      <c r="Z91" s="780"/>
      <c r="AA91" s="780"/>
      <c r="AB91" s="780"/>
    </row>
    <row r="92" spans="2:28" x14ac:dyDescent="0.3">
      <c r="B92" s="780"/>
      <c r="C92" s="780"/>
      <c r="D92" s="780"/>
      <c r="E92" s="780"/>
      <c r="F92" s="780"/>
      <c r="G92" s="780"/>
      <c r="H92" s="780"/>
      <c r="I92" s="780"/>
      <c r="J92" s="780"/>
      <c r="K92" s="780"/>
      <c r="L92" s="780"/>
      <c r="M92" s="780"/>
      <c r="N92" s="780"/>
      <c r="O92" s="780"/>
      <c r="P92" s="780"/>
      <c r="Q92" s="780"/>
      <c r="R92" s="780"/>
      <c r="S92" s="780"/>
      <c r="T92" s="780"/>
      <c r="U92" s="780"/>
      <c r="V92" s="780"/>
      <c r="W92" s="780"/>
      <c r="X92" s="780"/>
      <c r="Y92" s="780"/>
      <c r="Z92" s="780"/>
      <c r="AA92" s="780"/>
      <c r="AB92" s="780"/>
    </row>
    <row r="93" spans="2:28" x14ac:dyDescent="0.3">
      <c r="B93" s="780"/>
      <c r="C93" s="780"/>
      <c r="D93" s="780"/>
      <c r="E93" s="780"/>
      <c r="F93" s="780"/>
      <c r="G93" s="780"/>
      <c r="H93" s="780"/>
      <c r="I93" s="780"/>
      <c r="J93" s="780"/>
      <c r="K93" s="780"/>
      <c r="L93" s="780"/>
      <c r="M93" s="780"/>
      <c r="N93" s="780"/>
      <c r="O93" s="780"/>
      <c r="P93" s="780"/>
      <c r="Q93" s="780"/>
      <c r="R93" s="780"/>
      <c r="S93" s="780"/>
      <c r="T93" s="780"/>
      <c r="U93" s="780"/>
      <c r="V93" s="780"/>
      <c r="W93" s="780"/>
      <c r="X93" s="780"/>
      <c r="Y93" s="780"/>
      <c r="Z93" s="780"/>
      <c r="AA93" s="780"/>
      <c r="AB93" s="780"/>
    </row>
    <row r="94" spans="2:28" x14ac:dyDescent="0.3">
      <c r="B94" s="780"/>
      <c r="C94" s="780"/>
      <c r="D94" s="780"/>
      <c r="E94" s="780"/>
      <c r="F94" s="780"/>
      <c r="G94" s="780"/>
      <c r="H94" s="780"/>
      <c r="I94" s="780"/>
      <c r="J94" s="780"/>
      <c r="K94" s="780"/>
      <c r="L94" s="780"/>
      <c r="M94" s="780"/>
      <c r="N94" s="780"/>
      <c r="O94" s="780"/>
      <c r="P94" s="780"/>
      <c r="Q94" s="780"/>
      <c r="R94" s="780"/>
      <c r="S94" s="780"/>
      <c r="T94" s="780"/>
      <c r="U94" s="780"/>
      <c r="V94" s="780"/>
      <c r="W94" s="780"/>
      <c r="X94" s="780"/>
      <c r="Y94" s="780"/>
      <c r="Z94" s="780"/>
      <c r="AA94" s="780"/>
      <c r="AB94" s="780"/>
    </row>
    <row r="95" spans="2:28" x14ac:dyDescent="0.3">
      <c r="B95" s="780"/>
      <c r="C95" s="780"/>
      <c r="D95" s="780"/>
      <c r="E95" s="780"/>
      <c r="F95" s="780"/>
      <c r="G95" s="780"/>
      <c r="H95" s="780"/>
      <c r="I95" s="780"/>
      <c r="J95" s="780"/>
      <c r="K95" s="780"/>
      <c r="L95" s="780"/>
      <c r="M95" s="780"/>
      <c r="N95" s="780"/>
      <c r="O95" s="780"/>
      <c r="P95" s="780"/>
      <c r="Q95" s="780"/>
      <c r="R95" s="780"/>
      <c r="S95" s="780"/>
      <c r="T95" s="780"/>
      <c r="U95" s="780"/>
      <c r="V95" s="780"/>
      <c r="W95" s="780"/>
      <c r="X95" s="780"/>
      <c r="Y95" s="780"/>
      <c r="Z95" s="780"/>
      <c r="AA95" s="780"/>
      <c r="AB95" s="780"/>
    </row>
    <row r="96" spans="2:28" x14ac:dyDescent="0.3">
      <c r="B96" s="780"/>
      <c r="C96" s="780"/>
      <c r="D96" s="780"/>
      <c r="E96" s="780"/>
      <c r="F96" s="780"/>
      <c r="G96" s="780"/>
      <c r="H96" s="780"/>
      <c r="I96" s="780"/>
      <c r="J96" s="780"/>
      <c r="K96" s="780"/>
      <c r="L96" s="780"/>
      <c r="M96" s="780"/>
      <c r="N96" s="780"/>
      <c r="O96" s="780"/>
      <c r="P96" s="780"/>
      <c r="Q96" s="780"/>
      <c r="R96" s="780"/>
      <c r="S96" s="780"/>
      <c r="T96" s="780"/>
      <c r="U96" s="780"/>
      <c r="V96" s="780"/>
      <c r="W96" s="780"/>
      <c r="X96" s="780"/>
      <c r="Y96" s="780"/>
      <c r="Z96" s="780"/>
      <c r="AA96" s="780"/>
      <c r="AB96" s="780"/>
    </row>
    <row r="97" spans="2:28" x14ac:dyDescent="0.3">
      <c r="B97" s="780"/>
      <c r="C97" s="780"/>
      <c r="D97" s="780"/>
      <c r="E97" s="780"/>
      <c r="F97" s="780"/>
      <c r="G97" s="780"/>
      <c r="H97" s="780"/>
      <c r="I97" s="780"/>
      <c r="J97" s="780"/>
      <c r="K97" s="780"/>
      <c r="L97" s="780"/>
      <c r="M97" s="780"/>
      <c r="N97" s="780"/>
      <c r="O97" s="780"/>
      <c r="P97" s="780"/>
      <c r="Q97" s="780"/>
      <c r="R97" s="780"/>
      <c r="S97" s="780"/>
      <c r="T97" s="780"/>
      <c r="U97" s="780"/>
      <c r="V97" s="780"/>
      <c r="W97" s="780"/>
      <c r="X97" s="780"/>
      <c r="Y97" s="780"/>
      <c r="Z97" s="780"/>
      <c r="AA97" s="780"/>
      <c r="AB97" s="780"/>
    </row>
  </sheetData>
  <mergeCells count="32">
    <mergeCell ref="B14:B15"/>
    <mergeCell ref="C14:C15"/>
    <mergeCell ref="D14:D15"/>
    <mergeCell ref="E14:E15"/>
    <mergeCell ref="F14:F15"/>
    <mergeCell ref="C70:AB70"/>
    <mergeCell ref="AJ14:AJ15"/>
    <mergeCell ref="AA14:AA15"/>
    <mergeCell ref="AB14:AB15"/>
    <mergeCell ref="AC14:AC15"/>
    <mergeCell ref="AD14:AD15"/>
    <mergeCell ref="AE14:AF15"/>
    <mergeCell ref="AG14:AH15"/>
    <mergeCell ref="AI14:AI15"/>
    <mergeCell ref="G14:H15"/>
    <mergeCell ref="I14:J15"/>
    <mergeCell ref="K14:K15"/>
    <mergeCell ref="L14:L15"/>
    <mergeCell ref="C13:L13"/>
    <mergeCell ref="Y3:AC3"/>
    <mergeCell ref="O13:X13"/>
    <mergeCell ref="AA13:AJ13"/>
    <mergeCell ref="Z14:Z15"/>
    <mergeCell ref="N14:N15"/>
    <mergeCell ref="O14:O15"/>
    <mergeCell ref="P14:P15"/>
    <mergeCell ref="S14:T15"/>
    <mergeCell ref="U14:V15"/>
    <mergeCell ref="W14:W15"/>
    <mergeCell ref="X14:X15"/>
    <mergeCell ref="Q14:Q15"/>
    <mergeCell ref="R14:R15"/>
  </mergeCells>
  <hyperlinks>
    <hyperlink ref="C59" r:id="rId1" display="http://salg.naturgas.dk/" xr:uid="{00000000-0004-0000-0A00-000000000000}"/>
  </hyperlinks>
  <pageMargins left="0.7" right="0.7" top="0.75" bottom="0.75" header="0.3" footer="0.3"/>
  <pageSetup paperSize="9" orientation="portrait"/>
  <drawing r:id="rId2"/>
  <legacyDrawing r:id="rId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tabColor theme="4"/>
  </sheetPr>
  <dimension ref="B3:AJ89"/>
  <sheetViews>
    <sheetView workbookViewId="0">
      <selection activeCell="F12" sqref="F12"/>
    </sheetView>
  </sheetViews>
  <sheetFormatPr defaultRowHeight="14.4" x14ac:dyDescent="0.3"/>
  <cols>
    <col min="2" max="2" width="36.6640625" customWidth="1"/>
    <col min="3" max="3" width="10" bestFit="1" customWidth="1"/>
    <col min="14" max="14" width="26.5546875" customWidth="1"/>
    <col min="15" max="15" width="10.88671875" bestFit="1" customWidth="1"/>
    <col min="26" max="26" width="30" customWidth="1"/>
    <col min="27" max="27" width="10" bestFit="1" customWidth="1"/>
  </cols>
  <sheetData>
    <row r="3" spans="2:36" x14ac:dyDescent="0.3">
      <c r="B3" s="8" t="s">
        <v>236</v>
      </c>
      <c r="J3" s="837" t="s">
        <v>815</v>
      </c>
    </row>
    <row r="4" spans="2:36" s="202" customFormat="1" x14ac:dyDescent="0.3">
      <c r="B4" s="34" t="s">
        <v>273</v>
      </c>
      <c r="J4" s="837">
        <v>0.2</v>
      </c>
      <c r="N4" s="34" t="s">
        <v>273</v>
      </c>
      <c r="Z4" s="34" t="s">
        <v>273</v>
      </c>
      <c r="AG4" s="121"/>
    </row>
    <row r="5" spans="2:36" s="202" customFormat="1" x14ac:dyDescent="0.3">
      <c r="B5" s="27" t="s">
        <v>255</v>
      </c>
      <c r="C5" s="27" t="s">
        <v>256</v>
      </c>
      <c r="D5" s="28" t="s">
        <v>257</v>
      </c>
      <c r="E5" s="28" t="s">
        <v>259</v>
      </c>
      <c r="F5" s="29" t="s">
        <v>777</v>
      </c>
      <c r="G5" s="30" t="s">
        <v>261</v>
      </c>
      <c r="H5" s="30" t="s">
        <v>262</v>
      </c>
      <c r="J5" s="30" t="s">
        <v>264</v>
      </c>
      <c r="K5" s="159"/>
      <c r="L5" s="29" t="s">
        <v>776</v>
      </c>
      <c r="M5" s="159"/>
      <c r="N5" s="27" t="s">
        <v>255</v>
      </c>
      <c r="O5" s="27" t="s">
        <v>256</v>
      </c>
      <c r="P5" s="28" t="s">
        <v>257</v>
      </c>
      <c r="Q5" s="28" t="s">
        <v>259</v>
      </c>
      <c r="R5" s="29" t="s">
        <v>260</v>
      </c>
      <c r="S5" s="30" t="s">
        <v>261</v>
      </c>
      <c r="T5" s="30" t="s">
        <v>262</v>
      </c>
      <c r="U5" s="30"/>
      <c r="X5" s="29" t="s">
        <v>776</v>
      </c>
      <c r="Z5" s="27" t="s">
        <v>255</v>
      </c>
      <c r="AA5" s="27" t="s">
        <v>256</v>
      </c>
      <c r="AB5" s="28" t="s">
        <v>257</v>
      </c>
      <c r="AC5" s="28" t="s">
        <v>259</v>
      </c>
      <c r="AD5" s="29" t="s">
        <v>260</v>
      </c>
      <c r="AE5" s="30" t="s">
        <v>261</v>
      </c>
      <c r="AF5" s="30" t="s">
        <v>262</v>
      </c>
      <c r="AG5" s="159"/>
      <c r="AJ5" s="29" t="s">
        <v>776</v>
      </c>
    </row>
    <row r="6" spans="2:36" s="202" customFormat="1" ht="15" thickBot="1" x14ac:dyDescent="0.35">
      <c r="B6" s="31"/>
      <c r="C6" s="31"/>
      <c r="D6" s="32"/>
      <c r="E6" s="32"/>
      <c r="F6" s="33"/>
      <c r="G6" s="31"/>
      <c r="H6" s="31"/>
      <c r="J6" s="31"/>
      <c r="K6" s="160"/>
      <c r="L6" s="33"/>
      <c r="M6" s="160"/>
      <c r="N6" s="31"/>
      <c r="O6" s="31"/>
      <c r="P6" s="32"/>
      <c r="Q6" s="32"/>
      <c r="R6" s="33"/>
      <c r="S6" s="31"/>
      <c r="T6" s="31"/>
      <c r="U6" s="31"/>
      <c r="X6" s="33"/>
      <c r="Z6" s="31"/>
      <c r="AA6" s="31"/>
      <c r="AB6" s="32"/>
      <c r="AC6" s="32"/>
      <c r="AD6" s="33"/>
      <c r="AE6" s="31"/>
      <c r="AF6" s="31"/>
      <c r="AG6" s="160"/>
      <c r="AJ6" s="33"/>
    </row>
    <row r="7" spans="2:36" s="202" customFormat="1" x14ac:dyDescent="0.3">
      <c r="B7" s="37"/>
      <c r="C7" s="37"/>
      <c r="D7" s="38"/>
      <c r="E7" s="38"/>
      <c r="F7" s="38" t="s">
        <v>373</v>
      </c>
      <c r="G7" s="38" t="s">
        <v>374</v>
      </c>
      <c r="H7" s="38" t="s">
        <v>375</v>
      </c>
      <c r="J7" s="37" t="s">
        <v>271</v>
      </c>
      <c r="K7" s="162"/>
      <c r="L7" s="38" t="s">
        <v>373</v>
      </c>
      <c r="M7" s="162"/>
      <c r="N7" s="37"/>
      <c r="O7" s="37"/>
      <c r="P7" s="38"/>
      <c r="Q7" s="38"/>
      <c r="R7" s="38" t="s">
        <v>373</v>
      </c>
      <c r="S7" s="38" t="s">
        <v>374</v>
      </c>
      <c r="T7" s="38" t="s">
        <v>375</v>
      </c>
      <c r="U7" s="38"/>
      <c r="X7" s="38" t="s">
        <v>373</v>
      </c>
      <c r="Z7" s="37"/>
      <c r="AA7" s="37"/>
      <c r="AB7" s="38"/>
      <c r="AC7" s="38"/>
      <c r="AD7" s="38" t="s">
        <v>373</v>
      </c>
      <c r="AE7" s="38" t="s">
        <v>374</v>
      </c>
      <c r="AF7" s="38" t="s">
        <v>375</v>
      </c>
      <c r="AG7" s="162"/>
      <c r="AJ7" s="38" t="s">
        <v>373</v>
      </c>
    </row>
    <row r="8" spans="2:36" s="202" customFormat="1" x14ac:dyDescent="0.3">
      <c r="B8" s="39">
        <f>C14</f>
        <v>2015</v>
      </c>
      <c r="C8" s="39">
        <f>B8</f>
        <v>2015</v>
      </c>
      <c r="D8" s="39">
        <f>C22/100</f>
        <v>1</v>
      </c>
      <c r="E8" s="39">
        <f>C25</f>
        <v>25</v>
      </c>
      <c r="F8" s="242">
        <f>C48</f>
        <v>1.4155</v>
      </c>
      <c r="G8" s="242">
        <f>C51</f>
        <v>3.5015000000000004E-2</v>
      </c>
      <c r="H8" s="242">
        <f>C52</f>
        <v>0</v>
      </c>
      <c r="J8" s="39">
        <f>$J$4*E19/100</f>
        <v>0.2</v>
      </c>
      <c r="L8" s="242">
        <f>C50</f>
        <v>3.6505000000000001</v>
      </c>
      <c r="M8" s="163"/>
      <c r="N8" s="39">
        <f>O14</f>
        <v>2015</v>
      </c>
      <c r="O8" s="39">
        <f>N8</f>
        <v>2015</v>
      </c>
      <c r="P8" s="39">
        <f>O22/100</f>
        <v>1</v>
      </c>
      <c r="Q8" s="39">
        <f>O25</f>
        <v>20</v>
      </c>
      <c r="R8" s="242">
        <f>O48</f>
        <v>0.52150000000000007</v>
      </c>
      <c r="S8" s="242">
        <f>O51</f>
        <v>2.7836924999999997E-3</v>
      </c>
      <c r="T8" s="242">
        <f>O52</f>
        <v>0</v>
      </c>
      <c r="U8" s="242"/>
      <c r="X8" s="242">
        <f>P50</f>
        <v>0.58124825686063752</v>
      </c>
      <c r="Z8" s="39">
        <f>AA14</f>
        <v>2015</v>
      </c>
      <c r="AA8" s="39">
        <f>Z8</f>
        <v>2015</v>
      </c>
      <c r="AB8" s="39">
        <f>AA22/100</f>
        <v>1</v>
      </c>
      <c r="AC8" s="39">
        <f>AA25</f>
        <v>20</v>
      </c>
      <c r="AD8" s="242">
        <f>AA48</f>
        <v>0.52149999999999996</v>
      </c>
      <c r="AE8" s="242">
        <f>AA51</f>
        <v>4.6394875E-3</v>
      </c>
      <c r="AF8" s="244">
        <f>AA52</f>
        <v>0</v>
      </c>
      <c r="AG8" s="245"/>
      <c r="AJ8" s="242">
        <f>AA50</f>
        <v>0.70774999999999999</v>
      </c>
    </row>
    <row r="9" spans="2:36" s="202" customFormat="1" x14ac:dyDescent="0.3">
      <c r="B9" s="39">
        <f>D14</f>
        <v>2020</v>
      </c>
      <c r="C9" s="39"/>
      <c r="D9" s="39">
        <f>D22/100</f>
        <v>1</v>
      </c>
      <c r="E9" s="39">
        <f>D25</f>
        <v>25</v>
      </c>
      <c r="F9" s="242">
        <f>D48</f>
        <v>1.3804646100440141</v>
      </c>
      <c r="G9" s="242">
        <f>D51</f>
        <v>3.4148335090562455E-2</v>
      </c>
      <c r="H9" s="242">
        <f>D52</f>
        <v>0</v>
      </c>
      <c r="J9" s="39">
        <f>$J$4*D19/100</f>
        <v>0.2</v>
      </c>
      <c r="L9" s="242">
        <f>D50</f>
        <v>3.5601455732714049</v>
      </c>
      <c r="M9" s="163"/>
      <c r="N9" s="39">
        <f>P14</f>
        <v>2020</v>
      </c>
      <c r="O9" s="39"/>
      <c r="P9" s="39">
        <f>P22/100</f>
        <v>1</v>
      </c>
      <c r="Q9" s="39">
        <f>P25</f>
        <v>20</v>
      </c>
      <c r="R9" s="242">
        <f>P48</f>
        <v>0.50859222475305788</v>
      </c>
      <c r="S9" s="242">
        <f>P51</f>
        <v>2.718039375E-3</v>
      </c>
      <c r="T9" s="242">
        <f>P52</f>
        <v>0</v>
      </c>
      <c r="U9" s="242"/>
      <c r="X9" s="242">
        <f>Q50</f>
        <v>0.55283110541572356</v>
      </c>
      <c r="Z9" s="39">
        <f>AB14</f>
        <v>2020</v>
      </c>
      <c r="AA9" s="39"/>
      <c r="AB9" s="39">
        <f>AB22/100</f>
        <v>1</v>
      </c>
      <c r="AC9" s="39">
        <f>AB25</f>
        <v>20</v>
      </c>
      <c r="AD9" s="242">
        <f>AB48</f>
        <v>0.50859222475305776</v>
      </c>
      <c r="AE9" s="242">
        <f>AB51</f>
        <v>4.5300656250000012E-3</v>
      </c>
      <c r="AF9" s="244">
        <f>AB52</f>
        <v>0</v>
      </c>
      <c r="AG9" s="245"/>
      <c r="AJ9" s="242">
        <f>AB50</f>
        <v>0.69023230502200694</v>
      </c>
    </row>
    <row r="10" spans="2:36" s="202" customFormat="1" x14ac:dyDescent="0.3">
      <c r="B10" s="39">
        <f>E14</f>
        <v>2030</v>
      </c>
      <c r="C10" s="39"/>
      <c r="D10" s="39">
        <f>E22/100</f>
        <v>1</v>
      </c>
      <c r="E10" s="39">
        <f>E25</f>
        <v>25</v>
      </c>
      <c r="F10" s="242">
        <f>E48</f>
        <v>1.3129738753623432</v>
      </c>
      <c r="G10" s="242">
        <f>E51</f>
        <v>3.2478827443173756E-2</v>
      </c>
      <c r="H10" s="242">
        <f>E52</f>
        <v>0</v>
      </c>
      <c r="J10" s="39">
        <f>$J$4*E19/100</f>
        <v>0.2</v>
      </c>
      <c r="L10" s="242">
        <f>E50</f>
        <v>3.3860905206713063</v>
      </c>
      <c r="M10" s="163"/>
      <c r="N10" s="39">
        <f>Q14</f>
        <v>2030</v>
      </c>
      <c r="O10" s="39"/>
      <c r="P10" s="39">
        <f>Q22/100</f>
        <v>1</v>
      </c>
      <c r="Q10" s="39">
        <f>Q25</f>
        <v>20</v>
      </c>
      <c r="R10" s="242">
        <f>Q48</f>
        <v>0.48372721723875817</v>
      </c>
      <c r="S10" s="242">
        <f>Q51</f>
        <v>2.5823562500000004E-3</v>
      </c>
      <c r="T10" s="242">
        <f>Q52</f>
        <v>0</v>
      </c>
      <c r="U10" s="242"/>
      <c r="X10" s="242">
        <f>R50</f>
        <v>0.50009681178086551</v>
      </c>
      <c r="Z10" s="39">
        <f>AC14</f>
        <v>2030</v>
      </c>
      <c r="AA10" s="39"/>
      <c r="AB10" s="39">
        <f>AC22/100</f>
        <v>1</v>
      </c>
      <c r="AC10" s="39">
        <f>AC25</f>
        <v>20</v>
      </c>
      <c r="AD10" s="242">
        <f>AC48</f>
        <v>0.48372721723875806</v>
      </c>
      <c r="AE10" s="242">
        <f>AC51</f>
        <v>4.311221875E-3</v>
      </c>
      <c r="AF10" s="244">
        <f>AC52</f>
        <v>0</v>
      </c>
      <c r="AG10" s="245"/>
      <c r="AJ10" s="242">
        <f>AC50</f>
        <v>0.65648693768117172</v>
      </c>
    </row>
    <row r="11" spans="2:36" s="202" customFormat="1" x14ac:dyDescent="0.3">
      <c r="B11" s="39">
        <f>F14</f>
        <v>2050</v>
      </c>
      <c r="C11" s="39"/>
      <c r="D11" s="39">
        <f>F22/100</f>
        <v>1</v>
      </c>
      <c r="E11" s="39">
        <f>F25</f>
        <v>25</v>
      </c>
      <c r="F11" s="242">
        <f>F48</f>
        <v>1.1877299279795555</v>
      </c>
      <c r="G11" s="242">
        <f>F51</f>
        <v>2.9380687692125845E-2</v>
      </c>
      <c r="H11" s="242">
        <f>F52</f>
        <v>0</v>
      </c>
      <c r="J11" s="39">
        <f>$J$4*F19/100</f>
        <v>0.2</v>
      </c>
      <c r="K11" s="163"/>
      <c r="L11" s="242">
        <f>F50</f>
        <v>3.0630929721578011</v>
      </c>
      <c r="M11" s="163"/>
      <c r="N11" s="39">
        <f>R14</f>
        <v>2050</v>
      </c>
      <c r="O11" s="39"/>
      <c r="P11" s="39">
        <f>R22/100</f>
        <v>1</v>
      </c>
      <c r="Q11" s="39">
        <f>R25</f>
        <v>20</v>
      </c>
      <c r="R11" s="242">
        <f>R48</f>
        <v>0.43758471030825735</v>
      </c>
      <c r="S11" s="242">
        <f>R51</f>
        <v>2.4554268749999992E-3</v>
      </c>
      <c r="T11" s="242">
        <f>R52</f>
        <v>0</v>
      </c>
      <c r="U11" s="242"/>
      <c r="X11" s="242">
        <f>S50</f>
        <v>0</v>
      </c>
      <c r="Z11" s="39">
        <f>AD14</f>
        <v>2050</v>
      </c>
      <c r="AA11" s="39"/>
      <c r="AB11" s="39">
        <f>AD22/100</f>
        <v>1</v>
      </c>
      <c r="AC11" s="39">
        <f>AD25</f>
        <v>20</v>
      </c>
      <c r="AD11" s="242">
        <f>AD48</f>
        <v>0.43758471030825735</v>
      </c>
      <c r="AE11" s="242">
        <f>AD51</f>
        <v>4.0923781249999997E-3</v>
      </c>
      <c r="AF11" s="244">
        <f>AD52</f>
        <v>0</v>
      </c>
      <c r="AG11" s="245"/>
      <c r="AJ11" s="242">
        <f>AD50</f>
        <v>0.59386496398977784</v>
      </c>
    </row>
    <row r="12" spans="2:36" ht="15" thickBot="1" x14ac:dyDescent="0.35"/>
    <row r="13" spans="2:36" ht="15" customHeight="1" thickBot="1" x14ac:dyDescent="0.35">
      <c r="B13" s="213" t="s">
        <v>0</v>
      </c>
      <c r="C13" s="1223" t="s">
        <v>871</v>
      </c>
      <c r="D13" s="1224"/>
      <c r="E13" s="1224"/>
      <c r="F13" s="1224"/>
      <c r="G13" s="1224"/>
      <c r="H13" s="1224"/>
      <c r="I13" s="1224"/>
      <c r="J13" s="1224"/>
      <c r="K13" s="1224"/>
      <c r="L13" s="1225"/>
      <c r="M13" s="214"/>
      <c r="N13" s="213" t="s">
        <v>0</v>
      </c>
      <c r="O13" s="1223" t="s">
        <v>513</v>
      </c>
      <c r="P13" s="1224"/>
      <c r="Q13" s="1224"/>
      <c r="R13" s="1224"/>
      <c r="S13" s="1224"/>
      <c r="T13" s="1224"/>
      <c r="U13" s="1224"/>
      <c r="V13" s="1224"/>
      <c r="W13" s="1224"/>
      <c r="X13" s="1225"/>
      <c r="Y13" s="214"/>
      <c r="Z13" s="213" t="s">
        <v>0</v>
      </c>
      <c r="AA13" s="1223" t="s">
        <v>514</v>
      </c>
      <c r="AB13" s="1224"/>
      <c r="AC13" s="1224"/>
      <c r="AD13" s="1224"/>
      <c r="AE13" s="1224"/>
      <c r="AF13" s="1224"/>
      <c r="AG13" s="1224"/>
      <c r="AH13" s="1224"/>
      <c r="AI13" s="1224"/>
      <c r="AJ13" s="1225"/>
    </row>
    <row r="14" spans="2:36" ht="15.75" customHeight="1" x14ac:dyDescent="0.3">
      <c r="B14" s="1217"/>
      <c r="C14" s="1215">
        <v>2015</v>
      </c>
      <c r="D14" s="1215">
        <v>2020</v>
      </c>
      <c r="E14" s="1215">
        <v>2030</v>
      </c>
      <c r="F14" s="1215">
        <v>2050</v>
      </c>
      <c r="G14" s="1219" t="s">
        <v>495</v>
      </c>
      <c r="H14" s="1220"/>
      <c r="I14" s="1219" t="s">
        <v>496</v>
      </c>
      <c r="J14" s="1220"/>
      <c r="K14" s="1215" t="s">
        <v>2</v>
      </c>
      <c r="L14" s="1215" t="s">
        <v>3</v>
      </c>
      <c r="M14" s="214"/>
      <c r="N14" s="1217"/>
      <c r="O14" s="1215">
        <v>2015</v>
      </c>
      <c r="P14" s="1215">
        <v>2020</v>
      </c>
      <c r="Q14" s="1215">
        <v>2030</v>
      </c>
      <c r="R14" s="1215">
        <v>2050</v>
      </c>
      <c r="S14" s="1219" t="s">
        <v>495</v>
      </c>
      <c r="T14" s="1220"/>
      <c r="U14" s="1219" t="s">
        <v>496</v>
      </c>
      <c r="V14" s="1220"/>
      <c r="W14" s="1215" t="s">
        <v>2</v>
      </c>
      <c r="X14" s="1215" t="s">
        <v>3</v>
      </c>
      <c r="Y14" s="214"/>
      <c r="Z14" s="1217"/>
      <c r="AA14" s="1215">
        <v>2015</v>
      </c>
      <c r="AB14" s="1215">
        <v>2020</v>
      </c>
      <c r="AC14" s="1215">
        <v>2030</v>
      </c>
      <c r="AD14" s="1215">
        <v>2050</v>
      </c>
      <c r="AE14" s="1219" t="s">
        <v>495</v>
      </c>
      <c r="AF14" s="1220"/>
      <c r="AG14" s="1219" t="s">
        <v>496</v>
      </c>
      <c r="AH14" s="1220"/>
      <c r="AI14" s="1215" t="s">
        <v>2</v>
      </c>
      <c r="AJ14" s="1215" t="s">
        <v>3</v>
      </c>
    </row>
    <row r="15" spans="2:36" ht="15" thickBot="1" x14ac:dyDescent="0.35">
      <c r="B15" s="1218"/>
      <c r="C15" s="1216"/>
      <c r="D15" s="1216"/>
      <c r="E15" s="1216"/>
      <c r="F15" s="1216"/>
      <c r="G15" s="1221"/>
      <c r="H15" s="1222"/>
      <c r="I15" s="1221"/>
      <c r="J15" s="1222"/>
      <c r="K15" s="1216"/>
      <c r="L15" s="1216"/>
      <c r="M15" s="214"/>
      <c r="N15" s="1218"/>
      <c r="O15" s="1216"/>
      <c r="P15" s="1216"/>
      <c r="Q15" s="1216"/>
      <c r="R15" s="1216"/>
      <c r="S15" s="1221"/>
      <c r="T15" s="1222"/>
      <c r="U15" s="1221"/>
      <c r="V15" s="1222"/>
      <c r="W15" s="1216"/>
      <c r="X15" s="1216"/>
      <c r="Y15" s="214"/>
      <c r="Z15" s="1218"/>
      <c r="AA15" s="1216"/>
      <c r="AB15" s="1216"/>
      <c r="AC15" s="1216"/>
      <c r="AD15" s="1216"/>
      <c r="AE15" s="1221"/>
      <c r="AF15" s="1222"/>
      <c r="AG15" s="1221"/>
      <c r="AH15" s="1222"/>
      <c r="AI15" s="1216"/>
      <c r="AJ15" s="1216"/>
    </row>
    <row r="16" spans="2:36" ht="15" thickBot="1" x14ac:dyDescent="0.35">
      <c r="B16" s="215" t="s">
        <v>4</v>
      </c>
      <c r="C16" s="195"/>
      <c r="D16" s="195"/>
      <c r="E16" s="195"/>
      <c r="F16" s="195"/>
      <c r="G16" s="208" t="s">
        <v>497</v>
      </c>
      <c r="H16" s="208" t="s">
        <v>498</v>
      </c>
      <c r="I16" s="208" t="s">
        <v>497</v>
      </c>
      <c r="J16" s="208" t="s">
        <v>498</v>
      </c>
      <c r="K16" s="195"/>
      <c r="L16" s="216"/>
      <c r="M16" s="214"/>
      <c r="N16" s="215" t="s">
        <v>4</v>
      </c>
      <c r="O16" s="195"/>
      <c r="P16" s="195"/>
      <c r="Q16" s="195"/>
      <c r="R16" s="195"/>
      <c r="S16" s="208" t="s">
        <v>497</v>
      </c>
      <c r="T16" s="208" t="s">
        <v>498</v>
      </c>
      <c r="U16" s="208" t="s">
        <v>497</v>
      </c>
      <c r="V16" s="208" t="s">
        <v>498</v>
      </c>
      <c r="W16" s="195"/>
      <c r="X16" s="216"/>
      <c r="Y16" s="214"/>
      <c r="Z16" s="215" t="s">
        <v>4</v>
      </c>
      <c r="AA16" s="195"/>
      <c r="AB16" s="195"/>
      <c r="AC16" s="195"/>
      <c r="AD16" s="195"/>
      <c r="AE16" s="208" t="s">
        <v>497</v>
      </c>
      <c r="AF16" s="208" t="s">
        <v>498</v>
      </c>
      <c r="AG16" s="208" t="s">
        <v>497</v>
      </c>
      <c r="AH16" s="208" t="s">
        <v>498</v>
      </c>
      <c r="AI16" s="195"/>
      <c r="AJ16" s="216"/>
    </row>
    <row r="17" spans="2:36" ht="21" thickBot="1" x14ac:dyDescent="0.35">
      <c r="B17" s="217" t="s">
        <v>5</v>
      </c>
      <c r="C17" s="207">
        <v>10</v>
      </c>
      <c r="D17" s="207">
        <v>10</v>
      </c>
      <c r="E17" s="207">
        <v>10</v>
      </c>
      <c r="F17" s="207">
        <v>10</v>
      </c>
      <c r="G17" s="207">
        <v>5</v>
      </c>
      <c r="H17" s="207">
        <v>15</v>
      </c>
      <c r="I17" s="207">
        <v>5</v>
      </c>
      <c r="J17" s="207">
        <v>15</v>
      </c>
      <c r="K17" s="207" t="s">
        <v>39</v>
      </c>
      <c r="L17" s="207"/>
      <c r="M17" s="236"/>
      <c r="N17" s="217" t="s">
        <v>5</v>
      </c>
      <c r="O17" s="207">
        <v>400</v>
      </c>
      <c r="P17" s="207">
        <v>400</v>
      </c>
      <c r="Q17" s="207">
        <v>400</v>
      </c>
      <c r="R17" s="207">
        <v>400</v>
      </c>
      <c r="S17" s="207">
        <v>150</v>
      </c>
      <c r="T17" s="207">
        <v>500</v>
      </c>
      <c r="U17" s="207">
        <v>150</v>
      </c>
      <c r="V17" s="207">
        <v>500</v>
      </c>
      <c r="W17" s="207" t="s">
        <v>6</v>
      </c>
      <c r="X17" s="207"/>
      <c r="Y17" s="236"/>
      <c r="Z17" s="217" t="s">
        <v>5</v>
      </c>
      <c r="AA17" s="207">
        <v>160</v>
      </c>
      <c r="AB17" s="207">
        <v>160</v>
      </c>
      <c r="AC17" s="207">
        <v>160</v>
      </c>
      <c r="AD17" s="207">
        <v>160</v>
      </c>
      <c r="AE17" s="207">
        <v>150</v>
      </c>
      <c r="AF17" s="207">
        <v>500</v>
      </c>
      <c r="AG17" s="207">
        <v>150</v>
      </c>
      <c r="AH17" s="207">
        <v>500</v>
      </c>
      <c r="AI17" s="207" t="s">
        <v>6</v>
      </c>
      <c r="AJ17" s="207"/>
    </row>
    <row r="18" spans="2:36" ht="21" thickBot="1" x14ac:dyDescent="0.35">
      <c r="B18" s="217" t="s">
        <v>77</v>
      </c>
      <c r="C18" s="207" t="s">
        <v>515</v>
      </c>
      <c r="D18" s="207" t="s">
        <v>515</v>
      </c>
      <c r="E18" s="207" t="s">
        <v>515</v>
      </c>
      <c r="F18" s="207" t="s">
        <v>515</v>
      </c>
      <c r="G18" s="207" t="s">
        <v>515</v>
      </c>
      <c r="H18" s="207" t="s">
        <v>515</v>
      </c>
      <c r="I18" s="207" t="s">
        <v>515</v>
      </c>
      <c r="J18" s="207" t="s">
        <v>515</v>
      </c>
      <c r="K18" s="207"/>
      <c r="L18" s="207"/>
      <c r="M18" s="236"/>
      <c r="N18" s="217" t="s">
        <v>77</v>
      </c>
      <c r="O18" s="207" t="s">
        <v>515</v>
      </c>
      <c r="P18" s="207" t="s">
        <v>515</v>
      </c>
      <c r="Q18" s="207" t="s">
        <v>515</v>
      </c>
      <c r="R18" s="207" t="s">
        <v>515</v>
      </c>
      <c r="S18" s="207" t="s">
        <v>515</v>
      </c>
      <c r="T18" s="207" t="s">
        <v>515</v>
      </c>
      <c r="U18" s="207" t="s">
        <v>515</v>
      </c>
      <c r="V18" s="207" t="s">
        <v>515</v>
      </c>
      <c r="W18" s="207"/>
      <c r="X18" s="207"/>
      <c r="Y18" s="236"/>
      <c r="Z18" s="217" t="s">
        <v>77</v>
      </c>
      <c r="AA18" s="207" t="s">
        <v>515</v>
      </c>
      <c r="AB18" s="207" t="s">
        <v>515</v>
      </c>
      <c r="AC18" s="207" t="s">
        <v>515</v>
      </c>
      <c r="AD18" s="207" t="s">
        <v>515</v>
      </c>
      <c r="AE18" s="207" t="s">
        <v>515</v>
      </c>
      <c r="AF18" s="207" t="s">
        <v>515</v>
      </c>
      <c r="AG18" s="207" t="s">
        <v>515</v>
      </c>
      <c r="AH18" s="207" t="s">
        <v>515</v>
      </c>
      <c r="AI18" s="207"/>
      <c r="AJ18" s="207"/>
    </row>
    <row r="19" spans="2:36" ht="30.75" customHeight="1" thickBot="1" x14ac:dyDescent="0.35">
      <c r="B19" s="217" t="s">
        <v>7</v>
      </c>
      <c r="C19" s="207">
        <v>100</v>
      </c>
      <c r="D19" s="207">
        <v>100</v>
      </c>
      <c r="E19" s="207">
        <v>100</v>
      </c>
      <c r="F19" s="207">
        <v>100</v>
      </c>
      <c r="G19" s="207">
        <v>100</v>
      </c>
      <c r="H19" s="207">
        <v>100</v>
      </c>
      <c r="I19" s="207">
        <v>100</v>
      </c>
      <c r="J19" s="207">
        <v>100</v>
      </c>
      <c r="K19" s="207"/>
      <c r="L19" s="207"/>
      <c r="M19" s="236"/>
      <c r="N19" s="217" t="s">
        <v>7</v>
      </c>
      <c r="O19" s="207">
        <v>100</v>
      </c>
      <c r="P19" s="207">
        <v>100</v>
      </c>
      <c r="Q19" s="207">
        <v>100</v>
      </c>
      <c r="R19" s="207">
        <v>100</v>
      </c>
      <c r="S19" s="207">
        <v>100</v>
      </c>
      <c r="T19" s="207">
        <v>100</v>
      </c>
      <c r="U19" s="207">
        <v>100</v>
      </c>
      <c r="V19" s="207">
        <v>100</v>
      </c>
      <c r="W19" s="207"/>
      <c r="X19" s="207"/>
      <c r="Y19" s="236"/>
      <c r="Z19" s="217" t="s">
        <v>7</v>
      </c>
      <c r="AA19" s="207">
        <v>100</v>
      </c>
      <c r="AB19" s="207">
        <v>100</v>
      </c>
      <c r="AC19" s="207">
        <v>100</v>
      </c>
      <c r="AD19" s="207">
        <v>100</v>
      </c>
      <c r="AE19" s="207">
        <v>100</v>
      </c>
      <c r="AF19" s="207">
        <v>100</v>
      </c>
      <c r="AG19" s="207">
        <v>100</v>
      </c>
      <c r="AH19" s="207">
        <v>100</v>
      </c>
      <c r="AI19" s="207"/>
      <c r="AJ19" s="207"/>
    </row>
    <row r="20" spans="2:36" ht="36" customHeight="1" thickBot="1" x14ac:dyDescent="0.35">
      <c r="B20" s="217" t="s">
        <v>8</v>
      </c>
      <c r="C20" s="207">
        <v>100</v>
      </c>
      <c r="D20" s="207">
        <v>100</v>
      </c>
      <c r="E20" s="207">
        <v>100</v>
      </c>
      <c r="F20" s="207">
        <v>100</v>
      </c>
      <c r="G20" s="207">
        <v>100</v>
      </c>
      <c r="H20" s="207">
        <v>100</v>
      </c>
      <c r="I20" s="207">
        <v>100</v>
      </c>
      <c r="J20" s="207">
        <v>100</v>
      </c>
      <c r="K20" s="207"/>
      <c r="L20" s="207"/>
      <c r="M20" s="236"/>
      <c r="N20" s="217" t="s">
        <v>8</v>
      </c>
      <c r="O20" s="207">
        <v>100</v>
      </c>
      <c r="P20" s="207">
        <v>100</v>
      </c>
      <c r="Q20" s="207">
        <v>100</v>
      </c>
      <c r="R20" s="207">
        <v>100</v>
      </c>
      <c r="S20" s="207">
        <v>100</v>
      </c>
      <c r="T20" s="207">
        <v>100</v>
      </c>
      <c r="U20" s="207">
        <v>100</v>
      </c>
      <c r="V20" s="207">
        <v>100</v>
      </c>
      <c r="W20" s="207"/>
      <c r="X20" s="207"/>
      <c r="Y20" s="236"/>
      <c r="Z20" s="217" t="s">
        <v>8</v>
      </c>
      <c r="AA20" s="207">
        <v>100</v>
      </c>
      <c r="AB20" s="207">
        <v>100</v>
      </c>
      <c r="AC20" s="207">
        <v>100</v>
      </c>
      <c r="AD20" s="207">
        <v>100</v>
      </c>
      <c r="AE20" s="207">
        <v>100</v>
      </c>
      <c r="AF20" s="207">
        <v>100</v>
      </c>
      <c r="AG20" s="207">
        <v>100</v>
      </c>
      <c r="AH20" s="207">
        <v>100</v>
      </c>
      <c r="AI20" s="207"/>
      <c r="AJ20" s="207"/>
    </row>
    <row r="21" spans="2:36" ht="21" thickBot="1" x14ac:dyDescent="0.35">
      <c r="B21" s="217" t="s">
        <v>82</v>
      </c>
      <c r="C21" s="207" t="s">
        <v>515</v>
      </c>
      <c r="D21" s="207" t="s">
        <v>515</v>
      </c>
      <c r="E21" s="207" t="s">
        <v>515</v>
      </c>
      <c r="F21" s="207" t="s">
        <v>515</v>
      </c>
      <c r="G21" s="207" t="s">
        <v>515</v>
      </c>
      <c r="H21" s="207" t="s">
        <v>515</v>
      </c>
      <c r="I21" s="207" t="s">
        <v>515</v>
      </c>
      <c r="J21" s="207" t="s">
        <v>515</v>
      </c>
      <c r="K21" s="207"/>
      <c r="L21" s="207"/>
      <c r="M21" s="236"/>
      <c r="N21" s="217" t="s">
        <v>82</v>
      </c>
      <c r="O21" s="207" t="s">
        <v>515</v>
      </c>
      <c r="P21" s="207" t="s">
        <v>515</v>
      </c>
      <c r="Q21" s="207" t="s">
        <v>515</v>
      </c>
      <c r="R21" s="207" t="s">
        <v>515</v>
      </c>
      <c r="S21" s="207" t="s">
        <v>515</v>
      </c>
      <c r="T21" s="207" t="s">
        <v>515</v>
      </c>
      <c r="U21" s="207" t="s">
        <v>515</v>
      </c>
      <c r="V21" s="207" t="s">
        <v>515</v>
      </c>
      <c r="W21" s="207"/>
      <c r="X21" s="207"/>
      <c r="Y21" s="236"/>
      <c r="Z21" s="217" t="s">
        <v>82</v>
      </c>
      <c r="AA21" s="207" t="s">
        <v>515</v>
      </c>
      <c r="AB21" s="207" t="s">
        <v>515</v>
      </c>
      <c r="AC21" s="207" t="s">
        <v>515</v>
      </c>
      <c r="AD21" s="207" t="s">
        <v>515</v>
      </c>
      <c r="AE21" s="207" t="s">
        <v>515</v>
      </c>
      <c r="AF21" s="207" t="s">
        <v>515</v>
      </c>
      <c r="AG21" s="207" t="s">
        <v>515</v>
      </c>
      <c r="AH21" s="207" t="s">
        <v>515</v>
      </c>
      <c r="AI21" s="207"/>
      <c r="AJ21" s="207"/>
    </row>
    <row r="22" spans="2:36" ht="21" thickBot="1" x14ac:dyDescent="0.35">
      <c r="B22" s="217" t="s">
        <v>86</v>
      </c>
      <c r="C22" s="207">
        <v>100</v>
      </c>
      <c r="D22" s="207">
        <v>100</v>
      </c>
      <c r="E22" s="207">
        <v>100</v>
      </c>
      <c r="F22" s="207">
        <v>100</v>
      </c>
      <c r="G22" s="207">
        <v>98</v>
      </c>
      <c r="H22" s="207">
        <v>100</v>
      </c>
      <c r="I22" s="207">
        <v>99</v>
      </c>
      <c r="J22" s="207">
        <v>100</v>
      </c>
      <c r="K22" s="207" t="s">
        <v>40</v>
      </c>
      <c r="L22" s="207">
        <v>9</v>
      </c>
      <c r="M22" s="236"/>
      <c r="N22" s="217" t="s">
        <v>86</v>
      </c>
      <c r="O22" s="207">
        <v>100</v>
      </c>
      <c r="P22" s="207">
        <v>100</v>
      </c>
      <c r="Q22" s="207">
        <v>100</v>
      </c>
      <c r="R22" s="207">
        <v>100</v>
      </c>
      <c r="S22" s="207">
        <v>98</v>
      </c>
      <c r="T22" s="207">
        <v>100</v>
      </c>
      <c r="U22" s="207">
        <v>98</v>
      </c>
      <c r="V22" s="207">
        <v>100</v>
      </c>
      <c r="W22" s="207"/>
      <c r="X22" s="207"/>
      <c r="Y22" s="236"/>
      <c r="Z22" s="217" t="s">
        <v>86</v>
      </c>
      <c r="AA22" s="207">
        <v>100</v>
      </c>
      <c r="AB22" s="207">
        <v>100</v>
      </c>
      <c r="AC22" s="207">
        <v>100</v>
      </c>
      <c r="AD22" s="207">
        <v>100</v>
      </c>
      <c r="AE22" s="207">
        <v>98</v>
      </c>
      <c r="AF22" s="207">
        <v>100</v>
      </c>
      <c r="AG22" s="207">
        <v>98</v>
      </c>
      <c r="AH22" s="207">
        <v>100</v>
      </c>
      <c r="AI22" s="207"/>
      <c r="AJ22" s="207"/>
    </row>
    <row r="23" spans="2:36" ht="21" thickBot="1" x14ac:dyDescent="0.35">
      <c r="B23" s="217" t="s">
        <v>9</v>
      </c>
      <c r="C23" s="207">
        <v>100</v>
      </c>
      <c r="D23" s="207">
        <v>100</v>
      </c>
      <c r="E23" s="207">
        <v>100</v>
      </c>
      <c r="F23" s="207">
        <v>100</v>
      </c>
      <c r="G23" s="207">
        <v>98</v>
      </c>
      <c r="H23" s="207">
        <v>100</v>
      </c>
      <c r="I23" s="207">
        <v>99</v>
      </c>
      <c r="J23" s="207">
        <v>100</v>
      </c>
      <c r="K23" s="207"/>
      <c r="L23" s="207"/>
      <c r="M23" s="236"/>
      <c r="N23" s="217" t="s">
        <v>9</v>
      </c>
      <c r="O23" s="207">
        <v>100</v>
      </c>
      <c r="P23" s="207">
        <v>100</v>
      </c>
      <c r="Q23" s="207">
        <v>100</v>
      </c>
      <c r="R23" s="207">
        <v>100</v>
      </c>
      <c r="S23" s="207">
        <v>98</v>
      </c>
      <c r="T23" s="207">
        <v>100</v>
      </c>
      <c r="U23" s="207">
        <v>98</v>
      </c>
      <c r="V23" s="207">
        <v>100</v>
      </c>
      <c r="W23" s="207" t="s">
        <v>42</v>
      </c>
      <c r="X23" s="207"/>
      <c r="Y23" s="236"/>
      <c r="Z23" s="217" t="s">
        <v>9</v>
      </c>
      <c r="AA23" s="207">
        <v>100</v>
      </c>
      <c r="AB23" s="207">
        <v>100</v>
      </c>
      <c r="AC23" s="207">
        <v>100</v>
      </c>
      <c r="AD23" s="207">
        <v>100</v>
      </c>
      <c r="AE23" s="207">
        <v>98</v>
      </c>
      <c r="AF23" s="207">
        <v>100</v>
      </c>
      <c r="AG23" s="207">
        <v>98</v>
      </c>
      <c r="AH23" s="207">
        <v>100</v>
      </c>
      <c r="AI23" s="207" t="s">
        <v>42</v>
      </c>
      <c r="AJ23" s="207"/>
    </row>
    <row r="24" spans="2:36" ht="21" thickBot="1" x14ac:dyDescent="0.35">
      <c r="B24" s="217" t="s">
        <v>500</v>
      </c>
      <c r="C24" s="207">
        <v>40</v>
      </c>
      <c r="D24" s="207">
        <v>40</v>
      </c>
      <c r="E24" s="207">
        <v>35</v>
      </c>
      <c r="F24" s="207">
        <v>30</v>
      </c>
      <c r="G24" s="207">
        <v>50</v>
      </c>
      <c r="H24" s="207">
        <v>100</v>
      </c>
      <c r="I24" s="207">
        <v>50</v>
      </c>
      <c r="J24" s="207">
        <v>100</v>
      </c>
      <c r="K24" s="207" t="s">
        <v>31</v>
      </c>
      <c r="L24" s="207"/>
      <c r="M24" s="236"/>
      <c r="N24" s="217" t="s">
        <v>500</v>
      </c>
      <c r="O24" s="207">
        <v>600</v>
      </c>
      <c r="P24" s="207">
        <v>600</v>
      </c>
      <c r="Q24" s="207">
        <v>600</v>
      </c>
      <c r="R24" s="207">
        <v>600</v>
      </c>
      <c r="S24" s="207">
        <v>400</v>
      </c>
      <c r="T24" s="207">
        <v>1000</v>
      </c>
      <c r="U24" s="207">
        <v>400</v>
      </c>
      <c r="V24" s="207">
        <v>1000</v>
      </c>
      <c r="W24" s="207" t="s">
        <v>41</v>
      </c>
      <c r="X24" s="207"/>
      <c r="Y24" s="236"/>
      <c r="Z24" s="217" t="s">
        <v>500</v>
      </c>
      <c r="AA24" s="207">
        <v>300</v>
      </c>
      <c r="AB24" s="207">
        <v>300</v>
      </c>
      <c r="AC24" s="207">
        <v>300</v>
      </c>
      <c r="AD24" s="207">
        <v>300</v>
      </c>
      <c r="AE24" s="207">
        <v>200</v>
      </c>
      <c r="AF24" s="207">
        <v>500</v>
      </c>
      <c r="AG24" s="207">
        <v>200</v>
      </c>
      <c r="AH24" s="207">
        <v>500</v>
      </c>
      <c r="AI24" s="207" t="s">
        <v>41</v>
      </c>
      <c r="AJ24" s="207"/>
    </row>
    <row r="25" spans="2:36" ht="15" thickBot="1" x14ac:dyDescent="0.35">
      <c r="B25" s="217" t="s">
        <v>10</v>
      </c>
      <c r="C25" s="207">
        <v>25</v>
      </c>
      <c r="D25" s="207">
        <v>25</v>
      </c>
      <c r="E25" s="207">
        <v>25</v>
      </c>
      <c r="F25" s="207">
        <v>25</v>
      </c>
      <c r="G25" s="207">
        <v>20</v>
      </c>
      <c r="H25" s="207">
        <v>30</v>
      </c>
      <c r="I25" s="207">
        <v>20</v>
      </c>
      <c r="J25" s="207">
        <v>30</v>
      </c>
      <c r="K25" s="207"/>
      <c r="L25" s="207">
        <v>8</v>
      </c>
      <c r="M25" s="236"/>
      <c r="N25" s="217" t="s">
        <v>10</v>
      </c>
      <c r="O25" s="207">
        <v>20</v>
      </c>
      <c r="P25" s="207">
        <v>20</v>
      </c>
      <c r="Q25" s="207">
        <v>20</v>
      </c>
      <c r="R25" s="207">
        <v>20</v>
      </c>
      <c r="S25" s="207">
        <v>15</v>
      </c>
      <c r="T25" s="207">
        <v>30</v>
      </c>
      <c r="U25" s="207">
        <v>15</v>
      </c>
      <c r="V25" s="207">
        <v>30</v>
      </c>
      <c r="W25" s="207"/>
      <c r="X25" s="207"/>
      <c r="Y25" s="236"/>
      <c r="Z25" s="217" t="s">
        <v>10</v>
      </c>
      <c r="AA25" s="207">
        <v>20</v>
      </c>
      <c r="AB25" s="207">
        <v>20</v>
      </c>
      <c r="AC25" s="207">
        <v>20</v>
      </c>
      <c r="AD25" s="207">
        <v>20</v>
      </c>
      <c r="AE25" s="207">
        <v>15</v>
      </c>
      <c r="AF25" s="207">
        <v>30</v>
      </c>
      <c r="AG25" s="207">
        <v>15</v>
      </c>
      <c r="AH25" s="207">
        <v>30</v>
      </c>
      <c r="AI25" s="207"/>
      <c r="AJ25" s="207"/>
    </row>
    <row r="26" spans="2:36" ht="15" hidden="1" thickBot="1" x14ac:dyDescent="0.35">
      <c r="B26" s="215" t="s">
        <v>516</v>
      </c>
      <c r="C26" s="208"/>
      <c r="D26" s="208"/>
      <c r="E26" s="208"/>
      <c r="F26" s="208"/>
      <c r="G26" s="208"/>
      <c r="H26" s="208"/>
      <c r="I26" s="208"/>
      <c r="J26" s="208"/>
      <c r="K26" s="208"/>
      <c r="L26" s="207"/>
      <c r="M26" s="236"/>
      <c r="N26" s="215" t="s">
        <v>516</v>
      </c>
      <c r="O26" s="208"/>
      <c r="P26" s="208"/>
      <c r="Q26" s="208"/>
      <c r="R26" s="208"/>
      <c r="S26" s="208"/>
      <c r="T26" s="208"/>
      <c r="U26" s="208"/>
      <c r="V26" s="208"/>
      <c r="W26" s="208"/>
      <c r="X26" s="207"/>
      <c r="Y26" s="236"/>
      <c r="Z26" s="215" t="s">
        <v>516</v>
      </c>
      <c r="AA26" s="208"/>
      <c r="AB26" s="208"/>
      <c r="AC26" s="208"/>
      <c r="AD26" s="208"/>
      <c r="AE26" s="208"/>
      <c r="AF26" s="208"/>
      <c r="AG26" s="208"/>
      <c r="AH26" s="208"/>
      <c r="AI26" s="208"/>
      <c r="AJ26" s="207"/>
    </row>
    <row r="27" spans="2:36" ht="15" hidden="1" thickBot="1" x14ac:dyDescent="0.35">
      <c r="B27" s="217" t="s">
        <v>517</v>
      </c>
      <c r="C27" s="207" t="s">
        <v>515</v>
      </c>
      <c r="D27" s="207" t="s">
        <v>515</v>
      </c>
      <c r="E27" s="207" t="s">
        <v>515</v>
      </c>
      <c r="F27" s="207" t="s">
        <v>515</v>
      </c>
      <c r="G27" s="207" t="s">
        <v>515</v>
      </c>
      <c r="H27" s="207" t="s">
        <v>515</v>
      </c>
      <c r="I27" s="207" t="s">
        <v>515</v>
      </c>
      <c r="J27" s="207" t="s">
        <v>515</v>
      </c>
      <c r="K27" s="207"/>
      <c r="L27" s="207"/>
      <c r="M27" s="236"/>
      <c r="N27" s="217" t="s">
        <v>517</v>
      </c>
      <c r="O27" s="207" t="s">
        <v>515</v>
      </c>
      <c r="P27" s="207" t="s">
        <v>515</v>
      </c>
      <c r="Q27" s="207" t="s">
        <v>515</v>
      </c>
      <c r="R27" s="207" t="s">
        <v>515</v>
      </c>
      <c r="S27" s="207" t="s">
        <v>515</v>
      </c>
      <c r="T27" s="207" t="s">
        <v>515</v>
      </c>
      <c r="U27" s="207" t="s">
        <v>515</v>
      </c>
      <c r="V27" s="207" t="s">
        <v>515</v>
      </c>
      <c r="W27" s="207"/>
      <c r="X27" s="207"/>
      <c r="Y27" s="236"/>
      <c r="Z27" s="217" t="s">
        <v>517</v>
      </c>
      <c r="AA27" s="207" t="s">
        <v>515</v>
      </c>
      <c r="AB27" s="207" t="s">
        <v>515</v>
      </c>
      <c r="AC27" s="207" t="s">
        <v>515</v>
      </c>
      <c r="AD27" s="207" t="s">
        <v>515</v>
      </c>
      <c r="AE27" s="207" t="s">
        <v>515</v>
      </c>
      <c r="AF27" s="207" t="s">
        <v>515</v>
      </c>
      <c r="AG27" s="207" t="s">
        <v>515</v>
      </c>
      <c r="AH27" s="207" t="s">
        <v>515</v>
      </c>
      <c r="AI27" s="207"/>
      <c r="AJ27" s="207"/>
    </row>
    <row r="28" spans="2:36" ht="15" hidden="1" thickBot="1" x14ac:dyDescent="0.35">
      <c r="B28" s="217" t="s">
        <v>518</v>
      </c>
      <c r="C28" s="207" t="s">
        <v>515</v>
      </c>
      <c r="D28" s="207" t="s">
        <v>515</v>
      </c>
      <c r="E28" s="207" t="s">
        <v>515</v>
      </c>
      <c r="F28" s="207" t="s">
        <v>515</v>
      </c>
      <c r="G28" s="207" t="s">
        <v>515</v>
      </c>
      <c r="H28" s="207" t="s">
        <v>515</v>
      </c>
      <c r="I28" s="207" t="s">
        <v>515</v>
      </c>
      <c r="J28" s="207" t="s">
        <v>515</v>
      </c>
      <c r="K28" s="207"/>
      <c r="L28" s="207"/>
      <c r="M28" s="236"/>
      <c r="N28" s="217" t="s">
        <v>518</v>
      </c>
      <c r="O28" s="207" t="s">
        <v>515</v>
      </c>
      <c r="P28" s="207" t="s">
        <v>515</v>
      </c>
      <c r="Q28" s="207" t="s">
        <v>515</v>
      </c>
      <c r="R28" s="207" t="s">
        <v>515</v>
      </c>
      <c r="S28" s="207" t="s">
        <v>515</v>
      </c>
      <c r="T28" s="207" t="s">
        <v>515</v>
      </c>
      <c r="U28" s="207" t="s">
        <v>515</v>
      </c>
      <c r="V28" s="207" t="s">
        <v>515</v>
      </c>
      <c r="W28" s="207"/>
      <c r="X28" s="207"/>
      <c r="Y28" s="236"/>
      <c r="Z28" s="217" t="s">
        <v>518</v>
      </c>
      <c r="AA28" s="207" t="s">
        <v>515</v>
      </c>
      <c r="AB28" s="207" t="s">
        <v>515</v>
      </c>
      <c r="AC28" s="207" t="s">
        <v>515</v>
      </c>
      <c r="AD28" s="207" t="s">
        <v>515</v>
      </c>
      <c r="AE28" s="207" t="s">
        <v>515</v>
      </c>
      <c r="AF28" s="207" t="s">
        <v>515</v>
      </c>
      <c r="AG28" s="207" t="s">
        <v>515</v>
      </c>
      <c r="AH28" s="207" t="s">
        <v>515</v>
      </c>
      <c r="AI28" s="207"/>
      <c r="AJ28" s="207"/>
    </row>
    <row r="29" spans="2:36" ht="15" hidden="1" thickBot="1" x14ac:dyDescent="0.35">
      <c r="B29" s="217" t="s">
        <v>519</v>
      </c>
      <c r="C29" s="207" t="s">
        <v>515</v>
      </c>
      <c r="D29" s="207" t="s">
        <v>515</v>
      </c>
      <c r="E29" s="207" t="s">
        <v>515</v>
      </c>
      <c r="F29" s="207" t="s">
        <v>515</v>
      </c>
      <c r="G29" s="207" t="s">
        <v>515</v>
      </c>
      <c r="H29" s="207" t="s">
        <v>515</v>
      </c>
      <c r="I29" s="207" t="s">
        <v>515</v>
      </c>
      <c r="J29" s="207" t="s">
        <v>515</v>
      </c>
      <c r="K29" s="207"/>
      <c r="L29" s="207"/>
      <c r="M29" s="236"/>
      <c r="N29" s="217" t="s">
        <v>519</v>
      </c>
      <c r="O29" s="207" t="s">
        <v>515</v>
      </c>
      <c r="P29" s="207" t="s">
        <v>515</v>
      </c>
      <c r="Q29" s="207" t="s">
        <v>515</v>
      </c>
      <c r="R29" s="207" t="s">
        <v>515</v>
      </c>
      <c r="S29" s="207" t="s">
        <v>515</v>
      </c>
      <c r="T29" s="207" t="s">
        <v>515</v>
      </c>
      <c r="U29" s="207" t="s">
        <v>515</v>
      </c>
      <c r="V29" s="207" t="s">
        <v>515</v>
      </c>
      <c r="W29" s="207"/>
      <c r="X29" s="207"/>
      <c r="Y29" s="236"/>
      <c r="Z29" s="217" t="s">
        <v>519</v>
      </c>
      <c r="AA29" s="207" t="s">
        <v>515</v>
      </c>
      <c r="AB29" s="207" t="s">
        <v>515</v>
      </c>
      <c r="AC29" s="207" t="s">
        <v>515</v>
      </c>
      <c r="AD29" s="207" t="s">
        <v>515</v>
      </c>
      <c r="AE29" s="207" t="s">
        <v>515</v>
      </c>
      <c r="AF29" s="207" t="s">
        <v>515</v>
      </c>
      <c r="AG29" s="207" t="s">
        <v>515</v>
      </c>
      <c r="AH29" s="207" t="s">
        <v>515</v>
      </c>
      <c r="AI29" s="207"/>
      <c r="AJ29" s="207"/>
    </row>
    <row r="30" spans="2:36" ht="15" hidden="1" thickBot="1" x14ac:dyDescent="0.35">
      <c r="B30" s="217" t="s">
        <v>520</v>
      </c>
      <c r="C30" s="207" t="s">
        <v>515</v>
      </c>
      <c r="D30" s="207" t="s">
        <v>515</v>
      </c>
      <c r="E30" s="207" t="s">
        <v>515</v>
      </c>
      <c r="F30" s="207" t="s">
        <v>515</v>
      </c>
      <c r="G30" s="207" t="s">
        <v>515</v>
      </c>
      <c r="H30" s="207" t="s">
        <v>515</v>
      </c>
      <c r="I30" s="207" t="s">
        <v>515</v>
      </c>
      <c r="J30" s="207" t="s">
        <v>515</v>
      </c>
      <c r="K30" s="207"/>
      <c r="L30" s="207"/>
      <c r="M30" s="236"/>
      <c r="N30" s="217" t="s">
        <v>520</v>
      </c>
      <c r="O30" s="207" t="s">
        <v>515</v>
      </c>
      <c r="P30" s="207" t="s">
        <v>515</v>
      </c>
      <c r="Q30" s="207" t="s">
        <v>515</v>
      </c>
      <c r="R30" s="207" t="s">
        <v>515</v>
      </c>
      <c r="S30" s="207" t="s">
        <v>515</v>
      </c>
      <c r="T30" s="207" t="s">
        <v>515</v>
      </c>
      <c r="U30" s="207" t="s">
        <v>515</v>
      </c>
      <c r="V30" s="207" t="s">
        <v>515</v>
      </c>
      <c r="W30" s="207"/>
      <c r="X30" s="207"/>
      <c r="Y30" s="236"/>
      <c r="Z30" s="217" t="s">
        <v>520</v>
      </c>
      <c r="AA30" s="207" t="s">
        <v>515</v>
      </c>
      <c r="AB30" s="207" t="s">
        <v>515</v>
      </c>
      <c r="AC30" s="207" t="s">
        <v>515</v>
      </c>
      <c r="AD30" s="207" t="s">
        <v>515</v>
      </c>
      <c r="AE30" s="207" t="s">
        <v>515</v>
      </c>
      <c r="AF30" s="207" t="s">
        <v>515</v>
      </c>
      <c r="AG30" s="207" t="s">
        <v>515</v>
      </c>
      <c r="AH30" s="207" t="s">
        <v>515</v>
      </c>
      <c r="AI30" s="207"/>
      <c r="AJ30" s="207"/>
    </row>
    <row r="31" spans="2:36" ht="15" hidden="1" thickBot="1" x14ac:dyDescent="0.35">
      <c r="B31" s="217" t="s">
        <v>521</v>
      </c>
      <c r="C31" s="207" t="s">
        <v>515</v>
      </c>
      <c r="D31" s="207" t="s">
        <v>515</v>
      </c>
      <c r="E31" s="207" t="s">
        <v>515</v>
      </c>
      <c r="F31" s="207" t="s">
        <v>515</v>
      </c>
      <c r="G31" s="207" t="s">
        <v>515</v>
      </c>
      <c r="H31" s="207" t="s">
        <v>515</v>
      </c>
      <c r="I31" s="207" t="s">
        <v>515</v>
      </c>
      <c r="J31" s="207" t="s">
        <v>515</v>
      </c>
      <c r="K31" s="207"/>
      <c r="L31" s="207"/>
      <c r="M31" s="236"/>
      <c r="N31" s="217" t="s">
        <v>521</v>
      </c>
      <c r="O31" s="207" t="s">
        <v>515</v>
      </c>
      <c r="P31" s="207" t="s">
        <v>515</v>
      </c>
      <c r="Q31" s="207" t="s">
        <v>515</v>
      </c>
      <c r="R31" s="207" t="s">
        <v>515</v>
      </c>
      <c r="S31" s="207" t="s">
        <v>515</v>
      </c>
      <c r="T31" s="207" t="s">
        <v>515</v>
      </c>
      <c r="U31" s="207" t="s">
        <v>515</v>
      </c>
      <c r="V31" s="207" t="s">
        <v>515</v>
      </c>
      <c r="W31" s="207"/>
      <c r="X31" s="207"/>
      <c r="Y31" s="236"/>
      <c r="Z31" s="217" t="s">
        <v>521</v>
      </c>
      <c r="AA31" s="207" t="s">
        <v>515</v>
      </c>
      <c r="AB31" s="207" t="s">
        <v>515</v>
      </c>
      <c r="AC31" s="207" t="s">
        <v>515</v>
      </c>
      <c r="AD31" s="207" t="s">
        <v>515</v>
      </c>
      <c r="AE31" s="207" t="s">
        <v>515</v>
      </c>
      <c r="AF31" s="207" t="s">
        <v>515</v>
      </c>
      <c r="AG31" s="207" t="s">
        <v>515</v>
      </c>
      <c r="AH31" s="207" t="s">
        <v>515</v>
      </c>
      <c r="AI31" s="207"/>
      <c r="AJ31" s="207"/>
    </row>
    <row r="32" spans="2:36" ht="15" hidden="1" thickBot="1" x14ac:dyDescent="0.35">
      <c r="B32" s="215" t="s">
        <v>11</v>
      </c>
      <c r="C32" s="195"/>
      <c r="D32" s="195"/>
      <c r="E32" s="195"/>
      <c r="F32" s="195"/>
      <c r="G32" s="195"/>
      <c r="H32" s="195"/>
      <c r="I32" s="195"/>
      <c r="J32" s="195"/>
      <c r="K32" s="195"/>
      <c r="L32" s="216"/>
      <c r="M32" s="236"/>
      <c r="N32" s="215" t="s">
        <v>11</v>
      </c>
      <c r="O32" s="195"/>
      <c r="P32" s="195"/>
      <c r="Q32" s="195"/>
      <c r="R32" s="195"/>
      <c r="S32" s="195"/>
      <c r="T32" s="195"/>
      <c r="U32" s="195"/>
      <c r="V32" s="195"/>
      <c r="W32" s="195"/>
      <c r="X32" s="216"/>
      <c r="Y32" s="236"/>
      <c r="Z32" s="215" t="s">
        <v>11</v>
      </c>
      <c r="AA32" s="195"/>
      <c r="AB32" s="195"/>
      <c r="AC32" s="195"/>
      <c r="AD32" s="195"/>
      <c r="AE32" s="195"/>
      <c r="AF32" s="195"/>
      <c r="AG32" s="195"/>
      <c r="AH32" s="195"/>
      <c r="AI32" s="195"/>
      <c r="AJ32" s="216"/>
    </row>
    <row r="33" spans="2:36" ht="15" hidden="1" thickBot="1" x14ac:dyDescent="0.35">
      <c r="B33" s="217" t="s">
        <v>867</v>
      </c>
      <c r="C33" s="207" t="s">
        <v>515</v>
      </c>
      <c r="D33" s="207" t="s">
        <v>515</v>
      </c>
      <c r="E33" s="207" t="s">
        <v>515</v>
      </c>
      <c r="F33" s="207" t="s">
        <v>515</v>
      </c>
      <c r="G33" s="207" t="s">
        <v>515</v>
      </c>
      <c r="H33" s="207" t="s">
        <v>515</v>
      </c>
      <c r="I33" s="207" t="s">
        <v>515</v>
      </c>
      <c r="J33" s="207" t="s">
        <v>515</v>
      </c>
      <c r="K33" s="207"/>
      <c r="L33" s="207"/>
      <c r="M33" s="236"/>
      <c r="N33" s="217" t="s">
        <v>522</v>
      </c>
      <c r="O33" s="207" t="s">
        <v>515</v>
      </c>
      <c r="P33" s="207" t="s">
        <v>515</v>
      </c>
      <c r="Q33" s="207" t="s">
        <v>515</v>
      </c>
      <c r="R33" s="207" t="s">
        <v>515</v>
      </c>
      <c r="S33" s="207" t="s">
        <v>515</v>
      </c>
      <c r="T33" s="207" t="s">
        <v>515</v>
      </c>
      <c r="U33" s="207" t="s">
        <v>515</v>
      </c>
      <c r="V33" s="207" t="s">
        <v>515</v>
      </c>
      <c r="W33" s="207"/>
      <c r="X33" s="207"/>
      <c r="Y33" s="236"/>
      <c r="Z33" s="217" t="s">
        <v>522</v>
      </c>
      <c r="AA33" s="207" t="s">
        <v>515</v>
      </c>
      <c r="AB33" s="207" t="s">
        <v>515</v>
      </c>
      <c r="AC33" s="207" t="s">
        <v>515</v>
      </c>
      <c r="AD33" s="207" t="s">
        <v>515</v>
      </c>
      <c r="AE33" s="207" t="s">
        <v>515</v>
      </c>
      <c r="AF33" s="207" t="s">
        <v>515</v>
      </c>
      <c r="AG33" s="207" t="s">
        <v>515</v>
      </c>
      <c r="AH33" s="207" t="s">
        <v>515</v>
      </c>
      <c r="AI33" s="207"/>
      <c r="AJ33" s="207"/>
    </row>
    <row r="34" spans="2:36" ht="15" hidden="1" thickBot="1" x14ac:dyDescent="0.35">
      <c r="B34" s="217" t="s">
        <v>868</v>
      </c>
      <c r="C34" s="207" t="s">
        <v>515</v>
      </c>
      <c r="D34" s="207" t="s">
        <v>515</v>
      </c>
      <c r="E34" s="207" t="s">
        <v>515</v>
      </c>
      <c r="F34" s="207" t="s">
        <v>515</v>
      </c>
      <c r="G34" s="207" t="s">
        <v>515</v>
      </c>
      <c r="H34" s="207" t="s">
        <v>515</v>
      </c>
      <c r="I34" s="207" t="s">
        <v>515</v>
      </c>
      <c r="J34" s="207" t="s">
        <v>515</v>
      </c>
      <c r="K34" s="207"/>
      <c r="L34" s="207"/>
      <c r="M34" s="236"/>
      <c r="N34" s="217" t="s">
        <v>523</v>
      </c>
      <c r="O34" s="207" t="s">
        <v>515</v>
      </c>
      <c r="P34" s="207" t="s">
        <v>515</v>
      </c>
      <c r="Q34" s="207" t="s">
        <v>515</v>
      </c>
      <c r="R34" s="207" t="s">
        <v>515</v>
      </c>
      <c r="S34" s="207" t="s">
        <v>515</v>
      </c>
      <c r="T34" s="207" t="s">
        <v>515</v>
      </c>
      <c r="U34" s="207" t="s">
        <v>515</v>
      </c>
      <c r="V34" s="207" t="s">
        <v>515</v>
      </c>
      <c r="W34" s="207"/>
      <c r="X34" s="207"/>
      <c r="Y34" s="236"/>
      <c r="Z34" s="217" t="s">
        <v>523</v>
      </c>
      <c r="AA34" s="207" t="s">
        <v>515</v>
      </c>
      <c r="AB34" s="207" t="s">
        <v>515</v>
      </c>
      <c r="AC34" s="207" t="s">
        <v>515</v>
      </c>
      <c r="AD34" s="207" t="s">
        <v>515</v>
      </c>
      <c r="AE34" s="207" t="s">
        <v>515</v>
      </c>
      <c r="AF34" s="207" t="s">
        <v>515</v>
      </c>
      <c r="AG34" s="207" t="s">
        <v>515</v>
      </c>
      <c r="AH34" s="207" t="s">
        <v>515</v>
      </c>
      <c r="AI34" s="207"/>
      <c r="AJ34" s="207"/>
    </row>
    <row r="35" spans="2:36" ht="15" hidden="1" thickBot="1" x14ac:dyDescent="0.35">
      <c r="B35" s="217" t="s">
        <v>869</v>
      </c>
      <c r="C35" s="207" t="s">
        <v>515</v>
      </c>
      <c r="D35" s="207" t="s">
        <v>515</v>
      </c>
      <c r="E35" s="207" t="s">
        <v>515</v>
      </c>
      <c r="F35" s="207" t="s">
        <v>515</v>
      </c>
      <c r="G35" s="207" t="s">
        <v>515</v>
      </c>
      <c r="H35" s="207" t="s">
        <v>515</v>
      </c>
      <c r="I35" s="207" t="s">
        <v>515</v>
      </c>
      <c r="J35" s="207" t="s">
        <v>515</v>
      </c>
      <c r="K35" s="207"/>
      <c r="L35" s="207"/>
      <c r="M35" s="236"/>
      <c r="N35" s="217" t="s">
        <v>524</v>
      </c>
      <c r="O35" s="207" t="s">
        <v>515</v>
      </c>
      <c r="P35" s="207" t="s">
        <v>515</v>
      </c>
      <c r="Q35" s="207" t="s">
        <v>515</v>
      </c>
      <c r="R35" s="207" t="s">
        <v>515</v>
      </c>
      <c r="S35" s="207" t="s">
        <v>515</v>
      </c>
      <c r="T35" s="207" t="s">
        <v>515</v>
      </c>
      <c r="U35" s="207" t="s">
        <v>515</v>
      </c>
      <c r="V35" s="207" t="s">
        <v>515</v>
      </c>
      <c r="W35" s="207"/>
      <c r="X35" s="207"/>
      <c r="Y35" s="236"/>
      <c r="Z35" s="217" t="s">
        <v>524</v>
      </c>
      <c r="AA35" s="207" t="s">
        <v>515</v>
      </c>
      <c r="AB35" s="207" t="s">
        <v>515</v>
      </c>
      <c r="AC35" s="207" t="s">
        <v>515</v>
      </c>
      <c r="AD35" s="207" t="s">
        <v>515</v>
      </c>
      <c r="AE35" s="207" t="s">
        <v>515</v>
      </c>
      <c r="AF35" s="207" t="s">
        <v>515</v>
      </c>
      <c r="AG35" s="207" t="s">
        <v>515</v>
      </c>
      <c r="AH35" s="207" t="s">
        <v>515</v>
      </c>
      <c r="AI35" s="207"/>
      <c r="AJ35" s="207"/>
    </row>
    <row r="36" spans="2:36" ht="15" hidden="1" thickBot="1" x14ac:dyDescent="0.35">
      <c r="B36" s="217" t="s">
        <v>870</v>
      </c>
      <c r="C36" s="207" t="s">
        <v>515</v>
      </c>
      <c r="D36" s="207" t="s">
        <v>515</v>
      </c>
      <c r="E36" s="207" t="s">
        <v>515</v>
      </c>
      <c r="F36" s="207" t="s">
        <v>515</v>
      </c>
      <c r="G36" s="207" t="s">
        <v>515</v>
      </c>
      <c r="H36" s="207" t="s">
        <v>515</v>
      </c>
      <c r="I36" s="207" t="s">
        <v>515</v>
      </c>
      <c r="J36" s="207" t="s">
        <v>515</v>
      </c>
      <c r="K36" s="207"/>
      <c r="L36" s="207"/>
      <c r="M36" s="236"/>
      <c r="N36" s="217" t="s">
        <v>525</v>
      </c>
      <c r="O36" s="207" t="s">
        <v>515</v>
      </c>
      <c r="P36" s="207" t="s">
        <v>515</v>
      </c>
      <c r="Q36" s="207" t="s">
        <v>515</v>
      </c>
      <c r="R36" s="207" t="s">
        <v>515</v>
      </c>
      <c r="S36" s="207" t="s">
        <v>515</v>
      </c>
      <c r="T36" s="207" t="s">
        <v>515</v>
      </c>
      <c r="U36" s="207" t="s">
        <v>515</v>
      </c>
      <c r="V36" s="207" t="s">
        <v>515</v>
      </c>
      <c r="W36" s="207"/>
      <c r="X36" s="207"/>
      <c r="Y36" s="236"/>
      <c r="Z36" s="217" t="s">
        <v>525</v>
      </c>
      <c r="AA36" s="207" t="s">
        <v>515</v>
      </c>
      <c r="AB36" s="207" t="s">
        <v>515</v>
      </c>
      <c r="AC36" s="207" t="s">
        <v>515</v>
      </c>
      <c r="AD36" s="207" t="s">
        <v>515</v>
      </c>
      <c r="AE36" s="207" t="s">
        <v>515</v>
      </c>
      <c r="AF36" s="207" t="s">
        <v>515</v>
      </c>
      <c r="AG36" s="207" t="s">
        <v>515</v>
      </c>
      <c r="AH36" s="207" t="s">
        <v>515</v>
      </c>
      <c r="AI36" s="207"/>
      <c r="AJ36" s="207"/>
    </row>
    <row r="37" spans="2:36" ht="15" hidden="1" thickBot="1" x14ac:dyDescent="0.35">
      <c r="B37" s="217" t="s">
        <v>18</v>
      </c>
      <c r="C37" s="207" t="s">
        <v>515</v>
      </c>
      <c r="D37" s="207" t="s">
        <v>515</v>
      </c>
      <c r="E37" s="207" t="s">
        <v>515</v>
      </c>
      <c r="F37" s="207" t="s">
        <v>515</v>
      </c>
      <c r="G37" s="207" t="s">
        <v>515</v>
      </c>
      <c r="H37" s="207" t="s">
        <v>515</v>
      </c>
      <c r="I37" s="207" t="s">
        <v>515</v>
      </c>
      <c r="J37" s="207" t="s">
        <v>515</v>
      </c>
      <c r="K37" s="207"/>
      <c r="L37" s="207"/>
      <c r="M37" s="236"/>
      <c r="N37" s="217" t="s">
        <v>18</v>
      </c>
      <c r="O37" s="207" t="s">
        <v>515</v>
      </c>
      <c r="P37" s="207" t="s">
        <v>515</v>
      </c>
      <c r="Q37" s="207" t="s">
        <v>515</v>
      </c>
      <c r="R37" s="207" t="s">
        <v>515</v>
      </c>
      <c r="S37" s="207" t="s">
        <v>515</v>
      </c>
      <c r="T37" s="207" t="s">
        <v>515</v>
      </c>
      <c r="U37" s="207" t="s">
        <v>515</v>
      </c>
      <c r="V37" s="207" t="s">
        <v>515</v>
      </c>
      <c r="W37" s="207"/>
      <c r="X37" s="207"/>
      <c r="Y37" s="236"/>
      <c r="Z37" s="217" t="s">
        <v>18</v>
      </c>
      <c r="AA37" s="207" t="s">
        <v>515</v>
      </c>
      <c r="AB37" s="207" t="s">
        <v>515</v>
      </c>
      <c r="AC37" s="207" t="s">
        <v>515</v>
      </c>
      <c r="AD37" s="207" t="s">
        <v>515</v>
      </c>
      <c r="AE37" s="207" t="s">
        <v>515</v>
      </c>
      <c r="AF37" s="207" t="s">
        <v>515</v>
      </c>
      <c r="AG37" s="207" t="s">
        <v>515</v>
      </c>
      <c r="AH37" s="207" t="s">
        <v>515</v>
      </c>
      <c r="AI37" s="207"/>
      <c r="AJ37" s="207"/>
    </row>
    <row r="38" spans="2:36" ht="15" thickBot="1" x14ac:dyDescent="0.35">
      <c r="B38" s="215" t="s">
        <v>20</v>
      </c>
      <c r="C38" s="44"/>
      <c r="D38" s="195"/>
      <c r="E38" s="195"/>
      <c r="F38" s="195"/>
      <c r="G38" s="195"/>
      <c r="H38" s="195"/>
      <c r="I38" s="195"/>
      <c r="J38" s="195"/>
      <c r="K38" s="195"/>
      <c r="L38" s="216"/>
      <c r="M38" s="236"/>
      <c r="N38" s="215" t="s">
        <v>20</v>
      </c>
      <c r="O38" s="195"/>
      <c r="P38" s="44"/>
      <c r="Q38" s="195"/>
      <c r="R38" s="195"/>
      <c r="S38" s="195"/>
      <c r="T38" s="195"/>
      <c r="U38" s="195"/>
      <c r="V38" s="195"/>
      <c r="W38" s="195"/>
      <c r="X38" s="216"/>
      <c r="Y38" s="236"/>
      <c r="Z38" s="215" t="s">
        <v>20</v>
      </c>
      <c r="AA38" s="44"/>
      <c r="AB38" s="44"/>
      <c r="AC38" s="44"/>
      <c r="AD38" s="195"/>
      <c r="AE38" s="195"/>
      <c r="AF38" s="195"/>
      <c r="AG38" s="195"/>
      <c r="AH38" s="195"/>
      <c r="AI38" s="195"/>
      <c r="AJ38" s="216"/>
    </row>
    <row r="39" spans="2:36" x14ac:dyDescent="0.3">
      <c r="B39" s="218" t="s">
        <v>22</v>
      </c>
      <c r="C39" s="219">
        <v>1.9</v>
      </c>
      <c r="D39" s="196">
        <f>C39*(1-0.005)^(D14-C14)</f>
        <v>1.8529726309315626</v>
      </c>
      <c r="E39" s="196">
        <f t="shared" ref="E39:F39" si="0">D39*(1-0.005)^(E14-D14)</f>
        <v>1.7623810407548233</v>
      </c>
      <c r="F39" s="196">
        <f t="shared" si="0"/>
        <v>1.5942683597041014</v>
      </c>
      <c r="G39" s="220">
        <v>1</v>
      </c>
      <c r="H39" s="220">
        <v>3</v>
      </c>
      <c r="I39" s="220">
        <v>1</v>
      </c>
      <c r="J39" s="220">
        <v>2.5</v>
      </c>
      <c r="K39" s="199" t="s">
        <v>23</v>
      </c>
      <c r="L39" s="199">
        <v>7</v>
      </c>
      <c r="M39" s="236"/>
      <c r="N39" s="221" t="s">
        <v>22</v>
      </c>
      <c r="O39" s="222">
        <v>28</v>
      </c>
      <c r="P39" s="196">
        <v>27.306965087412504</v>
      </c>
      <c r="Q39" s="196">
        <v>25.971931126913187</v>
      </c>
      <c r="R39" s="196">
        <v>23.494481090376233</v>
      </c>
      <c r="S39" s="220">
        <v>20</v>
      </c>
      <c r="T39" s="220">
        <v>35</v>
      </c>
      <c r="U39" s="220">
        <v>20</v>
      </c>
      <c r="V39" s="220">
        <v>35</v>
      </c>
      <c r="W39" s="220" t="s">
        <v>31</v>
      </c>
      <c r="X39" s="220">
        <v>2.4</v>
      </c>
      <c r="Y39" s="237"/>
      <c r="Z39" s="221" t="s">
        <v>22</v>
      </c>
      <c r="AA39" s="222">
        <v>11.2</v>
      </c>
      <c r="AB39" s="196">
        <v>10.922786034965</v>
      </c>
      <c r="AC39" s="196">
        <v>10.388772450765273</v>
      </c>
      <c r="AD39" s="196">
        <v>9.3977924361504925</v>
      </c>
      <c r="AE39" s="220">
        <v>20</v>
      </c>
      <c r="AF39" s="220">
        <v>35</v>
      </c>
      <c r="AG39" s="220">
        <v>20</v>
      </c>
      <c r="AH39" s="220">
        <v>35</v>
      </c>
      <c r="AI39" s="220" t="s">
        <v>31</v>
      </c>
      <c r="AJ39" s="220">
        <v>2.4</v>
      </c>
    </row>
    <row r="40" spans="2:36" ht="15" customHeight="1" x14ac:dyDescent="0.3">
      <c r="B40" s="218" t="s">
        <v>24</v>
      </c>
      <c r="C40" s="199">
        <v>70</v>
      </c>
      <c r="D40" s="220">
        <v>70</v>
      </c>
      <c r="E40" s="220">
        <v>70</v>
      </c>
      <c r="F40" s="220">
        <v>70</v>
      </c>
      <c r="G40" s="220">
        <v>70</v>
      </c>
      <c r="H40" s="220">
        <v>70</v>
      </c>
      <c r="I40" s="220">
        <v>70</v>
      </c>
      <c r="J40" s="220">
        <v>70</v>
      </c>
      <c r="K40" s="199"/>
      <c r="L40" s="199"/>
      <c r="M40" s="236"/>
      <c r="N40" s="221" t="s">
        <v>24</v>
      </c>
      <c r="O40" s="220">
        <v>70</v>
      </c>
      <c r="P40" s="220">
        <v>70</v>
      </c>
      <c r="Q40" s="220">
        <v>70</v>
      </c>
      <c r="R40" s="220">
        <v>70</v>
      </c>
      <c r="S40" s="220">
        <v>70</v>
      </c>
      <c r="T40" s="220">
        <v>70</v>
      </c>
      <c r="U40" s="220">
        <v>70</v>
      </c>
      <c r="V40" s="220">
        <v>70</v>
      </c>
      <c r="W40" s="220"/>
      <c r="X40" s="220"/>
      <c r="Y40" s="237"/>
      <c r="Z40" s="221" t="s">
        <v>24</v>
      </c>
      <c r="AA40" s="220">
        <v>70</v>
      </c>
      <c r="AB40" s="220">
        <v>70</v>
      </c>
      <c r="AC40" s="220">
        <v>70</v>
      </c>
      <c r="AD40" s="220">
        <v>70</v>
      </c>
      <c r="AE40" s="220">
        <v>70</v>
      </c>
      <c r="AF40" s="220">
        <v>70</v>
      </c>
      <c r="AG40" s="220">
        <v>70</v>
      </c>
      <c r="AH40" s="220">
        <v>70</v>
      </c>
      <c r="AI40" s="220"/>
      <c r="AJ40" s="220"/>
    </row>
    <row r="41" spans="2:36" ht="15.75" customHeight="1" thickBot="1" x14ac:dyDescent="0.35">
      <c r="B41" s="217" t="s">
        <v>26</v>
      </c>
      <c r="C41" s="207">
        <v>30</v>
      </c>
      <c r="D41" s="223">
        <v>30</v>
      </c>
      <c r="E41" s="223">
        <v>30</v>
      </c>
      <c r="F41" s="223">
        <v>30</v>
      </c>
      <c r="G41" s="223">
        <v>30</v>
      </c>
      <c r="H41" s="223">
        <v>30</v>
      </c>
      <c r="I41" s="223">
        <v>30</v>
      </c>
      <c r="J41" s="223">
        <v>30</v>
      </c>
      <c r="K41" s="207"/>
      <c r="L41" s="207"/>
      <c r="M41" s="236"/>
      <c r="N41" s="224" t="s">
        <v>26</v>
      </c>
      <c r="O41" s="223">
        <v>30</v>
      </c>
      <c r="P41" s="223">
        <v>30</v>
      </c>
      <c r="Q41" s="223">
        <v>30</v>
      </c>
      <c r="R41" s="223">
        <v>30</v>
      </c>
      <c r="S41" s="223">
        <v>30</v>
      </c>
      <c r="T41" s="223">
        <v>30</v>
      </c>
      <c r="U41" s="223">
        <v>30</v>
      </c>
      <c r="V41" s="223">
        <v>30</v>
      </c>
      <c r="W41" s="223"/>
      <c r="X41" s="223"/>
      <c r="Y41" s="237"/>
      <c r="Z41" s="224" t="s">
        <v>26</v>
      </c>
      <c r="AA41" s="223">
        <v>30</v>
      </c>
      <c r="AB41" s="223">
        <v>30</v>
      </c>
      <c r="AC41" s="223">
        <v>30</v>
      </c>
      <c r="AD41" s="223">
        <v>30</v>
      </c>
      <c r="AE41" s="223">
        <v>30</v>
      </c>
      <c r="AF41" s="223">
        <v>30</v>
      </c>
      <c r="AG41" s="223">
        <v>30</v>
      </c>
      <c r="AH41" s="223">
        <v>30</v>
      </c>
      <c r="AI41" s="223"/>
      <c r="AJ41" s="223"/>
    </row>
    <row r="42" spans="2:36" ht="21" thickBot="1" x14ac:dyDescent="0.35">
      <c r="B42" s="217" t="s">
        <v>866</v>
      </c>
      <c r="C42" s="225">
        <v>3</v>
      </c>
      <c r="D42" s="226">
        <v>2.9257462593656252</v>
      </c>
      <c r="E42" s="227">
        <v>2.7827069064549841</v>
      </c>
      <c r="F42" s="227">
        <v>2.5172658311117391</v>
      </c>
      <c r="G42" s="207">
        <v>2</v>
      </c>
      <c r="H42" s="207">
        <v>4</v>
      </c>
      <c r="I42" s="207">
        <v>2</v>
      </c>
      <c r="J42" s="207">
        <v>4</v>
      </c>
      <c r="K42" s="207" t="s">
        <v>872</v>
      </c>
      <c r="L42" s="207"/>
      <c r="M42" s="236"/>
      <c r="N42" s="224" t="s">
        <v>28</v>
      </c>
      <c r="O42" s="223">
        <v>4</v>
      </c>
      <c r="P42" s="201">
        <v>3.9009950124875004</v>
      </c>
      <c r="Q42" s="201">
        <v>3.7102758752733123</v>
      </c>
      <c r="R42" s="201">
        <v>3.3563544414823188</v>
      </c>
      <c r="S42" s="223">
        <v>3</v>
      </c>
      <c r="T42" s="223">
        <v>6</v>
      </c>
      <c r="U42" s="223">
        <v>3</v>
      </c>
      <c r="V42" s="223">
        <v>6</v>
      </c>
      <c r="W42" s="223" t="s">
        <v>19</v>
      </c>
      <c r="X42" s="223"/>
      <c r="Y42" s="237"/>
      <c r="Z42" s="224" t="s">
        <v>28</v>
      </c>
      <c r="AA42" s="223">
        <v>4</v>
      </c>
      <c r="AB42" s="201">
        <v>3.9009950124875004</v>
      </c>
      <c r="AC42" s="201">
        <v>3.7102758752733123</v>
      </c>
      <c r="AD42" s="201">
        <v>3.3563544414823188</v>
      </c>
      <c r="AE42" s="223">
        <v>3</v>
      </c>
      <c r="AF42" s="223">
        <v>6</v>
      </c>
      <c r="AG42" s="223">
        <v>3</v>
      </c>
      <c r="AH42" s="223">
        <v>6</v>
      </c>
      <c r="AI42" s="223" t="s">
        <v>19</v>
      </c>
      <c r="AJ42" s="223"/>
    </row>
    <row r="43" spans="2:36" x14ac:dyDescent="0.3">
      <c r="B43" s="228" t="s">
        <v>44</v>
      </c>
      <c r="C43" s="229">
        <f>SUM(C44:C45)</f>
        <v>47</v>
      </c>
      <c r="D43" s="229">
        <f t="shared" ref="D43:J43" si="1">SUM(D44:D45)</f>
        <v>45.836691396728128</v>
      </c>
      <c r="E43" s="229">
        <f t="shared" si="1"/>
        <v>43.595741534461418</v>
      </c>
      <c r="F43" s="229">
        <f t="shared" si="1"/>
        <v>39.437164687417244</v>
      </c>
      <c r="G43" s="229">
        <f t="shared" si="1"/>
        <v>35</v>
      </c>
      <c r="H43" s="229">
        <f t="shared" si="1"/>
        <v>60</v>
      </c>
      <c r="I43" s="229">
        <f t="shared" si="1"/>
        <v>30</v>
      </c>
      <c r="J43" s="229">
        <f t="shared" si="1"/>
        <v>50</v>
      </c>
      <c r="K43" s="238"/>
      <c r="L43" s="197"/>
      <c r="M43" s="236"/>
      <c r="N43" s="228" t="s">
        <v>44</v>
      </c>
      <c r="O43" s="497">
        <f t="shared" ref="O43:V43" si="2">O44+O45</f>
        <v>149.45999999999998</v>
      </c>
      <c r="P43" s="497">
        <f t="shared" si="2"/>
        <v>145.935</v>
      </c>
      <c r="Q43" s="497">
        <f t="shared" si="2"/>
        <v>138.65</v>
      </c>
      <c r="R43" s="497">
        <f t="shared" si="2"/>
        <v>131.83499999999998</v>
      </c>
      <c r="S43" s="497">
        <f t="shared" si="2"/>
        <v>96.600000000000009</v>
      </c>
      <c r="T43" s="497">
        <f t="shared" si="2"/>
        <v>178.84800000000001</v>
      </c>
      <c r="U43" s="497">
        <f t="shared" si="2"/>
        <v>103.56923076923077</v>
      </c>
      <c r="V43" s="497">
        <f t="shared" si="2"/>
        <v>168.3</v>
      </c>
      <c r="W43" s="238"/>
      <c r="X43" s="197"/>
      <c r="Y43" s="236"/>
      <c r="Z43" s="228" t="s">
        <v>44</v>
      </c>
      <c r="AA43" s="497">
        <f t="shared" ref="AA43:AH43" si="3">AA44+AA45</f>
        <v>99.64</v>
      </c>
      <c r="AB43" s="497">
        <f t="shared" si="3"/>
        <v>97.29</v>
      </c>
      <c r="AC43" s="497">
        <f t="shared" si="3"/>
        <v>92.59</v>
      </c>
      <c r="AD43" s="497">
        <f t="shared" si="3"/>
        <v>87.89</v>
      </c>
      <c r="AE43" s="497">
        <f t="shared" si="3"/>
        <v>64.400000000000006</v>
      </c>
      <c r="AF43" s="497">
        <f t="shared" si="3"/>
        <v>119.232</v>
      </c>
      <c r="AG43" s="497">
        <f t="shared" si="3"/>
        <v>69.046153846153842</v>
      </c>
      <c r="AH43" s="497">
        <f t="shared" si="3"/>
        <v>112.2</v>
      </c>
      <c r="AI43" s="238"/>
      <c r="AJ43" s="197"/>
    </row>
    <row r="44" spans="2:36" ht="21" thickBot="1" x14ac:dyDescent="0.35">
      <c r="B44" s="230" t="s">
        <v>507</v>
      </c>
      <c r="C44" s="231">
        <f t="shared" ref="C44:J44" si="4">C87/1000*C24</f>
        <v>0</v>
      </c>
      <c r="D44" s="232">
        <f t="shared" si="4"/>
        <v>0</v>
      </c>
      <c r="E44" s="231">
        <f t="shared" si="4"/>
        <v>0</v>
      </c>
      <c r="F44" s="232">
        <f t="shared" si="4"/>
        <v>0</v>
      </c>
      <c r="G44" s="231">
        <f t="shared" si="4"/>
        <v>0</v>
      </c>
      <c r="H44" s="232">
        <f t="shared" si="4"/>
        <v>0</v>
      </c>
      <c r="I44" s="231">
        <f t="shared" si="4"/>
        <v>0</v>
      </c>
      <c r="J44" s="232">
        <f t="shared" si="4"/>
        <v>0</v>
      </c>
      <c r="K44" s="200" t="s">
        <v>41</v>
      </c>
      <c r="L44" s="199"/>
      <c r="M44" s="236"/>
      <c r="N44" s="230" t="s">
        <v>507</v>
      </c>
      <c r="O44" s="498">
        <f>'DH substation'!C44/'Natural gas boiler'!C44*'Natural gas boiler'!O44</f>
        <v>0</v>
      </c>
      <c r="P44" s="498">
        <f>'DH substation'!D44/'Natural gas boiler'!D44*'Natural gas boiler'!P44</f>
        <v>0</v>
      </c>
      <c r="Q44" s="498">
        <f>'DH substation'!E44/'Natural gas boiler'!E44*'Natural gas boiler'!Q44</f>
        <v>0</v>
      </c>
      <c r="R44" s="498">
        <f>'DH substation'!F44/'Natural gas boiler'!F44*'Natural gas boiler'!R44</f>
        <v>0</v>
      </c>
      <c r="S44" s="498">
        <f>'DH substation'!G44/'Natural gas boiler'!G44*'Natural gas boiler'!S44</f>
        <v>0</v>
      </c>
      <c r="T44" s="498">
        <f>'DH substation'!H44/'Natural gas boiler'!H44*'Natural gas boiler'!T44</f>
        <v>0</v>
      </c>
      <c r="U44" s="498">
        <f>'DH substation'!I44/'Natural gas boiler'!I44*'Natural gas boiler'!U44</f>
        <v>0</v>
      </c>
      <c r="V44" s="498">
        <f>'DH substation'!J44/'Natural gas boiler'!J44*'Natural gas boiler'!V44</f>
        <v>0</v>
      </c>
      <c r="W44" s="200" t="s">
        <v>41</v>
      </c>
      <c r="X44" s="199"/>
      <c r="Y44" s="236"/>
      <c r="Z44" s="230" t="s">
        <v>507</v>
      </c>
      <c r="AA44" s="498">
        <f>C44/'Natural gas boiler'!C44*'Natural gas boiler'!AA44</f>
        <v>0</v>
      </c>
      <c r="AB44" s="498">
        <f>D44/'Natural gas boiler'!D44*'Natural gas boiler'!AB44</f>
        <v>0</v>
      </c>
      <c r="AC44" s="498">
        <f>E44/'Natural gas boiler'!E44*'Natural gas boiler'!AC44</f>
        <v>0</v>
      </c>
      <c r="AD44" s="498">
        <f>F44/'Natural gas boiler'!F44*'Natural gas boiler'!AD44</f>
        <v>0</v>
      </c>
      <c r="AE44" s="498">
        <f>G44/'Natural gas boiler'!G44*'Natural gas boiler'!AE44</f>
        <v>0</v>
      </c>
      <c r="AF44" s="498">
        <f>H44/'Natural gas boiler'!H44*'Natural gas boiler'!AF44</f>
        <v>0</v>
      </c>
      <c r="AG44" s="498">
        <f>I44/'Natural gas boiler'!I44*'Natural gas boiler'!AG44</f>
        <v>0</v>
      </c>
      <c r="AH44" s="498">
        <f>J44/'Natural gas boiler'!J44*'Natural gas boiler'!AH44</f>
        <v>0</v>
      </c>
      <c r="AI44" s="200" t="s">
        <v>41</v>
      </c>
      <c r="AJ44" s="199"/>
    </row>
    <row r="45" spans="2:36" ht="21" thickBot="1" x14ac:dyDescent="0.35">
      <c r="B45" s="233" t="s">
        <v>508</v>
      </c>
      <c r="C45" s="208">
        <v>47</v>
      </c>
      <c r="D45" s="211">
        <f>C45*(1-0.005)^(D14-C14)</f>
        <v>45.836691396728128</v>
      </c>
      <c r="E45" s="210">
        <f t="shared" ref="E45:F45" si="5">D45*(1-0.005)^(E14-D14)</f>
        <v>43.595741534461418</v>
      </c>
      <c r="F45" s="211">
        <f t="shared" si="5"/>
        <v>39.437164687417244</v>
      </c>
      <c r="G45" s="208">
        <v>35</v>
      </c>
      <c r="H45" s="209">
        <v>60</v>
      </c>
      <c r="I45" s="208">
        <v>30</v>
      </c>
      <c r="J45" s="209">
        <v>50</v>
      </c>
      <c r="K45" s="207" t="s">
        <v>873</v>
      </c>
      <c r="L45" s="207">
        <v>8</v>
      </c>
      <c r="M45" s="236"/>
      <c r="N45" s="233" t="s">
        <v>508</v>
      </c>
      <c r="O45" s="498">
        <f>'DH substation'!C45/'Natural gas boiler'!C45*'Natural gas boiler'!O45</f>
        <v>149.45999999999998</v>
      </c>
      <c r="P45" s="498">
        <f>'DH substation'!D45/'Natural gas boiler'!D45*'Natural gas boiler'!P45</f>
        <v>145.935</v>
      </c>
      <c r="Q45" s="498">
        <f>'DH substation'!E45/'Natural gas boiler'!E45*'Natural gas boiler'!Q45</f>
        <v>138.65</v>
      </c>
      <c r="R45" s="498">
        <f>'DH substation'!F45/'Natural gas boiler'!F45*'Natural gas boiler'!R45</f>
        <v>131.83499999999998</v>
      </c>
      <c r="S45" s="498">
        <f>'DH substation'!G45/'Natural gas boiler'!G45*'Natural gas boiler'!S45</f>
        <v>96.600000000000009</v>
      </c>
      <c r="T45" s="498">
        <f>'DH substation'!H45/'Natural gas boiler'!H45*'Natural gas boiler'!T45</f>
        <v>178.84800000000001</v>
      </c>
      <c r="U45" s="498">
        <f>'DH substation'!I45/'Natural gas boiler'!I45*'Natural gas boiler'!U45</f>
        <v>103.56923076923077</v>
      </c>
      <c r="V45" s="498">
        <f>'DH substation'!J45/'Natural gas boiler'!J45*'Natural gas boiler'!V45</f>
        <v>168.3</v>
      </c>
      <c r="W45" s="223"/>
      <c r="X45" s="223">
        <v>7</v>
      </c>
      <c r="Y45" s="237"/>
      <c r="Z45" s="233" t="s">
        <v>508</v>
      </c>
      <c r="AA45" s="498">
        <f>C45/'Natural gas boiler'!C45*'Natural gas boiler'!AA45</f>
        <v>99.64</v>
      </c>
      <c r="AB45" s="498">
        <f>D45/'Natural gas boiler'!D45*'Natural gas boiler'!AB45</f>
        <v>97.29</v>
      </c>
      <c r="AC45" s="498">
        <f>E45/'Natural gas boiler'!E45*'Natural gas boiler'!AC45</f>
        <v>92.59</v>
      </c>
      <c r="AD45" s="498">
        <f>F45/'Natural gas boiler'!F45*'Natural gas boiler'!AD45</f>
        <v>87.89</v>
      </c>
      <c r="AE45" s="498">
        <f>G45/'Natural gas boiler'!G45*'Natural gas boiler'!AE45</f>
        <v>64.400000000000006</v>
      </c>
      <c r="AF45" s="498">
        <f>H45/'Natural gas boiler'!H45*'Natural gas boiler'!AF45</f>
        <v>119.232</v>
      </c>
      <c r="AG45" s="498">
        <f>I45/'Natural gas boiler'!I45*'Natural gas boiler'!AG45</f>
        <v>69.046153846153842</v>
      </c>
      <c r="AH45" s="498">
        <f>J45/'Natural gas boiler'!J45*'Natural gas boiler'!AH45</f>
        <v>112.2</v>
      </c>
      <c r="AI45" s="223"/>
      <c r="AJ45" s="223">
        <v>7</v>
      </c>
    </row>
    <row r="46" spans="2:36" ht="15" thickBot="1" x14ac:dyDescent="0.35">
      <c r="B46" s="217" t="s">
        <v>510</v>
      </c>
      <c r="C46" s="234">
        <v>0</v>
      </c>
      <c r="D46" s="234">
        <v>0</v>
      </c>
      <c r="E46" s="234">
        <v>0</v>
      </c>
      <c r="F46" s="234">
        <v>0</v>
      </c>
      <c r="G46" s="234">
        <v>0</v>
      </c>
      <c r="H46" s="234">
        <v>0</v>
      </c>
      <c r="I46" s="234">
        <v>0</v>
      </c>
      <c r="J46" s="234">
        <v>0</v>
      </c>
      <c r="K46" s="207"/>
      <c r="L46" s="207"/>
      <c r="M46" s="236"/>
      <c r="N46" s="217" t="s">
        <v>510</v>
      </c>
      <c r="O46" s="234">
        <v>0</v>
      </c>
      <c r="P46" s="234">
        <v>0</v>
      </c>
      <c r="Q46" s="234">
        <v>0</v>
      </c>
      <c r="R46" s="234">
        <v>0</v>
      </c>
      <c r="S46" s="234">
        <v>0</v>
      </c>
      <c r="T46" s="234">
        <v>0</v>
      </c>
      <c r="U46" s="234">
        <v>0</v>
      </c>
      <c r="V46" s="234">
        <v>0</v>
      </c>
      <c r="W46" s="207"/>
      <c r="X46" s="207"/>
      <c r="Y46" s="236"/>
      <c r="Z46" s="217" t="s">
        <v>510</v>
      </c>
      <c r="AA46" s="234">
        <v>0</v>
      </c>
      <c r="AB46" s="234">
        <v>0</v>
      </c>
      <c r="AC46" s="234">
        <v>0</v>
      </c>
      <c r="AD46" s="234">
        <v>0</v>
      </c>
      <c r="AE46" s="234">
        <v>0</v>
      </c>
      <c r="AF46" s="234">
        <v>0</v>
      </c>
      <c r="AG46" s="234">
        <v>0</v>
      </c>
      <c r="AH46" s="234">
        <v>0</v>
      </c>
      <c r="AI46" s="207"/>
      <c r="AJ46" s="207"/>
    </row>
    <row r="47" spans="2:36" ht="15" thickBot="1" x14ac:dyDescent="0.35">
      <c r="B47" s="192" t="s">
        <v>527</v>
      </c>
      <c r="C47" s="193"/>
      <c r="D47" s="193"/>
      <c r="E47" s="193"/>
      <c r="F47" s="193"/>
      <c r="G47" s="193"/>
      <c r="H47" s="193"/>
      <c r="I47" s="193"/>
      <c r="J47" s="193"/>
      <c r="K47" s="193"/>
      <c r="L47" s="194"/>
      <c r="M47" s="44"/>
      <c r="N47" s="192" t="s">
        <v>527</v>
      </c>
      <c r="O47" s="193"/>
      <c r="P47" s="193"/>
      <c r="Q47" s="193"/>
      <c r="R47" s="193"/>
      <c r="S47" s="193"/>
      <c r="T47" s="193"/>
      <c r="U47" s="193"/>
      <c r="V47" s="193"/>
      <c r="W47" s="193"/>
      <c r="X47" s="194"/>
      <c r="Y47" s="44"/>
      <c r="Z47" s="192" t="s">
        <v>527</v>
      </c>
      <c r="AA47" s="193"/>
      <c r="AB47" s="193"/>
      <c r="AC47" s="193"/>
      <c r="AD47" s="193"/>
      <c r="AE47" s="193"/>
      <c r="AF47" s="193"/>
      <c r="AG47" s="193"/>
      <c r="AH47" s="193"/>
      <c r="AI47" s="193"/>
      <c r="AJ47" s="194"/>
    </row>
    <row r="48" spans="2:36" ht="15" thickBot="1" x14ac:dyDescent="0.35">
      <c r="B48" s="203" t="s">
        <v>531</v>
      </c>
      <c r="C48" s="235">
        <f>C39/C$17*Euro</f>
        <v>1.4155</v>
      </c>
      <c r="D48" s="235">
        <f>D39/D$17*Euro</f>
        <v>1.3804646100440141</v>
      </c>
      <c r="E48" s="235">
        <f>E39/E$17*Euro</f>
        <v>1.3129738753623432</v>
      </c>
      <c r="F48" s="235">
        <f>F39/F$17*Euro</f>
        <v>1.1877299279795555</v>
      </c>
      <c r="G48" s="204"/>
      <c r="H48" s="204"/>
      <c r="I48" s="204"/>
      <c r="J48" s="204"/>
      <c r="K48" s="204"/>
      <c r="L48" s="204"/>
      <c r="M48" s="44"/>
      <c r="N48" s="212" t="s">
        <v>531</v>
      </c>
      <c r="O48" s="235">
        <f>O39/O$17*Euro</f>
        <v>0.52150000000000007</v>
      </c>
      <c r="P48" s="235">
        <f>P39/P$17*Euro</f>
        <v>0.50859222475305788</v>
      </c>
      <c r="Q48" s="235">
        <f>Q39/Q$17*Euro</f>
        <v>0.48372721723875817</v>
      </c>
      <c r="R48" s="235">
        <f>R39/R$17*Euro</f>
        <v>0.43758471030825735</v>
      </c>
      <c r="S48" s="204"/>
      <c r="T48" s="204"/>
      <c r="U48" s="204"/>
      <c r="V48" s="204"/>
      <c r="W48" s="204"/>
      <c r="X48" s="204"/>
      <c r="Y48" s="44"/>
      <c r="Z48" s="212" t="s">
        <v>531</v>
      </c>
      <c r="AA48" s="235">
        <f>AA39/AA$17*Euro</f>
        <v>0.52149999999999996</v>
      </c>
      <c r="AB48" s="235">
        <f>AB39/AB$17*Euro</f>
        <v>0.50859222475305776</v>
      </c>
      <c r="AC48" s="235">
        <f>AC39/AC$17*Euro</f>
        <v>0.48372721723875806</v>
      </c>
      <c r="AD48" s="235">
        <f>AD39/AD$17*Euro</f>
        <v>0.43758471030825735</v>
      </c>
      <c r="AE48" s="204"/>
      <c r="AF48" s="204"/>
      <c r="AG48" s="204"/>
      <c r="AH48" s="204"/>
      <c r="AI48" s="204"/>
      <c r="AJ48" s="204"/>
    </row>
    <row r="49" spans="2:36" ht="21" thickBot="1" x14ac:dyDescent="0.35">
      <c r="B49" s="203" t="s">
        <v>532</v>
      </c>
      <c r="C49" s="235">
        <f>C42/C$17*Euro</f>
        <v>2.2349999999999999</v>
      </c>
      <c r="D49" s="235">
        <f>D42/D$17*Euro</f>
        <v>2.179680963227391</v>
      </c>
      <c r="E49" s="235">
        <f>E42/E$17*Euro</f>
        <v>2.0731166453089633</v>
      </c>
      <c r="F49" s="235">
        <f>F42/F$17*Euro</f>
        <v>1.8753630441782456</v>
      </c>
      <c r="G49" s="204"/>
      <c r="H49" s="204"/>
      <c r="I49" s="204"/>
      <c r="J49" s="204"/>
      <c r="K49" s="204"/>
      <c r="L49" s="204"/>
      <c r="M49" s="44"/>
      <c r="N49" s="212" t="s">
        <v>532</v>
      </c>
      <c r="O49" s="235">
        <f>O42/O$17*Euro</f>
        <v>7.4499999999999997E-2</v>
      </c>
      <c r="P49" s="235">
        <f>P42/P$17*Euro</f>
        <v>7.2656032107579691E-2</v>
      </c>
      <c r="Q49" s="235">
        <f>Q42/Q$17*Euro</f>
        <v>6.9103888176965445E-2</v>
      </c>
      <c r="R49" s="235">
        <f>R42/R$17*Euro</f>
        <v>6.2512101472608189E-2</v>
      </c>
      <c r="S49" s="204"/>
      <c r="T49" s="204"/>
      <c r="U49" s="204"/>
      <c r="V49" s="204"/>
      <c r="W49" s="204"/>
      <c r="X49" s="204"/>
      <c r="Y49" s="44"/>
      <c r="Z49" s="212" t="s">
        <v>532</v>
      </c>
      <c r="AA49" s="235">
        <f>AA42/AA$17*Euro</f>
        <v>0.18625000000000003</v>
      </c>
      <c r="AB49" s="235">
        <f>AB42/AB$17*Euro</f>
        <v>0.18164008026894923</v>
      </c>
      <c r="AC49" s="235">
        <f>AC42/AC$17*Euro</f>
        <v>0.17275972044241361</v>
      </c>
      <c r="AD49" s="235">
        <f>AD42/AD$17*Euro</f>
        <v>0.15628025368152046</v>
      </c>
      <c r="AE49" s="204"/>
      <c r="AF49" s="204"/>
      <c r="AG49" s="204"/>
      <c r="AH49" s="204"/>
      <c r="AI49" s="204"/>
      <c r="AJ49" s="204"/>
    </row>
    <row r="50" spans="2:36" ht="15" thickBot="1" x14ac:dyDescent="0.35">
      <c r="B50" s="203" t="s">
        <v>778</v>
      </c>
      <c r="C50" s="836">
        <f>C48+C49</f>
        <v>3.6505000000000001</v>
      </c>
      <c r="D50" s="836">
        <f>D48+D49</f>
        <v>3.5601455732714049</v>
      </c>
      <c r="E50" s="836">
        <f>E48+E49</f>
        <v>3.3860905206713063</v>
      </c>
      <c r="F50" s="836">
        <f>F48+F49</f>
        <v>3.0630929721578011</v>
      </c>
      <c r="G50" s="204"/>
      <c r="H50" s="204"/>
      <c r="I50" s="204"/>
      <c r="J50" s="204"/>
      <c r="K50" s="204"/>
      <c r="L50" s="204"/>
      <c r="M50" s="44"/>
      <c r="N50" s="212"/>
      <c r="O50" s="836">
        <f>O48+O49</f>
        <v>0.59600000000000009</v>
      </c>
      <c r="P50" s="836">
        <f>P48+P49</f>
        <v>0.58124825686063752</v>
      </c>
      <c r="Q50" s="836">
        <f>Q48+Q49</f>
        <v>0.55283110541572356</v>
      </c>
      <c r="R50" s="836">
        <f>R48+R49</f>
        <v>0.50009681178086551</v>
      </c>
      <c r="S50" s="204"/>
      <c r="T50" s="204"/>
      <c r="U50" s="204"/>
      <c r="V50" s="204"/>
      <c r="W50" s="204"/>
      <c r="X50" s="204"/>
      <c r="Y50" s="44"/>
      <c r="Z50" s="212"/>
      <c r="AA50" s="836">
        <f>AA48+AA49</f>
        <v>0.70774999999999999</v>
      </c>
      <c r="AB50" s="836">
        <f>AB48+AB49</f>
        <v>0.69023230502200694</v>
      </c>
      <c r="AC50" s="836">
        <f>AC48+AC49</f>
        <v>0.65648693768117172</v>
      </c>
      <c r="AD50" s="836">
        <f>AD48+AD49</f>
        <v>0.59386496398977784</v>
      </c>
      <c r="AE50" s="204"/>
      <c r="AF50" s="204"/>
      <c r="AG50" s="204"/>
      <c r="AH50" s="204"/>
      <c r="AI50" s="204"/>
      <c r="AJ50" s="204"/>
    </row>
    <row r="51" spans="2:36" ht="15" thickBot="1" x14ac:dyDescent="0.35">
      <c r="B51" s="228" t="s">
        <v>530</v>
      </c>
      <c r="C51" s="235">
        <f>C43/C17/1000*Euro</f>
        <v>3.5015000000000004E-2</v>
      </c>
      <c r="D51" s="235">
        <f>D43/D17/1000*Euro</f>
        <v>3.4148335090562455E-2</v>
      </c>
      <c r="E51" s="235">
        <f>E43/E17/1000*Euro</f>
        <v>3.2478827443173756E-2</v>
      </c>
      <c r="F51" s="235">
        <f>F43/F17/1000*Euro</f>
        <v>2.9380687692125845E-2</v>
      </c>
      <c r="G51" s="204"/>
      <c r="H51" s="204"/>
      <c r="I51" s="204"/>
      <c r="J51" s="204"/>
      <c r="K51" s="204"/>
      <c r="L51" s="204"/>
      <c r="M51" s="44"/>
      <c r="N51" s="228" t="s">
        <v>530</v>
      </c>
      <c r="O51" s="235">
        <f>O43/O17/1000*Euro</f>
        <v>2.7836924999999997E-3</v>
      </c>
      <c r="P51" s="235">
        <f>P43/P17/1000*Euro</f>
        <v>2.718039375E-3</v>
      </c>
      <c r="Q51" s="235">
        <f>Q43/Q17/1000*Euro</f>
        <v>2.5823562500000004E-3</v>
      </c>
      <c r="R51" s="235">
        <f>R43/R17/1000*Euro</f>
        <v>2.4554268749999992E-3</v>
      </c>
      <c r="S51" s="204"/>
      <c r="T51" s="204"/>
      <c r="U51" s="204"/>
      <c r="V51" s="204"/>
      <c r="W51" s="204"/>
      <c r="X51" s="204"/>
      <c r="Y51" s="44"/>
      <c r="Z51" s="228" t="s">
        <v>530</v>
      </c>
      <c r="AA51" s="235">
        <f>AA43/AA17/1000*Euro</f>
        <v>4.6394875E-3</v>
      </c>
      <c r="AB51" s="235">
        <f>AB43/AB17/1000*Euro</f>
        <v>4.5300656250000012E-3</v>
      </c>
      <c r="AC51" s="235">
        <f>AC43/AC17/1000*Euro</f>
        <v>4.311221875E-3</v>
      </c>
      <c r="AD51" s="235">
        <f>AD43/AD17/1000*Euro</f>
        <v>4.0923781249999997E-3</v>
      </c>
      <c r="AE51" s="204"/>
      <c r="AF51" s="204"/>
      <c r="AG51" s="204"/>
      <c r="AH51" s="204"/>
      <c r="AI51" s="204"/>
      <c r="AJ51" s="204"/>
    </row>
    <row r="52" spans="2:36" ht="15" thickBot="1" x14ac:dyDescent="0.35">
      <c r="B52" s="218" t="s">
        <v>533</v>
      </c>
      <c r="C52" s="205">
        <f>C46/3.6*Euro</f>
        <v>0</v>
      </c>
      <c r="D52" s="530">
        <f>D46/3.6*Euro</f>
        <v>0</v>
      </c>
      <c r="E52" s="530">
        <f>E46/3.6*Euro</f>
        <v>0</v>
      </c>
      <c r="F52" s="530">
        <f>F46/3.6*Euro</f>
        <v>0</v>
      </c>
      <c r="G52" s="205"/>
      <c r="H52" s="205"/>
      <c r="I52" s="205"/>
      <c r="J52" s="205"/>
      <c r="K52" s="205"/>
      <c r="L52" s="205"/>
      <c r="M52" s="44"/>
      <c r="N52" s="217" t="s">
        <v>533</v>
      </c>
      <c r="O52" s="530">
        <f>O46/3.6*Euro</f>
        <v>0</v>
      </c>
      <c r="P52" s="530">
        <f>P46/3.6*Euro</f>
        <v>0</v>
      </c>
      <c r="Q52" s="530">
        <f>Q46/3.6*Euro</f>
        <v>0</v>
      </c>
      <c r="R52" s="530">
        <f>R46/3.6*Euro</f>
        <v>0</v>
      </c>
      <c r="S52" s="204"/>
      <c r="T52" s="204"/>
      <c r="U52" s="204"/>
      <c r="V52" s="204"/>
      <c r="W52" s="204"/>
      <c r="X52" s="204"/>
      <c r="Y52" s="44"/>
      <c r="Z52" s="217" t="s">
        <v>533</v>
      </c>
      <c r="AA52" s="530">
        <f>AA46/3.6*Euro</f>
        <v>0</v>
      </c>
      <c r="AB52" s="530">
        <f>AB46/3.6*Euro</f>
        <v>0</v>
      </c>
      <c r="AC52" s="530">
        <f>AC46/3.6*Euro</f>
        <v>0</v>
      </c>
      <c r="AD52" s="530">
        <f>AD46/3.6*Euro</f>
        <v>0</v>
      </c>
      <c r="AE52" s="204"/>
      <c r="AF52" s="204"/>
      <c r="AG52" s="204"/>
      <c r="AH52" s="204"/>
      <c r="AI52" s="204"/>
      <c r="AJ52" s="204"/>
    </row>
    <row r="53" spans="2:36" x14ac:dyDescent="0.3">
      <c r="B53" s="243"/>
      <c r="C53" s="170"/>
      <c r="D53" s="170"/>
      <c r="E53" s="170"/>
      <c r="F53" s="170"/>
      <c r="G53" s="170"/>
      <c r="H53" s="170"/>
      <c r="I53" s="121"/>
      <c r="J53" s="121"/>
      <c r="K53" s="121"/>
      <c r="L53" s="121"/>
    </row>
    <row r="54" spans="2:36" x14ac:dyDescent="0.3">
      <c r="B54" s="243"/>
      <c r="C54" s="170"/>
      <c r="D54" s="170"/>
      <c r="E54" s="170"/>
      <c r="F54" s="170"/>
      <c r="G54" s="170"/>
      <c r="H54" s="170"/>
      <c r="I54" s="121"/>
      <c r="J54" s="121"/>
      <c r="K54" s="121"/>
      <c r="L54" s="121"/>
    </row>
    <row r="55" spans="2:36" x14ac:dyDescent="0.3">
      <c r="B55" s="838" t="s">
        <v>608</v>
      </c>
      <c r="C55" s="837"/>
      <c r="D55" s="837"/>
      <c r="E55" s="837"/>
      <c r="F55" s="837"/>
      <c r="G55" s="837"/>
      <c r="H55" s="837"/>
      <c r="I55" s="837"/>
      <c r="J55" s="121"/>
      <c r="K55" s="121"/>
      <c r="L55" s="121"/>
    </row>
    <row r="56" spans="2:36" ht="15" thickBot="1" x14ac:dyDescent="0.35">
      <c r="B56" s="844">
        <v>1</v>
      </c>
      <c r="C56" s="840" t="s">
        <v>779</v>
      </c>
      <c r="D56" s="837"/>
      <c r="E56" s="837"/>
      <c r="F56" s="837"/>
      <c r="G56" s="837"/>
      <c r="H56" s="837"/>
      <c r="I56" s="837"/>
      <c r="J56" s="121"/>
      <c r="K56" s="121"/>
      <c r="L56" s="121"/>
      <c r="N56" t="s">
        <v>556</v>
      </c>
    </row>
    <row r="57" spans="2:36" x14ac:dyDescent="0.3">
      <c r="B57" s="844">
        <v>2</v>
      </c>
      <c r="C57" s="840" t="s">
        <v>780</v>
      </c>
      <c r="D57" s="837"/>
      <c r="E57" s="837"/>
      <c r="F57" s="837"/>
      <c r="G57" s="837"/>
      <c r="H57" s="837"/>
      <c r="I57" s="837"/>
      <c r="J57" s="121"/>
      <c r="K57" s="121"/>
      <c r="L57" s="121"/>
      <c r="N57" s="352" t="s">
        <v>44</v>
      </c>
      <c r="O57" s="345">
        <v>1288.6114233190174</v>
      </c>
      <c r="P57" s="331">
        <v>1261.5427044169692</v>
      </c>
      <c r="Q57" s="331">
        <v>1220.7435579114713</v>
      </c>
      <c r="R57" s="330">
        <v>1148.0361835045319</v>
      </c>
      <c r="S57" s="346">
        <v>828.32117534308361</v>
      </c>
      <c r="T57" s="345">
        <v>1870.8029383577091</v>
      </c>
      <c r="U57" s="345">
        <v>866.11694702753812</v>
      </c>
      <c r="V57" s="345">
        <v>1665.2923675688453</v>
      </c>
      <c r="W57" s="238"/>
      <c r="X57" s="327"/>
      <c r="Y57" s="236"/>
      <c r="Z57" s="352" t="s">
        <v>44</v>
      </c>
      <c r="AA57" s="345">
        <v>1269.3057116595087</v>
      </c>
      <c r="AB57" s="331">
        <v>1240.3018229096565</v>
      </c>
      <c r="AC57" s="346">
        <v>1190.1023844671906</v>
      </c>
      <c r="AD57" s="331">
        <v>1098.4484732338783</v>
      </c>
      <c r="AE57" s="346">
        <v>814.16058767154186</v>
      </c>
      <c r="AF57" s="345">
        <v>1835.4014691788545</v>
      </c>
      <c r="AG57" s="345">
        <v>833.05847351376906</v>
      </c>
      <c r="AH57" s="345">
        <v>1582.6461837844226</v>
      </c>
      <c r="AI57" s="238"/>
      <c r="AJ57" s="327"/>
    </row>
    <row r="58" spans="2:36" ht="20.399999999999999" x14ac:dyDescent="0.3">
      <c r="B58" s="844">
        <v>3</v>
      </c>
      <c r="C58" s="840" t="s">
        <v>781</v>
      </c>
      <c r="D58" s="837"/>
      <c r="E58" s="837"/>
      <c r="F58" s="837"/>
      <c r="G58" s="837"/>
      <c r="H58" s="837"/>
      <c r="I58" s="837"/>
      <c r="J58" s="121"/>
      <c r="K58" s="121"/>
      <c r="L58" s="121"/>
      <c r="N58" s="354" t="s">
        <v>507</v>
      </c>
      <c r="O58" s="355">
        <v>38.611423319017277</v>
      </c>
      <c r="P58" s="356">
        <v>42.481763014625422</v>
      </c>
      <c r="Q58" s="356">
        <v>61.282346888561214</v>
      </c>
      <c r="R58" s="332">
        <v>99.175420541307204</v>
      </c>
      <c r="S58" s="347">
        <v>28.321175343083617</v>
      </c>
      <c r="T58" s="356">
        <v>70.802938357709039</v>
      </c>
      <c r="U58" s="347">
        <v>66.116947027538146</v>
      </c>
      <c r="V58" s="356">
        <v>165.29236756884535</v>
      </c>
      <c r="W58" s="328" t="s">
        <v>41</v>
      </c>
      <c r="X58" s="317"/>
      <c r="Y58" s="236"/>
      <c r="Z58" s="354" t="s">
        <v>507</v>
      </c>
      <c r="AA58" s="355">
        <v>19.305711659508638</v>
      </c>
      <c r="AB58" s="356">
        <v>21.240881507312711</v>
      </c>
      <c r="AC58" s="347">
        <v>30.641173444280607</v>
      </c>
      <c r="AD58" s="356">
        <v>49.587710270653602</v>
      </c>
      <c r="AE58" s="347">
        <v>14.160587671541808</v>
      </c>
      <c r="AF58" s="356">
        <v>35.401469178854519</v>
      </c>
      <c r="AG58" s="347">
        <v>33.058473513769073</v>
      </c>
      <c r="AH58" s="356">
        <v>82.646183784422675</v>
      </c>
      <c r="AI58" s="328" t="s">
        <v>41</v>
      </c>
      <c r="AJ58" s="317"/>
    </row>
    <row r="59" spans="2:36" ht="21" thickBot="1" x14ac:dyDescent="0.35">
      <c r="B59" s="844">
        <v>4</v>
      </c>
      <c r="C59" s="840" t="s">
        <v>782</v>
      </c>
      <c r="D59" s="837"/>
      <c r="E59" s="837"/>
      <c r="F59" s="837"/>
      <c r="G59" s="837"/>
      <c r="H59" s="837"/>
      <c r="I59" s="837"/>
      <c r="J59" s="121"/>
      <c r="K59" s="121"/>
      <c r="L59" s="121"/>
      <c r="N59" s="357" t="s">
        <v>508</v>
      </c>
      <c r="O59" s="365">
        <v>1250</v>
      </c>
      <c r="P59" s="365">
        <v>1219.0609414023438</v>
      </c>
      <c r="Q59" s="365">
        <v>1159.46121102291</v>
      </c>
      <c r="R59" s="365">
        <v>1048.8607629632247</v>
      </c>
      <c r="S59" s="362">
        <v>800</v>
      </c>
      <c r="T59" s="362">
        <v>1800</v>
      </c>
      <c r="U59" s="362">
        <v>800</v>
      </c>
      <c r="V59" s="362">
        <v>1500</v>
      </c>
      <c r="W59" s="362"/>
      <c r="X59" s="362">
        <v>7</v>
      </c>
      <c r="Y59" s="237"/>
      <c r="Z59" s="357" t="s">
        <v>508</v>
      </c>
      <c r="AA59" s="363">
        <v>1250</v>
      </c>
      <c r="AB59" s="334">
        <v>1219.0609414023438</v>
      </c>
      <c r="AC59" s="333">
        <v>1159.46121102291</v>
      </c>
      <c r="AD59" s="334">
        <v>1048.8607629632247</v>
      </c>
      <c r="AE59" s="362">
        <v>800</v>
      </c>
      <c r="AF59" s="362">
        <v>1800</v>
      </c>
      <c r="AG59" s="362">
        <v>800</v>
      </c>
      <c r="AH59" s="362">
        <v>1500</v>
      </c>
      <c r="AI59" s="362"/>
      <c r="AJ59" s="362">
        <v>7</v>
      </c>
    </row>
    <row r="60" spans="2:36" x14ac:dyDescent="0.3">
      <c r="B60" s="844">
        <v>5</v>
      </c>
      <c r="C60" s="843" t="s">
        <v>783</v>
      </c>
      <c r="D60" s="837"/>
      <c r="E60" s="837"/>
      <c r="F60" s="837"/>
      <c r="G60" s="837"/>
      <c r="H60" s="837"/>
      <c r="I60" s="837"/>
      <c r="J60" s="121"/>
      <c r="K60" s="121"/>
      <c r="L60" s="121"/>
    </row>
    <row r="61" spans="2:36" x14ac:dyDescent="0.3">
      <c r="B61" s="844">
        <v>6</v>
      </c>
      <c r="C61" s="840" t="s">
        <v>784</v>
      </c>
      <c r="D61" s="780"/>
      <c r="E61" s="780"/>
      <c r="F61" s="780"/>
      <c r="G61" s="780"/>
      <c r="H61" s="780"/>
      <c r="I61" s="780"/>
      <c r="J61" s="121"/>
      <c r="K61" s="121"/>
      <c r="L61" s="121"/>
    </row>
    <row r="62" spans="2:36" x14ac:dyDescent="0.3">
      <c r="B62" s="844">
        <v>7</v>
      </c>
      <c r="C62" s="840" t="s">
        <v>785</v>
      </c>
      <c r="D62" s="780"/>
      <c r="E62" s="780"/>
      <c r="F62" s="780"/>
      <c r="G62" s="780"/>
      <c r="H62" s="780"/>
      <c r="I62" s="780"/>
      <c r="J62" s="121"/>
      <c r="K62" s="121"/>
      <c r="L62" s="121"/>
    </row>
    <row r="63" spans="2:36" ht="15" x14ac:dyDescent="0.3">
      <c r="B63" s="839"/>
      <c r="C63" s="840"/>
      <c r="D63" s="780"/>
      <c r="E63" s="780"/>
      <c r="F63" s="780"/>
      <c r="G63" s="780"/>
      <c r="H63" s="780"/>
      <c r="I63" s="780"/>
      <c r="J63" s="121"/>
      <c r="K63" s="121"/>
      <c r="L63" s="121"/>
    </row>
    <row r="64" spans="2:36" x14ac:dyDescent="0.3">
      <c r="B64" s="841" t="s">
        <v>617</v>
      </c>
      <c r="C64" s="837"/>
      <c r="D64" s="780"/>
      <c r="E64" s="780"/>
      <c r="F64" s="780"/>
      <c r="G64" s="780"/>
      <c r="H64" s="780"/>
      <c r="I64" s="780"/>
    </row>
    <row r="65" spans="2:15" x14ac:dyDescent="0.3">
      <c r="B65" s="844" t="s">
        <v>6</v>
      </c>
      <c r="C65" s="842" t="s">
        <v>786</v>
      </c>
      <c r="D65" s="780"/>
      <c r="E65" s="780"/>
      <c r="F65" s="780"/>
      <c r="G65" s="780"/>
      <c r="H65" s="780"/>
      <c r="I65" s="780"/>
    </row>
    <row r="66" spans="2:15" x14ac:dyDescent="0.3">
      <c r="B66" s="844" t="s">
        <v>42</v>
      </c>
      <c r="C66" s="842" t="s">
        <v>787</v>
      </c>
      <c r="D66" s="780"/>
      <c r="E66" s="780"/>
      <c r="F66" s="780"/>
      <c r="G66" s="780"/>
      <c r="H66" s="780"/>
      <c r="I66" s="780"/>
    </row>
    <row r="67" spans="2:15" x14ac:dyDescent="0.3">
      <c r="B67" s="844" t="s">
        <v>15</v>
      </c>
      <c r="C67" s="842" t="s">
        <v>788</v>
      </c>
      <c r="D67" s="780"/>
      <c r="E67" s="780"/>
      <c r="F67" s="780"/>
      <c r="G67" s="780"/>
      <c r="H67" s="780"/>
      <c r="I67" s="780"/>
    </row>
    <row r="68" spans="2:15" x14ac:dyDescent="0.3">
      <c r="B68" s="844" t="s">
        <v>19</v>
      </c>
      <c r="C68" s="842" t="s">
        <v>789</v>
      </c>
      <c r="D68" s="780"/>
      <c r="E68" s="780"/>
      <c r="F68" s="780"/>
      <c r="G68" s="780"/>
      <c r="H68" s="780"/>
      <c r="I68" s="780"/>
    </row>
    <row r="69" spans="2:15" x14ac:dyDescent="0.3">
      <c r="B69" s="844" t="s">
        <v>52</v>
      </c>
      <c r="C69" s="842" t="s">
        <v>790</v>
      </c>
      <c r="D69" s="780"/>
      <c r="E69" s="780"/>
      <c r="F69" s="780"/>
      <c r="G69" s="780"/>
      <c r="H69" s="780"/>
      <c r="I69" s="780"/>
      <c r="J69" s="837"/>
      <c r="K69" s="837"/>
      <c r="L69" s="837"/>
      <c r="M69" s="837"/>
      <c r="N69" s="837"/>
      <c r="O69" s="837"/>
    </row>
    <row r="70" spans="2:15" x14ac:dyDescent="0.3">
      <c r="B70" s="844" t="s">
        <v>23</v>
      </c>
      <c r="C70" s="842" t="s">
        <v>791</v>
      </c>
      <c r="D70" s="780"/>
      <c r="E70" s="780"/>
      <c r="F70" s="780"/>
      <c r="G70" s="780"/>
      <c r="H70" s="780"/>
      <c r="I70" s="780"/>
      <c r="J70" s="837"/>
      <c r="K70" s="837"/>
      <c r="L70" s="837"/>
      <c r="M70" s="837"/>
      <c r="N70" s="837"/>
      <c r="O70" s="837"/>
    </row>
    <row r="71" spans="2:15" x14ac:dyDescent="0.3">
      <c r="B71" s="844" t="s">
        <v>31</v>
      </c>
      <c r="C71" s="842" t="s">
        <v>792</v>
      </c>
      <c r="D71" s="780"/>
      <c r="E71" s="780"/>
      <c r="F71" s="780"/>
      <c r="G71" s="780"/>
      <c r="H71" s="780"/>
      <c r="I71" s="780"/>
      <c r="J71" s="837"/>
      <c r="K71" s="837"/>
      <c r="L71" s="837"/>
      <c r="M71" s="837"/>
      <c r="N71" s="837"/>
      <c r="O71" s="837"/>
    </row>
    <row r="72" spans="2:15" x14ac:dyDescent="0.3">
      <c r="B72" s="844" t="s">
        <v>39</v>
      </c>
      <c r="C72" s="842" t="s">
        <v>793</v>
      </c>
      <c r="D72" s="780"/>
      <c r="E72" s="780"/>
      <c r="F72" s="780"/>
      <c r="G72" s="780"/>
      <c r="H72" s="780"/>
      <c r="I72" s="780"/>
      <c r="J72" s="837"/>
      <c r="K72" s="837"/>
      <c r="L72" s="837"/>
      <c r="M72" s="837"/>
      <c r="N72" s="837"/>
      <c r="O72" s="837"/>
    </row>
    <row r="73" spans="2:15" x14ac:dyDescent="0.3">
      <c r="B73" s="844" t="s">
        <v>40</v>
      </c>
      <c r="C73" s="840" t="s">
        <v>707</v>
      </c>
      <c r="D73" s="780"/>
      <c r="E73" s="780"/>
      <c r="F73" s="780"/>
      <c r="G73" s="780"/>
      <c r="H73" s="780"/>
      <c r="I73" s="780"/>
      <c r="J73" s="837"/>
      <c r="K73" s="837"/>
      <c r="L73" s="837"/>
      <c r="M73" s="837"/>
      <c r="N73" s="837"/>
      <c r="O73" s="837"/>
    </row>
    <row r="74" spans="2:15" x14ac:dyDescent="0.3">
      <c r="B74" s="844" t="s">
        <v>41</v>
      </c>
      <c r="C74" s="845" t="s">
        <v>624</v>
      </c>
      <c r="D74" s="780"/>
      <c r="E74" s="780"/>
      <c r="F74" s="780"/>
      <c r="G74" s="780"/>
      <c r="H74" s="780"/>
      <c r="I74" s="780"/>
      <c r="J74" s="837"/>
      <c r="K74" s="837"/>
      <c r="L74" s="837"/>
      <c r="M74" s="837"/>
      <c r="N74" s="837"/>
      <c r="O74" s="837"/>
    </row>
    <row r="75" spans="2:15" x14ac:dyDescent="0.3">
      <c r="B75" s="844" t="s">
        <v>37</v>
      </c>
      <c r="C75" s="845" t="s">
        <v>794</v>
      </c>
      <c r="D75" s="780"/>
      <c r="E75" s="780"/>
      <c r="F75" s="780"/>
      <c r="G75" s="780"/>
      <c r="H75" s="780"/>
      <c r="I75" s="780"/>
      <c r="J75" s="780"/>
      <c r="K75" s="780"/>
      <c r="L75" s="780"/>
      <c r="M75" s="780"/>
      <c r="N75" s="780"/>
      <c r="O75" s="780"/>
    </row>
    <row r="76" spans="2:15" x14ac:dyDescent="0.3">
      <c r="J76" s="780"/>
      <c r="K76" s="780"/>
      <c r="L76" s="780"/>
      <c r="M76" s="780"/>
      <c r="N76" s="780"/>
      <c r="O76" s="780"/>
    </row>
    <row r="77" spans="2:15" x14ac:dyDescent="0.3">
      <c r="J77" s="780"/>
      <c r="K77" s="780"/>
      <c r="L77" s="780"/>
      <c r="M77" s="780"/>
      <c r="N77" s="780"/>
      <c r="O77" s="780"/>
    </row>
    <row r="78" spans="2:15" x14ac:dyDescent="0.3">
      <c r="J78" s="780"/>
      <c r="K78" s="780"/>
      <c r="L78" s="780"/>
      <c r="M78" s="780"/>
      <c r="N78" s="780"/>
      <c r="O78" s="780"/>
    </row>
    <row r="79" spans="2:15" x14ac:dyDescent="0.3">
      <c r="J79" s="780"/>
      <c r="K79" s="780"/>
      <c r="L79" s="780"/>
      <c r="M79" s="780"/>
      <c r="N79" s="780"/>
      <c r="O79" s="780"/>
    </row>
    <row r="80" spans="2:15" x14ac:dyDescent="0.3">
      <c r="J80" s="780"/>
      <c r="K80" s="780"/>
      <c r="L80" s="780"/>
      <c r="M80" s="780"/>
      <c r="N80" s="780"/>
      <c r="O80" s="780"/>
    </row>
    <row r="81" spans="10:15" x14ac:dyDescent="0.3">
      <c r="J81" s="780"/>
      <c r="K81" s="780"/>
      <c r="L81" s="780"/>
      <c r="M81" s="780"/>
      <c r="N81" s="780"/>
      <c r="O81" s="780"/>
    </row>
    <row r="82" spans="10:15" x14ac:dyDescent="0.3">
      <c r="J82" s="780"/>
      <c r="K82" s="780"/>
      <c r="L82" s="780"/>
      <c r="M82" s="780"/>
      <c r="N82" s="780"/>
      <c r="O82" s="780"/>
    </row>
    <row r="83" spans="10:15" x14ac:dyDescent="0.3">
      <c r="J83" s="780"/>
      <c r="K83" s="780"/>
      <c r="L83" s="780"/>
      <c r="M83" s="780"/>
      <c r="N83" s="780"/>
      <c r="O83" s="780"/>
    </row>
    <row r="84" spans="10:15" x14ac:dyDescent="0.3">
      <c r="J84" s="780"/>
      <c r="K84" s="780"/>
      <c r="L84" s="780"/>
      <c r="M84" s="780"/>
      <c r="N84" s="780"/>
      <c r="O84" s="780"/>
    </row>
    <row r="85" spans="10:15" x14ac:dyDescent="0.3">
      <c r="J85" s="780"/>
      <c r="K85" s="780"/>
      <c r="L85" s="780"/>
      <c r="M85" s="780"/>
      <c r="N85" s="780"/>
      <c r="O85" s="780"/>
    </row>
    <row r="86" spans="10:15" x14ac:dyDescent="0.3">
      <c r="J86" s="780"/>
      <c r="K86" s="780"/>
      <c r="L86" s="780"/>
      <c r="M86" s="780"/>
      <c r="N86" s="780"/>
      <c r="O86" s="780"/>
    </row>
    <row r="87" spans="10:15" x14ac:dyDescent="0.3">
      <c r="J87" s="780"/>
      <c r="K87" s="780"/>
      <c r="L87" s="780"/>
      <c r="M87" s="780"/>
      <c r="N87" s="780"/>
      <c r="O87" s="780"/>
    </row>
    <row r="88" spans="10:15" x14ac:dyDescent="0.3">
      <c r="J88" s="780"/>
      <c r="K88" s="780"/>
      <c r="L88" s="780"/>
      <c r="M88" s="780"/>
      <c r="N88" s="780"/>
      <c r="O88" s="780"/>
    </row>
    <row r="89" spans="10:15" x14ac:dyDescent="0.3">
      <c r="J89" s="780"/>
      <c r="K89" s="780"/>
      <c r="L89" s="780"/>
      <c r="M89" s="780"/>
      <c r="N89" s="780"/>
      <c r="O89" s="780"/>
    </row>
  </sheetData>
  <mergeCells count="30">
    <mergeCell ref="Z14:Z15"/>
    <mergeCell ref="AG14:AH15"/>
    <mergeCell ref="AI14:AI15"/>
    <mergeCell ref="AJ14:AJ15"/>
    <mergeCell ref="AA14:AA15"/>
    <mergeCell ref="AB14:AB15"/>
    <mergeCell ref="AC14:AC15"/>
    <mergeCell ref="AD14:AD15"/>
    <mergeCell ref="AE14:AF15"/>
    <mergeCell ref="R14:R15"/>
    <mergeCell ref="S14:T15"/>
    <mergeCell ref="U14:V15"/>
    <mergeCell ref="W14:W15"/>
    <mergeCell ref="X14:X15"/>
    <mergeCell ref="C13:L13"/>
    <mergeCell ref="O13:X13"/>
    <mergeCell ref="AA13:AJ13"/>
    <mergeCell ref="B14:B15"/>
    <mergeCell ref="C14:C15"/>
    <mergeCell ref="D14:D15"/>
    <mergeCell ref="E14:E15"/>
    <mergeCell ref="F14:F15"/>
    <mergeCell ref="G14:H15"/>
    <mergeCell ref="I14:J15"/>
    <mergeCell ref="K14:K15"/>
    <mergeCell ref="L14:L15"/>
    <mergeCell ref="N14:N15"/>
    <mergeCell ref="O14:O15"/>
    <mergeCell ref="P14:P15"/>
    <mergeCell ref="Q14:Q15"/>
  </mergeCells>
  <hyperlinks>
    <hyperlink ref="C60" r:id="rId1" display="www.metrotherm.dk. " xr:uid="{00000000-0004-0000-0B00-000000000000}"/>
  </hyperlinks>
  <pageMargins left="0.7" right="0.7" top="0.75" bottom="0.75" header="0.3" footer="0.3"/>
  <pageSetup paperSize="9" orientation="portrait"/>
  <drawing r:id="rId2"/>
  <legacyDrawing r:id="rId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3">
    <tabColor theme="4"/>
  </sheetPr>
  <dimension ref="B1:AY52"/>
  <sheetViews>
    <sheetView workbookViewId="0">
      <selection activeCell="N14" sqref="N14:N15"/>
    </sheetView>
  </sheetViews>
  <sheetFormatPr defaultRowHeight="14.4" x14ac:dyDescent="0.3"/>
  <cols>
    <col min="2" max="2" width="40.88671875" customWidth="1"/>
    <col min="3" max="3" width="18.109375" customWidth="1"/>
    <col min="4" max="5" width="11.5546875" bestFit="1" customWidth="1"/>
    <col min="6" max="6" width="12.6640625" bestFit="1" customWidth="1"/>
    <col min="9" max="9" width="7.5546875" customWidth="1"/>
    <col min="14" max="14" width="30.44140625" customWidth="1"/>
    <col min="26" max="26" width="40.44140625" customWidth="1"/>
    <col min="38" max="38" width="21.5546875" customWidth="1"/>
  </cols>
  <sheetData>
    <row r="1" spans="2:51" x14ac:dyDescent="0.3">
      <c r="B1" s="8" t="s">
        <v>237</v>
      </c>
    </row>
    <row r="3" spans="2:51" s="202" customFormat="1" ht="15" thickBot="1" x14ac:dyDescent="0.35">
      <c r="B3" s="239" t="str">
        <f>C18</f>
        <v>NA</v>
      </c>
      <c r="C3" s="240"/>
      <c r="D3" s="240"/>
      <c r="E3" s="240"/>
      <c r="F3" s="240"/>
      <c r="G3" s="241"/>
      <c r="J3" s="837" t="s">
        <v>815</v>
      </c>
      <c r="R3" s="246"/>
      <c r="S3" s="247">
        <f>C45</f>
        <v>500</v>
      </c>
      <c r="T3" s="240"/>
      <c r="U3" s="240"/>
      <c r="V3" s="240"/>
      <c r="W3" s="240"/>
      <c r="X3" s="241"/>
    </row>
    <row r="4" spans="2:51" s="202" customFormat="1" ht="15.75" customHeight="1" x14ac:dyDescent="0.3">
      <c r="B4" s="34" t="s">
        <v>273</v>
      </c>
      <c r="J4" s="837">
        <v>0.2</v>
      </c>
      <c r="Z4" s="34" t="s">
        <v>273</v>
      </c>
      <c r="AA4" s="248"/>
      <c r="AB4" s="248"/>
      <c r="AC4" s="248"/>
      <c r="AD4" s="248"/>
      <c r="AE4" s="248"/>
      <c r="AF4" s="248"/>
      <c r="AL4" s="34" t="s">
        <v>273</v>
      </c>
    </row>
    <row r="5" spans="2:51" s="202" customFormat="1" ht="27.6" x14ac:dyDescent="0.3">
      <c r="B5" s="27" t="s">
        <v>255</v>
      </c>
      <c r="C5" s="27" t="s">
        <v>256</v>
      </c>
      <c r="D5" s="28" t="s">
        <v>257</v>
      </c>
      <c r="E5" s="28" t="s">
        <v>259</v>
      </c>
      <c r="F5" s="29" t="s">
        <v>260</v>
      </c>
      <c r="G5" s="30" t="s">
        <v>261</v>
      </c>
      <c r="H5" s="30" t="s">
        <v>262</v>
      </c>
      <c r="I5" s="30" t="s">
        <v>263</v>
      </c>
      <c r="J5" s="30" t="s">
        <v>264</v>
      </c>
      <c r="K5" s="30" t="s">
        <v>265</v>
      </c>
      <c r="L5" s="30" t="s">
        <v>266</v>
      </c>
      <c r="M5" s="30" t="s">
        <v>267</v>
      </c>
      <c r="N5" s="30" t="s">
        <v>268</v>
      </c>
      <c r="O5" s="30" t="s">
        <v>269</v>
      </c>
      <c r="Z5" s="27" t="s">
        <v>255</v>
      </c>
      <c r="AA5" s="27" t="s">
        <v>256</v>
      </c>
      <c r="AB5" s="28" t="s">
        <v>257</v>
      </c>
      <c r="AC5" s="28" t="s">
        <v>259</v>
      </c>
      <c r="AD5" s="29" t="s">
        <v>260</v>
      </c>
      <c r="AE5" s="30" t="s">
        <v>261</v>
      </c>
      <c r="AF5" s="30" t="s">
        <v>262</v>
      </c>
      <c r="AL5" s="27" t="s">
        <v>255</v>
      </c>
      <c r="AM5" s="27" t="s">
        <v>256</v>
      </c>
      <c r="AN5" s="28" t="s">
        <v>257</v>
      </c>
      <c r="AO5" s="28" t="s">
        <v>259</v>
      </c>
      <c r="AP5" s="29" t="s">
        <v>260</v>
      </c>
      <c r="AQ5" s="30" t="s">
        <v>261</v>
      </c>
      <c r="AR5" s="30" t="s">
        <v>262</v>
      </c>
      <c r="AS5" s="30" t="s">
        <v>263</v>
      </c>
      <c r="AT5" s="30" t="s">
        <v>264</v>
      </c>
      <c r="AU5" s="30" t="s">
        <v>265</v>
      </c>
      <c r="AV5" s="30" t="s">
        <v>266</v>
      </c>
      <c r="AW5" s="30" t="s">
        <v>267</v>
      </c>
      <c r="AX5" s="30" t="s">
        <v>268</v>
      </c>
      <c r="AY5" s="30" t="s">
        <v>269</v>
      </c>
    </row>
    <row r="6" spans="2:51" s="202" customFormat="1" ht="15" thickBot="1" x14ac:dyDescent="0.35">
      <c r="B6" s="31"/>
      <c r="C6" s="31"/>
      <c r="D6" s="32"/>
      <c r="E6" s="32"/>
      <c r="F6" s="33"/>
      <c r="G6" s="31"/>
      <c r="H6" s="31"/>
      <c r="I6" s="31"/>
      <c r="J6" s="31"/>
      <c r="K6" s="31"/>
      <c r="L6" s="31"/>
      <c r="M6" s="31"/>
      <c r="N6" s="31"/>
      <c r="O6" s="31"/>
      <c r="Z6" s="31"/>
      <c r="AA6" s="31"/>
      <c r="AB6" s="32"/>
      <c r="AC6" s="32"/>
      <c r="AD6" s="33"/>
      <c r="AE6" s="31"/>
      <c r="AF6" s="31"/>
      <c r="AL6" s="31"/>
      <c r="AM6" s="31"/>
      <c r="AN6" s="32"/>
      <c r="AO6" s="32"/>
      <c r="AP6" s="33"/>
      <c r="AQ6" s="31"/>
      <c r="AR6" s="31"/>
      <c r="AS6" s="31"/>
      <c r="AT6" s="31"/>
      <c r="AU6" s="31"/>
      <c r="AV6" s="31"/>
      <c r="AW6" s="31"/>
      <c r="AX6" s="31"/>
      <c r="AY6" s="31"/>
    </row>
    <row r="7" spans="2:51" s="202" customFormat="1" x14ac:dyDescent="0.3">
      <c r="B7" s="37"/>
      <c r="C7" s="37"/>
      <c r="D7" s="38"/>
      <c r="E7" s="38"/>
      <c r="F7" s="38" t="s">
        <v>373</v>
      </c>
      <c r="G7" s="38" t="s">
        <v>374</v>
      </c>
      <c r="H7" s="38" t="s">
        <v>375</v>
      </c>
      <c r="I7" s="37" t="s">
        <v>271</v>
      </c>
      <c r="J7" s="37" t="s">
        <v>271</v>
      </c>
      <c r="K7" s="37" t="s">
        <v>272</v>
      </c>
      <c r="L7" s="37" t="s">
        <v>272</v>
      </c>
      <c r="M7" s="37" t="s">
        <v>272</v>
      </c>
      <c r="N7" s="37" t="s">
        <v>272</v>
      </c>
      <c r="O7" s="37" t="s">
        <v>272</v>
      </c>
      <c r="Z7" s="37"/>
      <c r="AA7" s="37"/>
      <c r="AB7" s="38"/>
      <c r="AC7" s="38"/>
      <c r="AD7" s="38" t="s">
        <v>373</v>
      </c>
      <c r="AE7" s="38" t="s">
        <v>374</v>
      </c>
      <c r="AF7" s="38" t="s">
        <v>375</v>
      </c>
      <c r="AL7" s="37"/>
      <c r="AM7" s="37"/>
      <c r="AN7" s="38"/>
      <c r="AO7" s="38"/>
      <c r="AP7" s="38" t="s">
        <v>373</v>
      </c>
      <c r="AQ7" s="38" t="s">
        <v>374</v>
      </c>
      <c r="AR7" s="38" t="s">
        <v>375</v>
      </c>
      <c r="AS7" s="37" t="s">
        <v>271</v>
      </c>
      <c r="AT7" s="37" t="s">
        <v>271</v>
      </c>
      <c r="AU7" s="37" t="s">
        <v>272</v>
      </c>
      <c r="AV7" s="37" t="s">
        <v>272</v>
      </c>
      <c r="AW7" s="37" t="s">
        <v>272</v>
      </c>
      <c r="AX7" s="37" t="s">
        <v>272</v>
      </c>
      <c r="AY7" s="37" t="s">
        <v>272</v>
      </c>
    </row>
    <row r="8" spans="2:51" s="202" customFormat="1" x14ac:dyDescent="0.3">
      <c r="B8" s="39">
        <f>C14</f>
        <v>2015</v>
      </c>
      <c r="C8" s="39">
        <f>B8</f>
        <v>2015</v>
      </c>
      <c r="D8" s="39">
        <f>C22/100</f>
        <v>0.8</v>
      </c>
      <c r="E8" s="39">
        <f>C25</f>
        <v>20</v>
      </c>
      <c r="F8" s="242">
        <f>C48</f>
        <v>4.3458333333333341</v>
      </c>
      <c r="G8" s="242">
        <f>C51</f>
        <v>0.32019479166666664</v>
      </c>
      <c r="H8" s="242">
        <f>C52</f>
        <v>0</v>
      </c>
      <c r="I8" s="39"/>
      <c r="J8" s="39">
        <f>$J$4*E19/100/C17*10</f>
        <v>0.16666666666666666</v>
      </c>
      <c r="K8" s="39">
        <f>C33</f>
        <v>25</v>
      </c>
      <c r="L8" s="45">
        <f>C34</f>
        <v>90</v>
      </c>
      <c r="M8" s="45">
        <f>C35</f>
        <v>3</v>
      </c>
      <c r="N8" s="366">
        <f>C36</f>
        <v>4</v>
      </c>
      <c r="O8" s="45">
        <f>C37</f>
        <v>19</v>
      </c>
      <c r="Z8" s="39">
        <f>AA14</f>
        <v>2015</v>
      </c>
      <c r="AA8" s="39">
        <f>Z8</f>
        <v>2015</v>
      </c>
      <c r="AB8" s="39">
        <f>AA22/100</f>
        <v>0.8</v>
      </c>
      <c r="AC8" s="39">
        <f>AA25</f>
        <v>20</v>
      </c>
      <c r="AD8" s="242">
        <f>AA48</f>
        <v>1.67625</v>
      </c>
      <c r="AE8" s="242">
        <f>AA51</f>
        <v>1.4730157330486238E-2</v>
      </c>
      <c r="AF8" s="242">
        <f>AA52</f>
        <v>0</v>
      </c>
      <c r="AL8" s="39">
        <f>AM14</f>
        <v>2015</v>
      </c>
      <c r="AM8" s="39">
        <f>AL8</f>
        <v>2015</v>
      </c>
      <c r="AN8" s="39">
        <f>AM22/100</f>
        <v>0.8</v>
      </c>
      <c r="AO8" s="39">
        <f>AM25</f>
        <v>20</v>
      </c>
      <c r="AP8" s="242">
        <f>AM48</f>
        <v>2.5143750000000002</v>
      </c>
      <c r="AQ8" s="242">
        <f>AM51</f>
        <v>3.6825393326215587E-2</v>
      </c>
      <c r="AR8" s="242">
        <f>AM52</f>
        <v>0</v>
      </c>
      <c r="AS8" s="39"/>
      <c r="AT8" s="39"/>
      <c r="AU8" s="39">
        <f>AM33</f>
        <v>25</v>
      </c>
      <c r="AV8" s="457">
        <f>AM34</f>
        <v>90</v>
      </c>
      <c r="AW8" s="457">
        <f>AM35</f>
        <v>3</v>
      </c>
      <c r="AX8" s="366">
        <f>AM36</f>
        <v>4</v>
      </c>
      <c r="AY8" s="457">
        <f>AM37</f>
        <v>19</v>
      </c>
    </row>
    <row r="9" spans="2:51" s="202" customFormat="1" x14ac:dyDescent="0.3">
      <c r="B9" s="39">
        <f>D14</f>
        <v>2020</v>
      </c>
      <c r="C9" s="39"/>
      <c r="D9" s="39">
        <f>D22/100</f>
        <v>0.82</v>
      </c>
      <c r="E9" s="39">
        <f>D25</f>
        <v>20</v>
      </c>
      <c r="F9" s="242">
        <f>D48</f>
        <v>5.0859222475305792</v>
      </c>
      <c r="G9" s="242">
        <f>D51</f>
        <v>0.37561736053789851</v>
      </c>
      <c r="H9" s="242">
        <f>D52</f>
        <v>0</v>
      </c>
      <c r="I9" s="39"/>
      <c r="J9" s="39">
        <f>$J$4*D19/100</f>
        <v>0.2</v>
      </c>
      <c r="K9" s="39">
        <f>D33</f>
        <v>25</v>
      </c>
      <c r="L9" s="319">
        <f>D34</f>
        <v>70</v>
      </c>
      <c r="M9" s="319">
        <f>D35</f>
        <v>2</v>
      </c>
      <c r="N9" s="366">
        <f>D36</f>
        <v>4</v>
      </c>
      <c r="O9" s="45">
        <f>D37</f>
        <v>15</v>
      </c>
      <c r="Z9" s="39">
        <f>AB14</f>
        <v>2020</v>
      </c>
      <c r="AA9" s="39"/>
      <c r="AB9" s="39">
        <f>AB22/100</f>
        <v>0.85</v>
      </c>
      <c r="AC9" s="39">
        <f>AB25</f>
        <v>20</v>
      </c>
      <c r="AD9" s="242">
        <f>AB48</f>
        <v>1.6347607224205432</v>
      </c>
      <c r="AE9" s="242">
        <f>AB51</f>
        <v>1.5030511817280828E-2</v>
      </c>
      <c r="AF9" s="242">
        <f>AB52</f>
        <v>0</v>
      </c>
      <c r="AL9" s="39">
        <f>AN14</f>
        <v>2020</v>
      </c>
      <c r="AM9" s="39"/>
      <c r="AN9" s="39">
        <f>AN22/100</f>
        <v>0.85</v>
      </c>
      <c r="AO9" s="39">
        <f>AN25</f>
        <v>20</v>
      </c>
      <c r="AP9" s="242">
        <f>AN48</f>
        <v>2.4521410836308148</v>
      </c>
      <c r="AQ9" s="242">
        <f>AN51</f>
        <v>3.7576279543202064E-2</v>
      </c>
      <c r="AR9" s="242">
        <f>AN52</f>
        <v>0</v>
      </c>
      <c r="AS9" s="39"/>
      <c r="AT9" s="39"/>
      <c r="AU9" s="39">
        <f>AN33</f>
        <v>25</v>
      </c>
      <c r="AV9" s="457">
        <f>AN34</f>
        <v>70</v>
      </c>
      <c r="AW9" s="457">
        <f>AN35</f>
        <v>2</v>
      </c>
      <c r="AX9" s="366">
        <f>AN36</f>
        <v>4</v>
      </c>
      <c r="AY9" s="457">
        <f>AN37</f>
        <v>15</v>
      </c>
    </row>
    <row r="10" spans="2:51" s="202" customFormat="1" x14ac:dyDescent="0.3">
      <c r="B10" s="39">
        <f>E14</f>
        <v>2030</v>
      </c>
      <c r="C10" s="39"/>
      <c r="D10" s="39">
        <f>E22/100</f>
        <v>0.86</v>
      </c>
      <c r="E10" s="39">
        <f>E25</f>
        <v>20</v>
      </c>
      <c r="F10" s="242">
        <f>E48</f>
        <v>4.8372721723875811</v>
      </c>
      <c r="G10" s="242">
        <f>E51</f>
        <v>0.36207334088482723</v>
      </c>
      <c r="H10" s="242">
        <f>E52</f>
        <v>0</v>
      </c>
      <c r="I10" s="39"/>
      <c r="J10" s="39">
        <f>$J$4*E19/100</f>
        <v>0.2</v>
      </c>
      <c r="K10" s="39">
        <f>E33</f>
        <v>25</v>
      </c>
      <c r="L10" s="319">
        <f>E34</f>
        <v>50</v>
      </c>
      <c r="M10" s="319">
        <f>E35</f>
        <v>1</v>
      </c>
      <c r="N10" s="366">
        <f>E36</f>
        <v>4</v>
      </c>
      <c r="O10" s="45">
        <f>E37</f>
        <v>12</v>
      </c>
      <c r="Z10" s="39">
        <f>AC14</f>
        <v>2030</v>
      </c>
      <c r="AA10" s="39"/>
      <c r="AB10" s="39">
        <f>AC22/100</f>
        <v>0.9</v>
      </c>
      <c r="AC10" s="39">
        <f>AC25</f>
        <v>20</v>
      </c>
      <c r="AD10" s="242">
        <f>AC48</f>
        <v>1.5548374839817223</v>
      </c>
      <c r="AE10" s="242">
        <f>AC51</f>
        <v>1.779326546166439E-2</v>
      </c>
      <c r="AF10" s="242">
        <f>AC52</f>
        <v>0</v>
      </c>
      <c r="AL10" s="39">
        <f>AO14</f>
        <v>2030</v>
      </c>
      <c r="AM10" s="39"/>
      <c r="AN10" s="39">
        <f>AO22/100</f>
        <v>0.9</v>
      </c>
      <c r="AO10" s="39">
        <f>AO25</f>
        <v>20</v>
      </c>
      <c r="AP10" s="242">
        <f>AO48</f>
        <v>2.3322562259725839</v>
      </c>
      <c r="AQ10" s="242">
        <f>AO51</f>
        <v>4.4483163654160968E-2</v>
      </c>
      <c r="AR10" s="242">
        <f>AO52</f>
        <v>0</v>
      </c>
      <c r="AS10" s="39"/>
      <c r="AT10" s="39"/>
      <c r="AU10" s="39">
        <f>AO33</f>
        <v>25</v>
      </c>
      <c r="AV10" s="457">
        <f>AO34</f>
        <v>50</v>
      </c>
      <c r="AW10" s="457">
        <f>AO35</f>
        <v>1</v>
      </c>
      <c r="AX10" s="366">
        <f>AO36</f>
        <v>4</v>
      </c>
      <c r="AY10" s="457">
        <f>AO37</f>
        <v>12</v>
      </c>
    </row>
    <row r="11" spans="2:51" s="202" customFormat="1" x14ac:dyDescent="0.3">
      <c r="B11" s="39">
        <f>F14</f>
        <v>2050</v>
      </c>
      <c r="C11" s="39"/>
      <c r="D11" s="39">
        <f>F22/100</f>
        <v>0.88</v>
      </c>
      <c r="E11" s="39">
        <f>F25</f>
        <v>20</v>
      </c>
      <c r="F11" s="242">
        <f>F48</f>
        <v>4.375847103082573</v>
      </c>
      <c r="G11" s="242">
        <f>F51</f>
        <v>0.32999350736304095</v>
      </c>
      <c r="H11" s="242">
        <f>F52</f>
        <v>0</v>
      </c>
      <c r="I11" s="39"/>
      <c r="J11" s="39">
        <f>$J$4*F19/100</f>
        <v>0.2</v>
      </c>
      <c r="K11" s="39">
        <f>F33</f>
        <v>25</v>
      </c>
      <c r="L11" s="319">
        <f>F34</f>
        <v>40</v>
      </c>
      <c r="M11" s="319">
        <f>F35</f>
        <v>0</v>
      </c>
      <c r="N11" s="366">
        <f>F36</f>
        <v>4</v>
      </c>
      <c r="O11" s="45">
        <f>F37</f>
        <v>10</v>
      </c>
      <c r="Z11" s="39">
        <f>AD14</f>
        <v>2050</v>
      </c>
      <c r="AA11" s="39"/>
      <c r="AB11" s="39">
        <f>AD22/100</f>
        <v>0.9</v>
      </c>
      <c r="AC11" s="39">
        <f>AD25</f>
        <v>20</v>
      </c>
      <c r="AD11" s="242">
        <f>AD48</f>
        <v>1.4065222831336845</v>
      </c>
      <c r="AE11" s="242">
        <f>AD51</f>
        <v>2.2596425864924361E-2</v>
      </c>
      <c r="AF11" s="242">
        <f>AD52</f>
        <v>0</v>
      </c>
      <c r="AL11" s="39">
        <f>AP14</f>
        <v>2050</v>
      </c>
      <c r="AM11" s="39"/>
      <c r="AN11" s="39">
        <f>AP22/100</f>
        <v>0.9</v>
      </c>
      <c r="AO11" s="39">
        <f>AP25</f>
        <v>20</v>
      </c>
      <c r="AP11" s="242">
        <f>AP48</f>
        <v>2.1097834247005265</v>
      </c>
      <c r="AQ11" s="242">
        <f>AP51</f>
        <v>5.6491064662310901E-2</v>
      </c>
      <c r="AR11" s="242">
        <f>AP52</f>
        <v>0</v>
      </c>
      <c r="AS11" s="39"/>
      <c r="AT11" s="39"/>
      <c r="AU11" s="39">
        <f>AP33</f>
        <v>25</v>
      </c>
      <c r="AV11" s="457">
        <f>AP34</f>
        <v>40</v>
      </c>
      <c r="AW11" s="457">
        <f>AP35</f>
        <v>0</v>
      </c>
      <c r="AX11" s="366">
        <f>AP36</f>
        <v>4</v>
      </c>
      <c r="AY11" s="457">
        <f>AP37</f>
        <v>10</v>
      </c>
    </row>
    <row r="12" spans="2:51" s="202" customFormat="1" ht="15" thickBot="1" x14ac:dyDescent="0.35"/>
    <row r="13" spans="2:51" s="202" customFormat="1" ht="15.75" customHeight="1" thickBot="1" x14ac:dyDescent="0.35">
      <c r="B13" s="1010" t="s">
        <v>0</v>
      </c>
      <c r="C13" s="1226" t="s">
        <v>874</v>
      </c>
      <c r="D13" s="1227"/>
      <c r="E13" s="1227"/>
      <c r="F13" s="1227"/>
      <c r="G13" s="1227"/>
      <c r="H13" s="1227"/>
      <c r="I13" s="1227"/>
      <c r="J13" s="1227"/>
      <c r="K13" s="1227"/>
      <c r="L13" s="1228"/>
      <c r="M13" s="248"/>
      <c r="N13" s="249" t="s">
        <v>0</v>
      </c>
      <c r="O13" s="1226" t="s">
        <v>534</v>
      </c>
      <c r="P13" s="1227"/>
      <c r="Q13" s="1227"/>
      <c r="R13" s="1227"/>
      <c r="S13" s="1227"/>
      <c r="T13" s="1227"/>
      <c r="U13" s="1227"/>
      <c r="V13" s="1227"/>
      <c r="W13" s="1227"/>
      <c r="X13" s="1228"/>
      <c r="Y13" s="248"/>
      <c r="Z13" s="249" t="s">
        <v>0</v>
      </c>
      <c r="AA13" s="1226" t="s">
        <v>535</v>
      </c>
      <c r="AB13" s="1227"/>
      <c r="AC13" s="1227"/>
      <c r="AD13" s="1227"/>
      <c r="AE13" s="1227"/>
      <c r="AF13" s="1227"/>
      <c r="AG13" s="1227"/>
      <c r="AH13" s="1227"/>
      <c r="AI13" s="1227"/>
      <c r="AJ13" s="1228"/>
      <c r="AK13" s="248"/>
      <c r="AL13" s="249" t="s">
        <v>0</v>
      </c>
      <c r="AM13" s="1226" t="s">
        <v>536</v>
      </c>
      <c r="AN13" s="1227"/>
      <c r="AO13" s="1227"/>
      <c r="AP13" s="1227"/>
      <c r="AQ13" s="1227"/>
      <c r="AR13" s="1227"/>
      <c r="AS13" s="1227"/>
      <c r="AT13" s="1227"/>
      <c r="AU13" s="1227"/>
      <c r="AV13" s="1228"/>
    </row>
    <row r="14" spans="2:51" s="202" customFormat="1" ht="15" customHeight="1" x14ac:dyDescent="0.3">
      <c r="B14" s="1229"/>
      <c r="C14" s="1231">
        <v>2015</v>
      </c>
      <c r="D14" s="1231">
        <v>2020</v>
      </c>
      <c r="E14" s="1231">
        <v>2030</v>
      </c>
      <c r="F14" s="1231">
        <v>2050</v>
      </c>
      <c r="G14" s="1233" t="s">
        <v>495</v>
      </c>
      <c r="H14" s="1234"/>
      <c r="I14" s="1233" t="s">
        <v>496</v>
      </c>
      <c r="J14" s="1234"/>
      <c r="K14" s="1231" t="s">
        <v>2</v>
      </c>
      <c r="L14" s="1231" t="s">
        <v>3</v>
      </c>
      <c r="M14" s="248"/>
      <c r="N14" s="1229"/>
      <c r="O14" s="1231">
        <v>2015</v>
      </c>
      <c r="P14" s="1231">
        <v>2020</v>
      </c>
      <c r="Q14" s="1231">
        <v>2030</v>
      </c>
      <c r="R14" s="1231">
        <v>2050</v>
      </c>
      <c r="S14" s="1233" t="s">
        <v>495</v>
      </c>
      <c r="T14" s="1234"/>
      <c r="U14" s="1233" t="s">
        <v>496</v>
      </c>
      <c r="V14" s="1234"/>
      <c r="W14" s="1231" t="s">
        <v>2</v>
      </c>
      <c r="X14" s="1231" t="s">
        <v>3</v>
      </c>
      <c r="Y14" s="248"/>
      <c r="Z14" s="1229"/>
      <c r="AA14" s="1231">
        <v>2015</v>
      </c>
      <c r="AB14" s="1231">
        <v>2020</v>
      </c>
      <c r="AC14" s="1231">
        <v>2030</v>
      </c>
      <c r="AD14" s="1231">
        <v>2050</v>
      </c>
      <c r="AE14" s="1233" t="s">
        <v>495</v>
      </c>
      <c r="AF14" s="1234"/>
      <c r="AG14" s="1233" t="s">
        <v>496</v>
      </c>
      <c r="AH14" s="1234"/>
      <c r="AI14" s="1231" t="s">
        <v>2</v>
      </c>
      <c r="AJ14" s="1231" t="s">
        <v>3</v>
      </c>
      <c r="AK14" s="248"/>
      <c r="AL14" s="1229"/>
      <c r="AM14" s="1231">
        <v>2015</v>
      </c>
      <c r="AN14" s="1231">
        <v>2020</v>
      </c>
      <c r="AO14" s="1231">
        <v>2030</v>
      </c>
      <c r="AP14" s="1231">
        <v>2050</v>
      </c>
      <c r="AQ14" s="1233" t="s">
        <v>495</v>
      </c>
      <c r="AR14" s="1234"/>
      <c r="AS14" s="1233" t="s">
        <v>496</v>
      </c>
      <c r="AT14" s="1234"/>
      <c r="AU14" s="1231" t="s">
        <v>2</v>
      </c>
      <c r="AV14" s="1231" t="s">
        <v>3</v>
      </c>
    </row>
    <row r="15" spans="2:51" ht="15" thickBot="1" x14ac:dyDescent="0.35">
      <c r="B15" s="1230"/>
      <c r="C15" s="1232"/>
      <c r="D15" s="1232"/>
      <c r="E15" s="1232"/>
      <c r="F15" s="1232"/>
      <c r="G15" s="1235"/>
      <c r="H15" s="1236"/>
      <c r="I15" s="1235"/>
      <c r="J15" s="1236"/>
      <c r="K15" s="1232"/>
      <c r="L15" s="1232"/>
      <c r="M15" s="248"/>
      <c r="N15" s="1230"/>
      <c r="O15" s="1232"/>
      <c r="P15" s="1232"/>
      <c r="Q15" s="1232"/>
      <c r="R15" s="1232"/>
      <c r="S15" s="1235"/>
      <c r="T15" s="1236"/>
      <c r="U15" s="1235"/>
      <c r="V15" s="1236"/>
      <c r="W15" s="1232"/>
      <c r="X15" s="1232"/>
      <c r="Y15" s="248"/>
      <c r="Z15" s="1230"/>
      <c r="AA15" s="1232"/>
      <c r="AB15" s="1232"/>
      <c r="AC15" s="1232"/>
      <c r="AD15" s="1232"/>
      <c r="AE15" s="1235"/>
      <c r="AF15" s="1236"/>
      <c r="AG15" s="1235"/>
      <c r="AH15" s="1236"/>
      <c r="AI15" s="1232"/>
      <c r="AJ15" s="1232"/>
      <c r="AK15" s="248"/>
      <c r="AL15" s="1230"/>
      <c r="AM15" s="1232"/>
      <c r="AN15" s="1232"/>
      <c r="AO15" s="1232"/>
      <c r="AP15" s="1232"/>
      <c r="AQ15" s="1235"/>
      <c r="AR15" s="1236"/>
      <c r="AS15" s="1235"/>
      <c r="AT15" s="1236"/>
      <c r="AU15" s="1232"/>
      <c r="AV15" s="1232"/>
    </row>
    <row r="16" spans="2:51" ht="15" thickBot="1" x14ac:dyDescent="0.35">
      <c r="B16" s="1007" t="s">
        <v>4</v>
      </c>
      <c r="C16" s="1008"/>
      <c r="D16" s="1008"/>
      <c r="E16" s="1008"/>
      <c r="F16" s="1008"/>
      <c r="G16" s="1012" t="s">
        <v>497</v>
      </c>
      <c r="H16" s="1012" t="s">
        <v>498</v>
      </c>
      <c r="I16" s="1012" t="s">
        <v>497</v>
      </c>
      <c r="J16" s="1012" t="s">
        <v>498</v>
      </c>
      <c r="K16" s="1008"/>
      <c r="L16" s="1009"/>
      <c r="M16" s="248"/>
      <c r="N16" s="250" t="s">
        <v>4</v>
      </c>
      <c r="O16" s="251"/>
      <c r="P16" s="251"/>
      <c r="Q16" s="251"/>
      <c r="R16" s="251"/>
      <c r="S16" s="252" t="s">
        <v>497</v>
      </c>
      <c r="T16" s="252" t="s">
        <v>498</v>
      </c>
      <c r="U16" s="252" t="s">
        <v>497</v>
      </c>
      <c r="V16" s="252" t="s">
        <v>498</v>
      </c>
      <c r="W16" s="251"/>
      <c r="X16" s="253"/>
      <c r="Y16" s="248"/>
      <c r="Z16" s="250" t="s">
        <v>4</v>
      </c>
      <c r="AA16" s="251"/>
      <c r="AB16" s="251"/>
      <c r="AC16" s="251"/>
      <c r="AD16" s="251"/>
      <c r="AE16" s="252" t="s">
        <v>497</v>
      </c>
      <c r="AF16" s="252" t="s">
        <v>498</v>
      </c>
      <c r="AG16" s="252" t="s">
        <v>497</v>
      </c>
      <c r="AH16" s="252" t="s">
        <v>498</v>
      </c>
      <c r="AI16" s="251"/>
      <c r="AJ16" s="253"/>
      <c r="AK16" s="248"/>
      <c r="AL16" s="250" t="s">
        <v>4</v>
      </c>
      <c r="AM16" s="251"/>
      <c r="AN16" s="251"/>
      <c r="AO16" s="251"/>
      <c r="AP16" s="251"/>
      <c r="AQ16" s="252" t="s">
        <v>497</v>
      </c>
      <c r="AR16" s="252" t="s">
        <v>498</v>
      </c>
      <c r="AS16" s="252" t="s">
        <v>497</v>
      </c>
      <c r="AT16" s="252" t="s">
        <v>498</v>
      </c>
      <c r="AU16" s="251"/>
      <c r="AV16" s="253"/>
    </row>
    <row r="17" spans="2:48" ht="15" customHeight="1" thickBot="1" x14ac:dyDescent="0.35">
      <c r="B17" s="1011" t="s">
        <v>5</v>
      </c>
      <c r="C17" s="1020">
        <v>12</v>
      </c>
      <c r="D17" s="1020">
        <v>10</v>
      </c>
      <c r="E17" s="1020">
        <v>10</v>
      </c>
      <c r="F17" s="1020">
        <v>10</v>
      </c>
      <c r="G17" s="1000">
        <v>8</v>
      </c>
      <c r="H17" s="1000">
        <v>15</v>
      </c>
      <c r="I17" s="1000">
        <v>8</v>
      </c>
      <c r="J17" s="1000">
        <v>10</v>
      </c>
      <c r="K17" s="1000" t="s">
        <v>6</v>
      </c>
      <c r="L17" s="1000">
        <v>4</v>
      </c>
      <c r="M17" s="272"/>
      <c r="N17" s="273" t="s">
        <v>5</v>
      </c>
      <c r="O17" s="297">
        <v>12</v>
      </c>
      <c r="P17" s="297">
        <v>10</v>
      </c>
      <c r="Q17" s="297">
        <v>8</v>
      </c>
      <c r="R17" s="297">
        <v>8</v>
      </c>
      <c r="S17" s="259">
        <v>8</v>
      </c>
      <c r="T17" s="259">
        <v>15</v>
      </c>
      <c r="U17" s="259">
        <v>8</v>
      </c>
      <c r="V17" s="259">
        <v>10</v>
      </c>
      <c r="W17" s="259" t="s">
        <v>6</v>
      </c>
      <c r="X17" s="259">
        <v>4</v>
      </c>
      <c r="Y17" s="272"/>
      <c r="Z17" s="273" t="s">
        <v>5</v>
      </c>
      <c r="AA17" s="297">
        <v>400</v>
      </c>
      <c r="AB17" s="297">
        <v>400</v>
      </c>
      <c r="AC17" s="297">
        <v>400</v>
      </c>
      <c r="AD17" s="297">
        <v>400</v>
      </c>
      <c r="AE17" s="259">
        <v>200</v>
      </c>
      <c r="AF17" s="259">
        <v>600</v>
      </c>
      <c r="AG17" s="259">
        <v>200</v>
      </c>
      <c r="AH17" s="259">
        <v>600</v>
      </c>
      <c r="AI17" s="259" t="s">
        <v>6</v>
      </c>
      <c r="AJ17" s="259"/>
      <c r="AK17" s="272"/>
      <c r="AL17" s="273" t="s">
        <v>5</v>
      </c>
      <c r="AM17" s="297">
        <v>160</v>
      </c>
      <c r="AN17" s="297">
        <v>160</v>
      </c>
      <c r="AO17" s="297">
        <v>160</v>
      </c>
      <c r="AP17" s="297">
        <v>160</v>
      </c>
      <c r="AQ17" s="259">
        <v>80</v>
      </c>
      <c r="AR17" s="259">
        <v>400</v>
      </c>
      <c r="AS17" s="259">
        <v>80</v>
      </c>
      <c r="AT17" s="259">
        <v>400</v>
      </c>
      <c r="AU17" s="259" t="s">
        <v>6</v>
      </c>
      <c r="AV17" s="259"/>
    </row>
    <row r="18" spans="2:48" ht="15.75" customHeight="1" thickBot="1" x14ac:dyDescent="0.35">
      <c r="B18" s="1021" t="s">
        <v>77</v>
      </c>
      <c r="C18" s="1018" t="s">
        <v>47</v>
      </c>
      <c r="D18" s="1018" t="s">
        <v>47</v>
      </c>
      <c r="E18" s="1018" t="s">
        <v>47</v>
      </c>
      <c r="F18" s="1018" t="s">
        <v>47</v>
      </c>
      <c r="G18" s="1018" t="s">
        <v>47</v>
      </c>
      <c r="H18" s="1018" t="s">
        <v>47</v>
      </c>
      <c r="I18" s="1018" t="s">
        <v>47</v>
      </c>
      <c r="J18" s="1018" t="s">
        <v>47</v>
      </c>
      <c r="K18" s="1018"/>
      <c r="L18" s="1018"/>
      <c r="M18" s="288"/>
      <c r="N18" s="290" t="s">
        <v>77</v>
      </c>
      <c r="O18" s="289" t="s">
        <v>47</v>
      </c>
      <c r="P18" s="289" t="s">
        <v>47</v>
      </c>
      <c r="Q18" s="289" t="s">
        <v>47</v>
      </c>
      <c r="R18" s="289" t="s">
        <v>47</v>
      </c>
      <c r="S18" s="289" t="s">
        <v>47</v>
      </c>
      <c r="T18" s="289" t="s">
        <v>47</v>
      </c>
      <c r="U18" s="289" t="s">
        <v>47</v>
      </c>
      <c r="V18" s="289" t="s">
        <v>47</v>
      </c>
      <c r="W18" s="289"/>
      <c r="X18" s="289"/>
      <c r="Y18" s="288"/>
      <c r="Z18" s="290" t="s">
        <v>77</v>
      </c>
      <c r="AA18" s="284" t="s">
        <v>47</v>
      </c>
      <c r="AB18" s="284" t="s">
        <v>47</v>
      </c>
      <c r="AC18" s="284" t="s">
        <v>47</v>
      </c>
      <c r="AD18" s="284" t="s">
        <v>47</v>
      </c>
      <c r="AE18" s="284" t="s">
        <v>47</v>
      </c>
      <c r="AF18" s="284" t="s">
        <v>47</v>
      </c>
      <c r="AG18" s="284" t="s">
        <v>47</v>
      </c>
      <c r="AH18" s="284" t="s">
        <v>47</v>
      </c>
      <c r="AI18" s="289" t="s">
        <v>37</v>
      </c>
      <c r="AJ18" s="289">
        <v>7</v>
      </c>
      <c r="AK18" s="288"/>
      <c r="AL18" s="290" t="s">
        <v>77</v>
      </c>
      <c r="AM18" s="284" t="s">
        <v>47</v>
      </c>
      <c r="AN18" s="284" t="s">
        <v>47</v>
      </c>
      <c r="AO18" s="284" t="s">
        <v>47</v>
      </c>
      <c r="AP18" s="284" t="s">
        <v>47</v>
      </c>
      <c r="AQ18" s="284" t="s">
        <v>47</v>
      </c>
      <c r="AR18" s="284" t="s">
        <v>47</v>
      </c>
      <c r="AS18" s="284" t="s">
        <v>47</v>
      </c>
      <c r="AT18" s="284" t="s">
        <v>47</v>
      </c>
      <c r="AU18" s="289" t="s">
        <v>37</v>
      </c>
      <c r="AV18" s="289">
        <v>7</v>
      </c>
    </row>
    <row r="19" spans="2:48" ht="31.2" thickBot="1" x14ac:dyDescent="0.35">
      <c r="B19" s="1011" t="s">
        <v>7</v>
      </c>
      <c r="C19" s="1000">
        <v>100</v>
      </c>
      <c r="D19" s="1000">
        <v>100</v>
      </c>
      <c r="E19" s="1000">
        <v>100</v>
      </c>
      <c r="F19" s="1000">
        <v>100</v>
      </c>
      <c r="G19" s="1000">
        <v>100</v>
      </c>
      <c r="H19" s="1000">
        <v>100</v>
      </c>
      <c r="I19" s="1000">
        <v>100</v>
      </c>
      <c r="J19" s="1000">
        <v>100</v>
      </c>
      <c r="K19" s="1000"/>
      <c r="L19" s="1000"/>
      <c r="M19" s="272"/>
      <c r="N19" s="273" t="s">
        <v>7</v>
      </c>
      <c r="O19" s="259">
        <v>100</v>
      </c>
      <c r="P19" s="259">
        <v>100</v>
      </c>
      <c r="Q19" s="259">
        <v>100</v>
      </c>
      <c r="R19" s="259">
        <v>100</v>
      </c>
      <c r="S19" s="259">
        <v>100</v>
      </c>
      <c r="T19" s="259">
        <v>100</v>
      </c>
      <c r="U19" s="259">
        <v>100</v>
      </c>
      <c r="V19" s="259">
        <v>100</v>
      </c>
      <c r="W19" s="259"/>
      <c r="X19" s="259"/>
      <c r="Y19" s="272"/>
      <c r="Z19" s="273" t="s">
        <v>7</v>
      </c>
      <c r="AA19" s="259">
        <v>100</v>
      </c>
      <c r="AB19" s="259">
        <v>100</v>
      </c>
      <c r="AC19" s="259">
        <v>100</v>
      </c>
      <c r="AD19" s="259">
        <v>100</v>
      </c>
      <c r="AE19" s="259">
        <v>100</v>
      </c>
      <c r="AF19" s="259">
        <v>100</v>
      </c>
      <c r="AG19" s="259">
        <v>100</v>
      </c>
      <c r="AH19" s="259">
        <v>100</v>
      </c>
      <c r="AI19" s="259"/>
      <c r="AJ19" s="259"/>
      <c r="AK19" s="272"/>
      <c r="AL19" s="273" t="s">
        <v>7</v>
      </c>
      <c r="AM19" s="259">
        <v>100</v>
      </c>
      <c r="AN19" s="259">
        <v>100</v>
      </c>
      <c r="AO19" s="259">
        <v>100</v>
      </c>
      <c r="AP19" s="259">
        <v>100</v>
      </c>
      <c r="AQ19" s="259">
        <v>100</v>
      </c>
      <c r="AR19" s="259">
        <v>100</v>
      </c>
      <c r="AS19" s="259">
        <v>100</v>
      </c>
      <c r="AT19" s="259">
        <v>100</v>
      </c>
      <c r="AU19" s="259"/>
      <c r="AV19" s="259"/>
    </row>
    <row r="20" spans="2:48" ht="21" thickBot="1" x14ac:dyDescent="0.35">
      <c r="B20" s="1011" t="s">
        <v>8</v>
      </c>
      <c r="C20" s="1000">
        <v>100</v>
      </c>
      <c r="D20" s="1000">
        <v>100</v>
      </c>
      <c r="E20" s="1000">
        <v>100</v>
      </c>
      <c r="F20" s="1000">
        <v>100</v>
      </c>
      <c r="G20" s="1000">
        <v>100</v>
      </c>
      <c r="H20" s="1000">
        <v>100</v>
      </c>
      <c r="I20" s="1000">
        <v>100</v>
      </c>
      <c r="J20" s="1000">
        <v>100</v>
      </c>
      <c r="K20" s="1000"/>
      <c r="L20" s="1000"/>
      <c r="M20" s="272"/>
      <c r="N20" s="273" t="s">
        <v>8</v>
      </c>
      <c r="O20" s="259">
        <v>100</v>
      </c>
      <c r="P20" s="259">
        <v>100</v>
      </c>
      <c r="Q20" s="259">
        <v>100</v>
      </c>
      <c r="R20" s="259">
        <v>100</v>
      </c>
      <c r="S20" s="259">
        <v>100</v>
      </c>
      <c r="T20" s="259">
        <v>100</v>
      </c>
      <c r="U20" s="259">
        <v>100</v>
      </c>
      <c r="V20" s="259">
        <v>100</v>
      </c>
      <c r="W20" s="259"/>
      <c r="X20" s="259"/>
      <c r="Y20" s="272"/>
      <c r="Z20" s="273" t="s">
        <v>8</v>
      </c>
      <c r="AA20" s="259">
        <v>100</v>
      </c>
      <c r="AB20" s="259">
        <v>100</v>
      </c>
      <c r="AC20" s="259">
        <v>100</v>
      </c>
      <c r="AD20" s="259">
        <v>100</v>
      </c>
      <c r="AE20" s="259">
        <v>100</v>
      </c>
      <c r="AF20" s="259">
        <v>100</v>
      </c>
      <c r="AG20" s="259">
        <v>100</v>
      </c>
      <c r="AH20" s="259">
        <v>100</v>
      </c>
      <c r="AI20" s="259"/>
      <c r="AJ20" s="259"/>
      <c r="AK20" s="272"/>
      <c r="AL20" s="273" t="s">
        <v>8</v>
      </c>
      <c r="AM20" s="259">
        <v>100</v>
      </c>
      <c r="AN20" s="259">
        <v>100</v>
      </c>
      <c r="AO20" s="259">
        <v>100</v>
      </c>
      <c r="AP20" s="259">
        <v>100</v>
      </c>
      <c r="AQ20" s="259">
        <v>100</v>
      </c>
      <c r="AR20" s="259">
        <v>100</v>
      </c>
      <c r="AS20" s="259">
        <v>100</v>
      </c>
      <c r="AT20" s="259">
        <v>100</v>
      </c>
      <c r="AU20" s="259"/>
      <c r="AV20" s="259"/>
    </row>
    <row r="21" spans="2:48" ht="21" thickBot="1" x14ac:dyDescent="0.35">
      <c r="B21" s="1011" t="s">
        <v>82</v>
      </c>
      <c r="C21" s="1000" t="s">
        <v>47</v>
      </c>
      <c r="D21" s="1000" t="s">
        <v>47</v>
      </c>
      <c r="E21" s="1000" t="s">
        <v>47</v>
      </c>
      <c r="F21" s="1000" t="s">
        <v>47</v>
      </c>
      <c r="G21" s="1000" t="s">
        <v>47</v>
      </c>
      <c r="H21" s="1000" t="s">
        <v>47</v>
      </c>
      <c r="I21" s="1000" t="s">
        <v>47</v>
      </c>
      <c r="J21" s="1000" t="s">
        <v>47</v>
      </c>
      <c r="K21" s="1000"/>
      <c r="L21" s="1000"/>
      <c r="M21" s="272"/>
      <c r="N21" s="273" t="s">
        <v>82</v>
      </c>
      <c r="O21" s="259" t="s">
        <v>47</v>
      </c>
      <c r="P21" s="259" t="s">
        <v>47</v>
      </c>
      <c r="Q21" s="259" t="s">
        <v>47</v>
      </c>
      <c r="R21" s="259" t="s">
        <v>47</v>
      </c>
      <c r="S21" s="259" t="s">
        <v>47</v>
      </c>
      <c r="T21" s="259" t="s">
        <v>47</v>
      </c>
      <c r="U21" s="259" t="s">
        <v>47</v>
      </c>
      <c r="V21" s="259" t="s">
        <v>47</v>
      </c>
      <c r="W21" s="259"/>
      <c r="X21" s="259"/>
      <c r="Y21" s="272"/>
      <c r="Z21" s="273" t="s">
        <v>82</v>
      </c>
      <c r="AA21" s="284" t="s">
        <v>47</v>
      </c>
      <c r="AB21" s="284" t="s">
        <v>47</v>
      </c>
      <c r="AC21" s="284" t="s">
        <v>47</v>
      </c>
      <c r="AD21" s="284" t="s">
        <v>47</v>
      </c>
      <c r="AE21" s="284" t="s">
        <v>47</v>
      </c>
      <c r="AF21" s="284" t="s">
        <v>47</v>
      </c>
      <c r="AG21" s="284" t="s">
        <v>47</v>
      </c>
      <c r="AH21" s="284" t="s">
        <v>47</v>
      </c>
      <c r="AI21" s="259"/>
      <c r="AJ21" s="259">
        <v>7</v>
      </c>
      <c r="AK21" s="272"/>
      <c r="AL21" s="273" t="s">
        <v>82</v>
      </c>
      <c r="AM21" s="284" t="s">
        <v>47</v>
      </c>
      <c r="AN21" s="284" t="s">
        <v>47</v>
      </c>
      <c r="AO21" s="284" t="s">
        <v>47</v>
      </c>
      <c r="AP21" s="284" t="s">
        <v>47</v>
      </c>
      <c r="AQ21" s="284" t="s">
        <v>47</v>
      </c>
      <c r="AR21" s="284" t="s">
        <v>47</v>
      </c>
      <c r="AS21" s="284" t="s">
        <v>47</v>
      </c>
      <c r="AT21" s="284" t="s">
        <v>47</v>
      </c>
      <c r="AU21" s="259"/>
      <c r="AV21" s="259">
        <v>7</v>
      </c>
    </row>
    <row r="22" spans="2:48" ht="21" thickBot="1" x14ac:dyDescent="0.35">
      <c r="B22" s="1021" t="s">
        <v>86</v>
      </c>
      <c r="C22" s="1018">
        <v>80</v>
      </c>
      <c r="D22" s="1018">
        <v>82</v>
      </c>
      <c r="E22" s="1018">
        <v>86</v>
      </c>
      <c r="F22" s="1018">
        <v>88</v>
      </c>
      <c r="G22" s="1022">
        <v>74.484575860272429</v>
      </c>
      <c r="H22" s="1022">
        <v>89.515424139727571</v>
      </c>
      <c r="I22" s="1022">
        <v>80.484575860272429</v>
      </c>
      <c r="J22" s="1022">
        <v>95.515424139727571</v>
      </c>
      <c r="K22" s="1018" t="s">
        <v>31</v>
      </c>
      <c r="L22" s="1018"/>
      <c r="M22" s="288"/>
      <c r="N22" s="290" t="s">
        <v>86</v>
      </c>
      <c r="O22" s="289">
        <v>75</v>
      </c>
      <c r="P22" s="289">
        <v>82</v>
      </c>
      <c r="Q22" s="289">
        <v>86</v>
      </c>
      <c r="R22" s="289">
        <v>88</v>
      </c>
      <c r="S22" s="298">
        <v>74.484575860272429</v>
      </c>
      <c r="T22" s="298">
        <v>89.515424139727571</v>
      </c>
      <c r="U22" s="298">
        <v>80.484575860272429</v>
      </c>
      <c r="V22" s="298">
        <v>95.515424139727571</v>
      </c>
      <c r="W22" s="289" t="s">
        <v>39</v>
      </c>
      <c r="X22" s="289">
        <v>5</v>
      </c>
      <c r="Y22" s="288"/>
      <c r="Z22" s="290" t="s">
        <v>86</v>
      </c>
      <c r="AA22" s="298">
        <v>80</v>
      </c>
      <c r="AB22" s="298">
        <v>85</v>
      </c>
      <c r="AC22" s="298">
        <v>90</v>
      </c>
      <c r="AD22" s="298">
        <v>90</v>
      </c>
      <c r="AE22" s="298">
        <v>79.144028688594858</v>
      </c>
      <c r="AF22" s="298">
        <v>90.855971311405142</v>
      </c>
      <c r="AG22" s="298">
        <v>85.08</v>
      </c>
      <c r="AH22" s="298">
        <v>94.92</v>
      </c>
      <c r="AI22" s="289"/>
      <c r="AJ22" s="289"/>
      <c r="AK22" s="288"/>
      <c r="AL22" s="290" t="s">
        <v>86</v>
      </c>
      <c r="AM22" s="298">
        <v>80</v>
      </c>
      <c r="AN22" s="298">
        <v>85</v>
      </c>
      <c r="AO22" s="298">
        <v>90</v>
      </c>
      <c r="AP22" s="298">
        <v>90</v>
      </c>
      <c r="AQ22" s="298">
        <v>79.144028688594858</v>
      </c>
      <c r="AR22" s="298">
        <v>90.855971311405142</v>
      </c>
      <c r="AS22" s="298">
        <v>85.08</v>
      </c>
      <c r="AT22" s="298">
        <v>94.92</v>
      </c>
      <c r="AU22" s="289"/>
      <c r="AV22" s="289"/>
    </row>
    <row r="23" spans="2:48" ht="21" thickBot="1" x14ac:dyDescent="0.35">
      <c r="B23" s="1021" t="s">
        <v>9</v>
      </c>
      <c r="C23" s="1018">
        <v>80</v>
      </c>
      <c r="D23" s="1018">
        <v>82</v>
      </c>
      <c r="E23" s="1018">
        <v>86</v>
      </c>
      <c r="F23" s="1018">
        <v>88</v>
      </c>
      <c r="G23" s="1022">
        <v>74.484575860272429</v>
      </c>
      <c r="H23" s="1022">
        <v>89.515424139727571</v>
      </c>
      <c r="I23" s="1022">
        <v>80.484575860272429</v>
      </c>
      <c r="J23" s="1022">
        <v>95.515424139727571</v>
      </c>
      <c r="K23" s="1018" t="s">
        <v>42</v>
      </c>
      <c r="L23" s="1018">
        <v>5</v>
      </c>
      <c r="M23" s="288"/>
      <c r="N23" s="290" t="s">
        <v>9</v>
      </c>
      <c r="O23" s="289">
        <v>75</v>
      </c>
      <c r="P23" s="289">
        <v>82</v>
      </c>
      <c r="Q23" s="289">
        <v>86</v>
      </c>
      <c r="R23" s="289">
        <v>88</v>
      </c>
      <c r="S23" s="298">
        <v>74.484575860272429</v>
      </c>
      <c r="T23" s="298">
        <v>89.515424139727571</v>
      </c>
      <c r="U23" s="298">
        <v>80.484575860272429</v>
      </c>
      <c r="V23" s="298">
        <v>95.515424139727571</v>
      </c>
      <c r="W23" s="289" t="s">
        <v>42</v>
      </c>
      <c r="X23" s="289"/>
      <c r="Y23" s="288"/>
      <c r="Z23" s="290" t="s">
        <v>9</v>
      </c>
      <c r="AA23" s="298">
        <v>80</v>
      </c>
      <c r="AB23" s="298">
        <v>85</v>
      </c>
      <c r="AC23" s="298">
        <v>90</v>
      </c>
      <c r="AD23" s="298">
        <v>90</v>
      </c>
      <c r="AE23" s="298">
        <v>79.144028688594858</v>
      </c>
      <c r="AF23" s="298">
        <v>90.855971311405142</v>
      </c>
      <c r="AG23" s="298">
        <v>85.08</v>
      </c>
      <c r="AH23" s="298">
        <v>94.92</v>
      </c>
      <c r="AI23" s="289" t="s">
        <v>42</v>
      </c>
      <c r="AJ23" s="289">
        <v>5</v>
      </c>
      <c r="AK23" s="288"/>
      <c r="AL23" s="290" t="s">
        <v>9</v>
      </c>
      <c r="AM23" s="298">
        <v>80</v>
      </c>
      <c r="AN23" s="298">
        <v>85</v>
      </c>
      <c r="AO23" s="298">
        <v>90</v>
      </c>
      <c r="AP23" s="298">
        <v>90</v>
      </c>
      <c r="AQ23" s="298">
        <v>79.144028688594858</v>
      </c>
      <c r="AR23" s="298">
        <v>90.855971311405142</v>
      </c>
      <c r="AS23" s="298">
        <v>85.08</v>
      </c>
      <c r="AT23" s="298">
        <v>94.92</v>
      </c>
      <c r="AU23" s="289" t="s">
        <v>42</v>
      </c>
      <c r="AV23" s="289">
        <v>5</v>
      </c>
    </row>
    <row r="24" spans="2:48" ht="21" thickBot="1" x14ac:dyDescent="0.35">
      <c r="B24" s="1011" t="s">
        <v>500</v>
      </c>
      <c r="C24" s="1000">
        <v>250</v>
      </c>
      <c r="D24" s="1000">
        <v>240</v>
      </c>
      <c r="E24" s="1000">
        <v>220</v>
      </c>
      <c r="F24" s="1000">
        <v>200</v>
      </c>
      <c r="G24" s="1000">
        <v>200</v>
      </c>
      <c r="H24" s="1000">
        <v>300</v>
      </c>
      <c r="I24" s="1000">
        <v>150</v>
      </c>
      <c r="J24" s="1000">
        <v>250</v>
      </c>
      <c r="K24" s="1000" t="s">
        <v>537</v>
      </c>
      <c r="L24" s="1000">
        <v>8</v>
      </c>
      <c r="M24" s="272"/>
      <c r="N24" s="273" t="s">
        <v>500</v>
      </c>
      <c r="O24" s="259">
        <v>250</v>
      </c>
      <c r="P24" s="259">
        <v>250</v>
      </c>
      <c r="Q24" s="259">
        <v>250</v>
      </c>
      <c r="R24" s="259">
        <v>250</v>
      </c>
      <c r="S24" s="259">
        <v>200</v>
      </c>
      <c r="T24" s="259">
        <v>300</v>
      </c>
      <c r="U24" s="259">
        <v>200</v>
      </c>
      <c r="V24" s="259">
        <v>300</v>
      </c>
      <c r="W24" s="259" t="s">
        <v>537</v>
      </c>
      <c r="X24" s="259">
        <v>8</v>
      </c>
      <c r="Y24" s="272"/>
      <c r="Z24" s="273" t="s">
        <v>500</v>
      </c>
      <c r="AA24" s="259">
        <v>2500</v>
      </c>
      <c r="AB24" s="259">
        <v>2500</v>
      </c>
      <c r="AC24" s="259">
        <v>2500</v>
      </c>
      <c r="AD24" s="259">
        <v>2500</v>
      </c>
      <c r="AE24" s="259">
        <v>2000</v>
      </c>
      <c r="AF24" s="259">
        <v>3000</v>
      </c>
      <c r="AG24" s="259">
        <v>2000</v>
      </c>
      <c r="AH24" s="259">
        <v>3000</v>
      </c>
      <c r="AI24" s="259" t="s">
        <v>537</v>
      </c>
      <c r="AJ24" s="259"/>
      <c r="AK24" s="272"/>
      <c r="AL24" s="273" t="s">
        <v>500</v>
      </c>
      <c r="AM24" s="259">
        <v>2500</v>
      </c>
      <c r="AN24" s="259">
        <v>2500</v>
      </c>
      <c r="AO24" s="259">
        <v>2500</v>
      </c>
      <c r="AP24" s="259">
        <v>2500</v>
      </c>
      <c r="AQ24" s="259">
        <v>2000</v>
      </c>
      <c r="AR24" s="259">
        <v>3000</v>
      </c>
      <c r="AS24" s="259">
        <v>2000</v>
      </c>
      <c r="AT24" s="259">
        <v>3000</v>
      </c>
      <c r="AU24" s="259" t="s">
        <v>537</v>
      </c>
      <c r="AV24" s="259"/>
    </row>
    <row r="25" spans="2:48" ht="15" thickBot="1" x14ac:dyDescent="0.35">
      <c r="B25" s="1011" t="s">
        <v>10</v>
      </c>
      <c r="C25" s="1000">
        <v>20</v>
      </c>
      <c r="D25" s="1000">
        <v>20</v>
      </c>
      <c r="E25" s="1000">
        <v>20</v>
      </c>
      <c r="F25" s="1000">
        <v>20</v>
      </c>
      <c r="G25" s="1000">
        <v>15</v>
      </c>
      <c r="H25" s="1000">
        <v>25</v>
      </c>
      <c r="I25" s="1000">
        <v>15</v>
      </c>
      <c r="J25" s="1000">
        <v>25</v>
      </c>
      <c r="K25" s="1000"/>
      <c r="L25" s="1000">
        <v>7</v>
      </c>
      <c r="M25" s="272"/>
      <c r="N25" s="273" t="s">
        <v>10</v>
      </c>
      <c r="O25" s="259">
        <v>20</v>
      </c>
      <c r="P25" s="259">
        <v>20</v>
      </c>
      <c r="Q25" s="259">
        <v>20</v>
      </c>
      <c r="R25" s="259">
        <v>20</v>
      </c>
      <c r="S25" s="259">
        <v>15</v>
      </c>
      <c r="T25" s="259">
        <v>25</v>
      </c>
      <c r="U25" s="259">
        <v>15</v>
      </c>
      <c r="V25" s="259">
        <v>25</v>
      </c>
      <c r="W25" s="259"/>
      <c r="X25" s="259">
        <v>7</v>
      </c>
      <c r="Y25" s="272"/>
      <c r="Z25" s="273" t="s">
        <v>10</v>
      </c>
      <c r="AA25" s="259">
        <v>20</v>
      </c>
      <c r="AB25" s="259">
        <v>20</v>
      </c>
      <c r="AC25" s="259">
        <v>20</v>
      </c>
      <c r="AD25" s="259">
        <v>20</v>
      </c>
      <c r="AE25" s="259">
        <v>15</v>
      </c>
      <c r="AF25" s="259">
        <v>25</v>
      </c>
      <c r="AG25" s="259">
        <v>15</v>
      </c>
      <c r="AH25" s="259">
        <v>25</v>
      </c>
      <c r="AI25" s="259"/>
      <c r="AJ25" s="259">
        <v>6</v>
      </c>
      <c r="AK25" s="272"/>
      <c r="AL25" s="273" t="s">
        <v>10</v>
      </c>
      <c r="AM25" s="259">
        <v>20</v>
      </c>
      <c r="AN25" s="259">
        <v>20</v>
      </c>
      <c r="AO25" s="259">
        <v>20</v>
      </c>
      <c r="AP25" s="259">
        <v>20</v>
      </c>
      <c r="AQ25" s="259">
        <v>15</v>
      </c>
      <c r="AR25" s="259">
        <v>25</v>
      </c>
      <c r="AS25" s="259">
        <v>15</v>
      </c>
      <c r="AT25" s="259">
        <v>25</v>
      </c>
      <c r="AU25" s="259"/>
      <c r="AV25" s="259">
        <v>6</v>
      </c>
    </row>
    <row r="26" spans="2:48" ht="15" thickBot="1" x14ac:dyDescent="0.35">
      <c r="B26" s="1007" t="s">
        <v>516</v>
      </c>
      <c r="C26" s="998"/>
      <c r="D26" s="998"/>
      <c r="E26" s="998"/>
      <c r="F26" s="998"/>
      <c r="G26" s="998"/>
      <c r="H26" s="998"/>
      <c r="I26" s="998"/>
      <c r="J26" s="998"/>
      <c r="K26" s="998"/>
      <c r="L26" s="1000"/>
      <c r="M26" s="272"/>
      <c r="N26" s="274" t="s">
        <v>516</v>
      </c>
      <c r="O26" s="260"/>
      <c r="P26" s="260"/>
      <c r="Q26" s="260"/>
      <c r="R26" s="260"/>
      <c r="S26" s="260"/>
      <c r="T26" s="260"/>
      <c r="U26" s="260"/>
      <c r="V26" s="260"/>
      <c r="W26" s="260"/>
      <c r="X26" s="259"/>
      <c r="Y26" s="272"/>
      <c r="Z26" s="274" t="s">
        <v>516</v>
      </c>
      <c r="AA26" s="260"/>
      <c r="AB26" s="260"/>
      <c r="AC26" s="260"/>
      <c r="AD26" s="260"/>
      <c r="AE26" s="260"/>
      <c r="AF26" s="260"/>
      <c r="AG26" s="260"/>
      <c r="AH26" s="260"/>
      <c r="AI26" s="260"/>
      <c r="AJ26" s="259"/>
      <c r="AK26" s="272"/>
      <c r="AL26" s="274" t="s">
        <v>516</v>
      </c>
      <c r="AM26" s="260"/>
      <c r="AN26" s="260"/>
      <c r="AO26" s="260"/>
      <c r="AP26" s="260"/>
      <c r="AQ26" s="260"/>
      <c r="AR26" s="260"/>
      <c r="AS26" s="260"/>
      <c r="AT26" s="260"/>
      <c r="AU26" s="260"/>
      <c r="AV26" s="259"/>
    </row>
    <row r="27" spans="2:48" ht="21" thickBot="1" x14ac:dyDescent="0.35">
      <c r="B27" s="1011" t="s">
        <v>517</v>
      </c>
      <c r="C27" s="1000" t="s">
        <v>47</v>
      </c>
      <c r="D27" s="1000" t="s">
        <v>47</v>
      </c>
      <c r="E27" s="1000" t="s">
        <v>47</v>
      </c>
      <c r="F27" s="1000" t="s">
        <v>47</v>
      </c>
      <c r="G27" s="1000" t="s">
        <v>47</v>
      </c>
      <c r="H27" s="1000" t="s">
        <v>47</v>
      </c>
      <c r="I27" s="1000" t="s">
        <v>47</v>
      </c>
      <c r="J27" s="1000" t="s">
        <v>47</v>
      </c>
      <c r="K27" s="1000"/>
      <c r="L27" s="1000"/>
      <c r="M27" s="272"/>
      <c r="N27" s="273" t="s">
        <v>517</v>
      </c>
      <c r="O27" s="259" t="s">
        <v>47</v>
      </c>
      <c r="P27" s="259" t="s">
        <v>47</v>
      </c>
      <c r="Q27" s="259" t="s">
        <v>47</v>
      </c>
      <c r="R27" s="259" t="s">
        <v>47</v>
      </c>
      <c r="S27" s="259" t="s">
        <v>47</v>
      </c>
      <c r="T27" s="259" t="s">
        <v>47</v>
      </c>
      <c r="U27" s="259" t="s">
        <v>47</v>
      </c>
      <c r="V27" s="259" t="s">
        <v>47</v>
      </c>
      <c r="W27" s="259"/>
      <c r="X27" s="259"/>
      <c r="Y27" s="272"/>
      <c r="Z27" s="273" t="s">
        <v>517</v>
      </c>
      <c r="AA27" s="259" t="s">
        <v>47</v>
      </c>
      <c r="AB27" s="259" t="s">
        <v>47</v>
      </c>
      <c r="AC27" s="259" t="s">
        <v>47</v>
      </c>
      <c r="AD27" s="259" t="s">
        <v>47</v>
      </c>
      <c r="AE27" s="259" t="s">
        <v>47</v>
      </c>
      <c r="AF27" s="259" t="s">
        <v>47</v>
      </c>
      <c r="AG27" s="259" t="s">
        <v>47</v>
      </c>
      <c r="AH27" s="259" t="s">
        <v>47</v>
      </c>
      <c r="AI27" s="259"/>
      <c r="AJ27" s="259"/>
      <c r="AK27" s="272"/>
      <c r="AL27" s="273" t="s">
        <v>517</v>
      </c>
      <c r="AM27" s="259" t="s">
        <v>47</v>
      </c>
      <c r="AN27" s="259" t="s">
        <v>47</v>
      </c>
      <c r="AO27" s="259" t="s">
        <v>47</v>
      </c>
      <c r="AP27" s="259" t="s">
        <v>47</v>
      </c>
      <c r="AQ27" s="259" t="s">
        <v>47</v>
      </c>
      <c r="AR27" s="259" t="s">
        <v>47</v>
      </c>
      <c r="AS27" s="259" t="s">
        <v>47</v>
      </c>
      <c r="AT27" s="259" t="s">
        <v>47</v>
      </c>
      <c r="AU27" s="259"/>
      <c r="AV27" s="259"/>
    </row>
    <row r="28" spans="2:48" ht="21" thickBot="1" x14ac:dyDescent="0.35">
      <c r="B28" s="1011" t="s">
        <v>518</v>
      </c>
      <c r="C28" s="1000" t="s">
        <v>47</v>
      </c>
      <c r="D28" s="1000" t="s">
        <v>47</v>
      </c>
      <c r="E28" s="1000" t="s">
        <v>47</v>
      </c>
      <c r="F28" s="1000" t="s">
        <v>47</v>
      </c>
      <c r="G28" s="1000" t="s">
        <v>47</v>
      </c>
      <c r="H28" s="1000" t="s">
        <v>47</v>
      </c>
      <c r="I28" s="1000" t="s">
        <v>47</v>
      </c>
      <c r="J28" s="1000" t="s">
        <v>47</v>
      </c>
      <c r="K28" s="1000"/>
      <c r="L28" s="1000"/>
      <c r="M28" s="272"/>
      <c r="N28" s="273" t="s">
        <v>518</v>
      </c>
      <c r="O28" s="259" t="s">
        <v>47</v>
      </c>
      <c r="P28" s="259" t="s">
        <v>47</v>
      </c>
      <c r="Q28" s="259" t="s">
        <v>47</v>
      </c>
      <c r="R28" s="259" t="s">
        <v>47</v>
      </c>
      <c r="S28" s="259" t="s">
        <v>47</v>
      </c>
      <c r="T28" s="259" t="s">
        <v>47</v>
      </c>
      <c r="U28" s="259" t="s">
        <v>47</v>
      </c>
      <c r="V28" s="259" t="s">
        <v>47</v>
      </c>
      <c r="W28" s="259"/>
      <c r="X28" s="259"/>
      <c r="Y28" s="272"/>
      <c r="Z28" s="273" t="s">
        <v>518</v>
      </c>
      <c r="AA28" s="259" t="s">
        <v>47</v>
      </c>
      <c r="AB28" s="259" t="s">
        <v>47</v>
      </c>
      <c r="AC28" s="259" t="s">
        <v>47</v>
      </c>
      <c r="AD28" s="259" t="s">
        <v>47</v>
      </c>
      <c r="AE28" s="259" t="s">
        <v>47</v>
      </c>
      <c r="AF28" s="259" t="s">
        <v>47</v>
      </c>
      <c r="AG28" s="259" t="s">
        <v>47</v>
      </c>
      <c r="AH28" s="259" t="s">
        <v>47</v>
      </c>
      <c r="AI28" s="259"/>
      <c r="AJ28" s="259"/>
      <c r="AK28" s="272"/>
      <c r="AL28" s="273" t="s">
        <v>518</v>
      </c>
      <c r="AM28" s="259" t="s">
        <v>47</v>
      </c>
      <c r="AN28" s="259" t="s">
        <v>47</v>
      </c>
      <c r="AO28" s="259" t="s">
        <v>47</v>
      </c>
      <c r="AP28" s="259" t="s">
        <v>47</v>
      </c>
      <c r="AQ28" s="259" t="s">
        <v>47</v>
      </c>
      <c r="AR28" s="259" t="s">
        <v>47</v>
      </c>
      <c r="AS28" s="259" t="s">
        <v>47</v>
      </c>
      <c r="AT28" s="259" t="s">
        <v>47</v>
      </c>
      <c r="AU28" s="259"/>
      <c r="AV28" s="259"/>
    </row>
    <row r="29" spans="2:48" ht="15" thickBot="1" x14ac:dyDescent="0.35">
      <c r="B29" s="1011" t="s">
        <v>519</v>
      </c>
      <c r="C29" s="1000" t="s">
        <v>47</v>
      </c>
      <c r="D29" s="1000" t="s">
        <v>47</v>
      </c>
      <c r="E29" s="1000" t="s">
        <v>47</v>
      </c>
      <c r="F29" s="1000" t="s">
        <v>47</v>
      </c>
      <c r="G29" s="1000" t="s">
        <v>47</v>
      </c>
      <c r="H29" s="1000" t="s">
        <v>47</v>
      </c>
      <c r="I29" s="1000" t="s">
        <v>47</v>
      </c>
      <c r="J29" s="1000" t="s">
        <v>47</v>
      </c>
      <c r="K29" s="1000"/>
      <c r="L29" s="1000"/>
      <c r="M29" s="272"/>
      <c r="N29" s="273" t="s">
        <v>519</v>
      </c>
      <c r="O29" s="259" t="s">
        <v>47</v>
      </c>
      <c r="P29" s="259" t="s">
        <v>47</v>
      </c>
      <c r="Q29" s="259" t="s">
        <v>47</v>
      </c>
      <c r="R29" s="259" t="s">
        <v>47</v>
      </c>
      <c r="S29" s="259" t="s">
        <v>47</v>
      </c>
      <c r="T29" s="259" t="s">
        <v>47</v>
      </c>
      <c r="U29" s="259" t="s">
        <v>47</v>
      </c>
      <c r="V29" s="259" t="s">
        <v>47</v>
      </c>
      <c r="W29" s="259"/>
      <c r="X29" s="259"/>
      <c r="Y29" s="272"/>
      <c r="Z29" s="273" t="s">
        <v>519</v>
      </c>
      <c r="AA29" s="259" t="s">
        <v>47</v>
      </c>
      <c r="AB29" s="259" t="s">
        <v>47</v>
      </c>
      <c r="AC29" s="259" t="s">
        <v>47</v>
      </c>
      <c r="AD29" s="259" t="s">
        <v>47</v>
      </c>
      <c r="AE29" s="259" t="s">
        <v>47</v>
      </c>
      <c r="AF29" s="259" t="s">
        <v>47</v>
      </c>
      <c r="AG29" s="259" t="s">
        <v>47</v>
      </c>
      <c r="AH29" s="259" t="s">
        <v>47</v>
      </c>
      <c r="AI29" s="259"/>
      <c r="AJ29" s="259"/>
      <c r="AK29" s="272"/>
      <c r="AL29" s="273" t="s">
        <v>519</v>
      </c>
      <c r="AM29" s="259" t="s">
        <v>47</v>
      </c>
      <c r="AN29" s="259" t="s">
        <v>47</v>
      </c>
      <c r="AO29" s="259" t="s">
        <v>47</v>
      </c>
      <c r="AP29" s="259" t="s">
        <v>47</v>
      </c>
      <c r="AQ29" s="259" t="s">
        <v>47</v>
      </c>
      <c r="AR29" s="259" t="s">
        <v>47</v>
      </c>
      <c r="AS29" s="259" t="s">
        <v>47</v>
      </c>
      <c r="AT29" s="259" t="s">
        <v>47</v>
      </c>
      <c r="AU29" s="259"/>
      <c r="AV29" s="259"/>
    </row>
    <row r="30" spans="2:48" ht="15" thickBot="1" x14ac:dyDescent="0.35">
      <c r="B30" s="1011" t="s">
        <v>520</v>
      </c>
      <c r="C30" s="1000" t="s">
        <v>47</v>
      </c>
      <c r="D30" s="1000" t="s">
        <v>47</v>
      </c>
      <c r="E30" s="1000" t="s">
        <v>47</v>
      </c>
      <c r="F30" s="1000" t="s">
        <v>47</v>
      </c>
      <c r="G30" s="1000" t="s">
        <v>47</v>
      </c>
      <c r="H30" s="1000" t="s">
        <v>47</v>
      </c>
      <c r="I30" s="1000" t="s">
        <v>47</v>
      </c>
      <c r="J30" s="1000" t="s">
        <v>47</v>
      </c>
      <c r="K30" s="1000"/>
      <c r="L30" s="1000"/>
      <c r="M30" s="272"/>
      <c r="N30" s="273" t="s">
        <v>520</v>
      </c>
      <c r="O30" s="259" t="s">
        <v>47</v>
      </c>
      <c r="P30" s="259" t="s">
        <v>47</v>
      </c>
      <c r="Q30" s="259" t="s">
        <v>47</v>
      </c>
      <c r="R30" s="259" t="s">
        <v>47</v>
      </c>
      <c r="S30" s="259" t="s">
        <v>47</v>
      </c>
      <c r="T30" s="259" t="s">
        <v>47</v>
      </c>
      <c r="U30" s="259" t="s">
        <v>47</v>
      </c>
      <c r="V30" s="259" t="s">
        <v>47</v>
      </c>
      <c r="W30" s="259"/>
      <c r="X30" s="259"/>
      <c r="Y30" s="272"/>
      <c r="Z30" s="273" t="s">
        <v>520</v>
      </c>
      <c r="AA30" s="259" t="s">
        <v>47</v>
      </c>
      <c r="AB30" s="259" t="s">
        <v>47</v>
      </c>
      <c r="AC30" s="259" t="s">
        <v>47</v>
      </c>
      <c r="AD30" s="259" t="s">
        <v>47</v>
      </c>
      <c r="AE30" s="259" t="s">
        <v>47</v>
      </c>
      <c r="AF30" s="259" t="s">
        <v>47</v>
      </c>
      <c r="AG30" s="259" t="s">
        <v>47</v>
      </c>
      <c r="AH30" s="259" t="s">
        <v>47</v>
      </c>
      <c r="AI30" s="259"/>
      <c r="AJ30" s="259"/>
      <c r="AK30" s="272"/>
      <c r="AL30" s="273" t="s">
        <v>520</v>
      </c>
      <c r="AM30" s="259" t="s">
        <v>47</v>
      </c>
      <c r="AN30" s="259" t="s">
        <v>47</v>
      </c>
      <c r="AO30" s="259" t="s">
        <v>47</v>
      </c>
      <c r="AP30" s="259" t="s">
        <v>47</v>
      </c>
      <c r="AQ30" s="259" t="s">
        <v>47</v>
      </c>
      <c r="AR30" s="259" t="s">
        <v>47</v>
      </c>
      <c r="AS30" s="259" t="s">
        <v>47</v>
      </c>
      <c r="AT30" s="259" t="s">
        <v>47</v>
      </c>
      <c r="AU30" s="259"/>
      <c r="AV30" s="259"/>
    </row>
    <row r="31" spans="2:48" ht="15" thickBot="1" x14ac:dyDescent="0.35">
      <c r="B31" s="1011" t="s">
        <v>521</v>
      </c>
      <c r="C31" s="1000" t="s">
        <v>47</v>
      </c>
      <c r="D31" s="1000" t="s">
        <v>47</v>
      </c>
      <c r="E31" s="1000" t="s">
        <v>47</v>
      </c>
      <c r="F31" s="1000" t="s">
        <v>47</v>
      </c>
      <c r="G31" s="1000" t="s">
        <v>47</v>
      </c>
      <c r="H31" s="1000" t="s">
        <v>47</v>
      </c>
      <c r="I31" s="1000" t="s">
        <v>47</v>
      </c>
      <c r="J31" s="1000" t="s">
        <v>47</v>
      </c>
      <c r="K31" s="1000"/>
      <c r="L31" s="1000"/>
      <c r="M31" s="272"/>
      <c r="N31" s="273" t="s">
        <v>521</v>
      </c>
      <c r="O31" s="259" t="s">
        <v>47</v>
      </c>
      <c r="P31" s="259" t="s">
        <v>47</v>
      </c>
      <c r="Q31" s="259" t="s">
        <v>47</v>
      </c>
      <c r="R31" s="259" t="s">
        <v>47</v>
      </c>
      <c r="S31" s="259" t="s">
        <v>47</v>
      </c>
      <c r="T31" s="259" t="s">
        <v>47</v>
      </c>
      <c r="U31" s="259" t="s">
        <v>47</v>
      </c>
      <c r="V31" s="259" t="s">
        <v>47</v>
      </c>
      <c r="W31" s="259"/>
      <c r="X31" s="259"/>
      <c r="Y31" s="272"/>
      <c r="Z31" s="273" t="s">
        <v>521</v>
      </c>
      <c r="AA31" s="259" t="s">
        <v>47</v>
      </c>
      <c r="AB31" s="259" t="s">
        <v>47</v>
      </c>
      <c r="AC31" s="259" t="s">
        <v>47</v>
      </c>
      <c r="AD31" s="259" t="s">
        <v>47</v>
      </c>
      <c r="AE31" s="259" t="s">
        <v>47</v>
      </c>
      <c r="AF31" s="259" t="s">
        <v>47</v>
      </c>
      <c r="AG31" s="259" t="s">
        <v>47</v>
      </c>
      <c r="AH31" s="259" t="s">
        <v>47</v>
      </c>
      <c r="AI31" s="259"/>
      <c r="AJ31" s="259"/>
      <c r="AK31" s="272"/>
      <c r="AL31" s="273" t="s">
        <v>521</v>
      </c>
      <c r="AM31" s="259" t="s">
        <v>47</v>
      </c>
      <c r="AN31" s="259" t="s">
        <v>47</v>
      </c>
      <c r="AO31" s="259" t="s">
        <v>47</v>
      </c>
      <c r="AP31" s="259" t="s">
        <v>47</v>
      </c>
      <c r="AQ31" s="259" t="s">
        <v>47</v>
      </c>
      <c r="AR31" s="259" t="s">
        <v>47</v>
      </c>
      <c r="AS31" s="259" t="s">
        <v>47</v>
      </c>
      <c r="AT31" s="259" t="s">
        <v>47</v>
      </c>
      <c r="AU31" s="259"/>
      <c r="AV31" s="259"/>
    </row>
    <row r="32" spans="2:48" ht="15" thickBot="1" x14ac:dyDescent="0.35">
      <c r="B32" s="1007" t="s">
        <v>11</v>
      </c>
      <c r="C32" s="997"/>
      <c r="D32" s="997"/>
      <c r="E32" s="997"/>
      <c r="F32" s="997"/>
      <c r="G32" s="996"/>
      <c r="H32" s="996"/>
      <c r="I32" s="996"/>
      <c r="J32" s="996"/>
      <c r="K32" s="997"/>
      <c r="L32" s="999"/>
      <c r="M32" s="272"/>
      <c r="N32" s="274" t="s">
        <v>11</v>
      </c>
      <c r="O32" s="261"/>
      <c r="P32" s="261"/>
      <c r="Q32" s="261"/>
      <c r="R32" s="261"/>
      <c r="S32" s="276"/>
      <c r="T32" s="276"/>
      <c r="U32" s="276"/>
      <c r="V32" s="276"/>
      <c r="W32" s="261"/>
      <c r="X32" s="275"/>
      <c r="Y32" s="272"/>
      <c r="Z32" s="274" t="s">
        <v>11</v>
      </c>
      <c r="AA32" s="261"/>
      <c r="AB32" s="261"/>
      <c r="AC32" s="261"/>
      <c r="AD32" s="261"/>
      <c r="AE32" s="261"/>
      <c r="AF32" s="261"/>
      <c r="AG32" s="261"/>
      <c r="AH32" s="261"/>
      <c r="AI32" s="261"/>
      <c r="AJ32" s="275"/>
      <c r="AK32" s="272"/>
      <c r="AL32" s="274" t="s">
        <v>11</v>
      </c>
      <c r="AM32" s="261"/>
      <c r="AN32" s="261"/>
      <c r="AO32" s="261"/>
      <c r="AP32" s="261"/>
      <c r="AQ32" s="261"/>
      <c r="AR32" s="261"/>
      <c r="AS32" s="261"/>
      <c r="AT32" s="261"/>
      <c r="AU32" s="261"/>
      <c r="AV32" s="275"/>
    </row>
    <row r="33" spans="2:48" ht="15" thickBot="1" x14ac:dyDescent="0.35">
      <c r="B33" s="1011" t="s">
        <v>502</v>
      </c>
      <c r="C33" s="1000">
        <v>25</v>
      </c>
      <c r="D33" s="1000">
        <v>25</v>
      </c>
      <c r="E33" s="1000">
        <v>25</v>
      </c>
      <c r="F33" s="998">
        <v>25</v>
      </c>
      <c r="G33" s="1023">
        <v>17.898591688967603</v>
      </c>
      <c r="H33" s="1024">
        <v>32.101408311032401</v>
      </c>
      <c r="I33" s="1024">
        <v>17.898591688967603</v>
      </c>
      <c r="J33" s="1024">
        <v>32.101408311032401</v>
      </c>
      <c r="K33" s="1000"/>
      <c r="L33" s="1000">
        <v>9</v>
      </c>
      <c r="M33" s="272"/>
      <c r="N33" s="273" t="s">
        <v>522</v>
      </c>
      <c r="O33" s="259">
        <v>25</v>
      </c>
      <c r="P33" s="259">
        <v>25</v>
      </c>
      <c r="Q33" s="259">
        <v>25</v>
      </c>
      <c r="R33" s="260">
        <v>25</v>
      </c>
      <c r="S33" s="299">
        <v>17.898591688967603</v>
      </c>
      <c r="T33" s="300">
        <v>32.101408311032401</v>
      </c>
      <c r="U33" s="300">
        <v>17.898591688967603</v>
      </c>
      <c r="V33" s="300">
        <v>32.101408311032401</v>
      </c>
      <c r="W33" s="259"/>
      <c r="X33" s="259">
        <v>9</v>
      </c>
      <c r="Y33" s="272"/>
      <c r="Z33" s="273" t="s">
        <v>522</v>
      </c>
      <c r="AA33" s="259">
        <v>25</v>
      </c>
      <c r="AB33" s="259">
        <v>25</v>
      </c>
      <c r="AC33" s="259">
        <v>25</v>
      </c>
      <c r="AD33" s="260">
        <v>25</v>
      </c>
      <c r="AE33" s="299">
        <v>17.898591688967603</v>
      </c>
      <c r="AF33" s="300">
        <v>32.101408311032401</v>
      </c>
      <c r="AG33" s="300">
        <v>17.898591688967603</v>
      </c>
      <c r="AH33" s="300">
        <v>32.101408311032401</v>
      </c>
      <c r="AI33" s="259"/>
      <c r="AJ33" s="259">
        <v>8</v>
      </c>
      <c r="AK33" s="272"/>
      <c r="AL33" s="273" t="s">
        <v>522</v>
      </c>
      <c r="AM33" s="259">
        <v>25</v>
      </c>
      <c r="AN33" s="259">
        <v>25</v>
      </c>
      <c r="AO33" s="259">
        <v>25</v>
      </c>
      <c r="AP33" s="260">
        <v>25</v>
      </c>
      <c r="AQ33" s="299">
        <v>17.898591688967603</v>
      </c>
      <c r="AR33" s="300">
        <v>32.101408311032401</v>
      </c>
      <c r="AS33" s="300">
        <v>17.898591688967603</v>
      </c>
      <c r="AT33" s="300">
        <v>32.101408311032401</v>
      </c>
      <c r="AU33" s="259"/>
      <c r="AV33" s="259">
        <v>8</v>
      </c>
    </row>
    <row r="34" spans="2:48" ht="15" thickBot="1" x14ac:dyDescent="0.35">
      <c r="B34" s="1011" t="s">
        <v>503</v>
      </c>
      <c r="C34" s="1000">
        <v>90</v>
      </c>
      <c r="D34" s="1000">
        <v>70</v>
      </c>
      <c r="E34" s="1000">
        <v>50</v>
      </c>
      <c r="F34" s="998">
        <v>40</v>
      </c>
      <c r="G34" s="1023">
        <v>62.484575860272422</v>
      </c>
      <c r="H34" s="1006">
        <v>120</v>
      </c>
      <c r="I34" s="1024">
        <v>31.965673643671177</v>
      </c>
      <c r="J34" s="1024">
        <v>48.034326356328819</v>
      </c>
      <c r="K34" s="1000"/>
      <c r="L34" s="1000"/>
      <c r="M34" s="272"/>
      <c r="N34" s="273" t="s">
        <v>523</v>
      </c>
      <c r="O34" s="259">
        <v>90</v>
      </c>
      <c r="P34" s="259">
        <v>70</v>
      </c>
      <c r="Q34" s="259">
        <v>50</v>
      </c>
      <c r="R34" s="260">
        <v>40</v>
      </c>
      <c r="S34" s="299">
        <v>62.484575860272422</v>
      </c>
      <c r="T34" s="285">
        <v>120</v>
      </c>
      <c r="U34" s="300">
        <v>31.965673643671177</v>
      </c>
      <c r="V34" s="300">
        <v>48.034326356328819</v>
      </c>
      <c r="W34" s="259"/>
      <c r="X34" s="259"/>
      <c r="Y34" s="272"/>
      <c r="Z34" s="273" t="s">
        <v>523</v>
      </c>
      <c r="AA34" s="259">
        <v>90</v>
      </c>
      <c r="AB34" s="259">
        <v>70</v>
      </c>
      <c r="AC34" s="259">
        <v>50</v>
      </c>
      <c r="AD34" s="260">
        <v>40</v>
      </c>
      <c r="AE34" s="299">
        <v>62.484575860272422</v>
      </c>
      <c r="AF34" s="285">
        <v>120</v>
      </c>
      <c r="AG34" s="300">
        <v>31.965673643671177</v>
      </c>
      <c r="AH34" s="300">
        <v>48.034326356328819</v>
      </c>
      <c r="AI34" s="259"/>
      <c r="AJ34" s="259">
        <v>5</v>
      </c>
      <c r="AK34" s="272"/>
      <c r="AL34" s="273" t="s">
        <v>523</v>
      </c>
      <c r="AM34" s="259">
        <v>90</v>
      </c>
      <c r="AN34" s="259">
        <v>70</v>
      </c>
      <c r="AO34" s="259">
        <v>50</v>
      </c>
      <c r="AP34" s="259">
        <v>40</v>
      </c>
      <c r="AQ34" s="299">
        <v>62.484575860272422</v>
      </c>
      <c r="AR34" s="285">
        <v>120</v>
      </c>
      <c r="AS34" s="300">
        <v>31.965673643671177</v>
      </c>
      <c r="AT34" s="300">
        <v>48.034326356328819</v>
      </c>
      <c r="AU34" s="259"/>
      <c r="AV34" s="259">
        <v>5</v>
      </c>
    </row>
    <row r="35" spans="2:48" ht="15" thickBot="1" x14ac:dyDescent="0.35">
      <c r="B35" s="1011" t="s">
        <v>504</v>
      </c>
      <c r="C35" s="1000">
        <v>3</v>
      </c>
      <c r="D35" s="1000">
        <v>2</v>
      </c>
      <c r="E35" s="1000">
        <v>1</v>
      </c>
      <c r="F35" s="1000">
        <v>0</v>
      </c>
      <c r="G35" s="1023">
        <v>-0.29599999999999982</v>
      </c>
      <c r="H35" s="1006">
        <v>4.2959999999999994</v>
      </c>
      <c r="I35" s="1024">
        <v>0</v>
      </c>
      <c r="J35" s="1024">
        <v>2</v>
      </c>
      <c r="K35" s="1000"/>
      <c r="L35" s="1000"/>
      <c r="M35" s="272"/>
      <c r="N35" s="273" t="s">
        <v>524</v>
      </c>
      <c r="O35" s="259">
        <v>3</v>
      </c>
      <c r="P35" s="259">
        <v>2</v>
      </c>
      <c r="Q35" s="259">
        <v>1</v>
      </c>
      <c r="R35" s="259">
        <v>0</v>
      </c>
      <c r="S35" s="299">
        <v>-0.29599999999999982</v>
      </c>
      <c r="T35" s="285">
        <v>4.2959999999999994</v>
      </c>
      <c r="U35" s="300">
        <v>0</v>
      </c>
      <c r="V35" s="300">
        <v>2</v>
      </c>
      <c r="W35" s="259"/>
      <c r="X35" s="259"/>
      <c r="Y35" s="272"/>
      <c r="Z35" s="273" t="s">
        <v>524</v>
      </c>
      <c r="AA35" s="259">
        <v>3</v>
      </c>
      <c r="AB35" s="259">
        <v>2</v>
      </c>
      <c r="AC35" s="259">
        <v>1</v>
      </c>
      <c r="AD35" s="259">
        <v>0</v>
      </c>
      <c r="AE35" s="299">
        <v>-0.29599999999999982</v>
      </c>
      <c r="AF35" s="285">
        <v>4.2959999999999994</v>
      </c>
      <c r="AG35" s="300">
        <v>0</v>
      </c>
      <c r="AH35" s="300">
        <v>2</v>
      </c>
      <c r="AI35" s="259"/>
      <c r="AJ35" s="259" t="s">
        <v>538</v>
      </c>
      <c r="AK35" s="272"/>
      <c r="AL35" s="273" t="s">
        <v>524</v>
      </c>
      <c r="AM35" s="259">
        <v>3</v>
      </c>
      <c r="AN35" s="259">
        <v>2</v>
      </c>
      <c r="AO35" s="259">
        <v>1</v>
      </c>
      <c r="AP35" s="259">
        <v>0</v>
      </c>
      <c r="AQ35" s="299">
        <v>-0.29599999999999982</v>
      </c>
      <c r="AR35" s="285">
        <v>4.2959999999999994</v>
      </c>
      <c r="AS35" s="300">
        <v>0</v>
      </c>
      <c r="AT35" s="300">
        <v>2</v>
      </c>
      <c r="AU35" s="259"/>
      <c r="AV35" s="259">
        <v>2.5</v>
      </c>
    </row>
    <row r="36" spans="2:48" ht="15" thickBot="1" x14ac:dyDescent="0.35">
      <c r="B36" s="1011" t="s">
        <v>505</v>
      </c>
      <c r="C36" s="1025">
        <v>4</v>
      </c>
      <c r="D36" s="1025">
        <v>4</v>
      </c>
      <c r="E36" s="1025">
        <v>4</v>
      </c>
      <c r="F36" s="1025">
        <v>4</v>
      </c>
      <c r="G36" s="1023">
        <v>0.78626945746847055</v>
      </c>
      <c r="H36" s="1024">
        <v>7.213730542531529</v>
      </c>
      <c r="I36" s="1024">
        <v>0.78626945746847055</v>
      </c>
      <c r="J36" s="1024">
        <v>7.213730542531529</v>
      </c>
      <c r="K36" s="1000"/>
      <c r="L36" s="1000">
        <v>9</v>
      </c>
      <c r="M36" s="272"/>
      <c r="N36" s="273" t="s">
        <v>525</v>
      </c>
      <c r="O36" s="259">
        <v>4</v>
      </c>
      <c r="P36" s="259">
        <v>4</v>
      </c>
      <c r="Q36" s="259">
        <v>4</v>
      </c>
      <c r="R36" s="259">
        <v>4</v>
      </c>
      <c r="S36" s="299">
        <v>0.78626945746847055</v>
      </c>
      <c r="T36" s="300">
        <v>7.213730542531529</v>
      </c>
      <c r="U36" s="300">
        <v>0.78626945746847055</v>
      </c>
      <c r="V36" s="300">
        <v>7.213730542531529</v>
      </c>
      <c r="W36" s="259"/>
      <c r="X36" s="259">
        <v>9</v>
      </c>
      <c r="Y36" s="272"/>
      <c r="Z36" s="273" t="s">
        <v>525</v>
      </c>
      <c r="AA36" s="259">
        <v>4</v>
      </c>
      <c r="AB36" s="259">
        <v>4</v>
      </c>
      <c r="AC36" s="259">
        <v>4</v>
      </c>
      <c r="AD36" s="259">
        <v>4</v>
      </c>
      <c r="AE36" s="299">
        <v>0.78626945746847055</v>
      </c>
      <c r="AF36" s="300">
        <v>7.213730542531529</v>
      </c>
      <c r="AG36" s="300">
        <v>0.78626945746847055</v>
      </c>
      <c r="AH36" s="300">
        <v>7.213730542531529</v>
      </c>
      <c r="AI36" s="259"/>
      <c r="AJ36" s="259">
        <v>8</v>
      </c>
      <c r="AK36" s="272"/>
      <c r="AL36" s="273" t="s">
        <v>525</v>
      </c>
      <c r="AM36" s="259">
        <v>4</v>
      </c>
      <c r="AN36" s="259">
        <v>4</v>
      </c>
      <c r="AO36" s="259">
        <v>4</v>
      </c>
      <c r="AP36" s="259">
        <v>4</v>
      </c>
      <c r="AQ36" s="299">
        <v>0.78626945746847055</v>
      </c>
      <c r="AR36" s="300">
        <v>7.213730542531529</v>
      </c>
      <c r="AS36" s="300">
        <v>0.78626945746847055</v>
      </c>
      <c r="AT36" s="300">
        <v>7.213730542531529</v>
      </c>
      <c r="AU36" s="259"/>
      <c r="AV36" s="259">
        <v>8</v>
      </c>
    </row>
    <row r="37" spans="2:48" ht="15" thickBot="1" x14ac:dyDescent="0.35">
      <c r="B37" s="1011" t="s">
        <v>18</v>
      </c>
      <c r="C37" s="1000">
        <v>19</v>
      </c>
      <c r="D37" s="1000">
        <v>15</v>
      </c>
      <c r="E37" s="1000">
        <v>12</v>
      </c>
      <c r="F37" s="1000">
        <v>10</v>
      </c>
      <c r="G37" s="1023">
        <v>9.1440286885948634</v>
      </c>
      <c r="H37" s="1024">
        <v>20.855971311405135</v>
      </c>
      <c r="I37" s="1024">
        <v>5.08</v>
      </c>
      <c r="J37" s="1024">
        <v>14.92</v>
      </c>
      <c r="K37" s="1000" t="s">
        <v>15</v>
      </c>
      <c r="L37" s="1000">
        <v>4</v>
      </c>
      <c r="M37" s="272"/>
      <c r="N37" s="273" t="s">
        <v>18</v>
      </c>
      <c r="O37" s="259">
        <v>19</v>
      </c>
      <c r="P37" s="259">
        <v>15</v>
      </c>
      <c r="Q37" s="259">
        <v>12</v>
      </c>
      <c r="R37" s="259">
        <v>10</v>
      </c>
      <c r="S37" s="299">
        <v>9.1440286885948634</v>
      </c>
      <c r="T37" s="300">
        <v>20.855971311405135</v>
      </c>
      <c r="U37" s="300">
        <v>5.08</v>
      </c>
      <c r="V37" s="300">
        <v>14.92</v>
      </c>
      <c r="W37" s="259" t="s">
        <v>15</v>
      </c>
      <c r="X37" s="259">
        <v>4</v>
      </c>
      <c r="Y37" s="272"/>
      <c r="Z37" s="273" t="s">
        <v>18</v>
      </c>
      <c r="AA37" s="259">
        <v>19</v>
      </c>
      <c r="AB37" s="259">
        <v>15</v>
      </c>
      <c r="AC37" s="259">
        <v>12</v>
      </c>
      <c r="AD37" s="259">
        <v>10</v>
      </c>
      <c r="AE37" s="299">
        <v>9.1440286885948634</v>
      </c>
      <c r="AF37" s="300">
        <v>20.855971311405135</v>
      </c>
      <c r="AG37" s="300">
        <v>5.08</v>
      </c>
      <c r="AH37" s="300">
        <v>14.92</v>
      </c>
      <c r="AI37" s="259" t="s">
        <v>15</v>
      </c>
      <c r="AJ37" s="259"/>
      <c r="AK37" s="272"/>
      <c r="AL37" s="273" t="s">
        <v>18</v>
      </c>
      <c r="AM37" s="259">
        <v>19</v>
      </c>
      <c r="AN37" s="259">
        <v>15</v>
      </c>
      <c r="AO37" s="259">
        <v>12</v>
      </c>
      <c r="AP37" s="259">
        <v>10</v>
      </c>
      <c r="AQ37" s="299">
        <v>9.1440286885948634</v>
      </c>
      <c r="AR37" s="300">
        <v>20.855971311405135</v>
      </c>
      <c r="AS37" s="300">
        <v>5.08</v>
      </c>
      <c r="AT37" s="300">
        <v>14.92</v>
      </c>
      <c r="AU37" s="259" t="s">
        <v>15</v>
      </c>
      <c r="AV37" s="259"/>
    </row>
    <row r="38" spans="2:48" ht="15" thickBot="1" x14ac:dyDescent="0.35">
      <c r="B38" s="1007" t="s">
        <v>20</v>
      </c>
      <c r="C38" s="997"/>
      <c r="D38" s="997"/>
      <c r="E38" s="997"/>
      <c r="F38" s="997"/>
      <c r="G38" s="997"/>
      <c r="H38" s="997"/>
      <c r="I38" s="997"/>
      <c r="J38" s="997"/>
      <c r="K38" s="997"/>
      <c r="L38" s="999"/>
      <c r="M38" s="272"/>
      <c r="N38" s="274" t="s">
        <v>20</v>
      </c>
      <c r="O38" s="261"/>
      <c r="P38" s="261"/>
      <c r="Q38" s="261"/>
      <c r="R38" s="261"/>
      <c r="S38" s="261"/>
      <c r="T38" s="261"/>
      <c r="U38" s="261"/>
      <c r="V38" s="261"/>
      <c r="W38" s="261"/>
      <c r="X38" s="275"/>
      <c r="Y38" s="272"/>
      <c r="Z38" s="274" t="s">
        <v>20</v>
      </c>
      <c r="AA38" s="261">
        <v>0.22500000000000001</v>
      </c>
      <c r="AB38" s="261"/>
      <c r="AC38" s="261"/>
      <c r="AD38" s="261"/>
      <c r="AE38" s="261"/>
      <c r="AF38" s="261"/>
      <c r="AG38" s="261"/>
      <c r="AH38" s="261"/>
      <c r="AI38" s="261"/>
      <c r="AJ38" s="275"/>
      <c r="AK38" s="272"/>
      <c r="AL38" s="274" t="s">
        <v>20</v>
      </c>
      <c r="AM38" s="261">
        <v>0.33750000000000002</v>
      </c>
      <c r="AN38" s="261"/>
      <c r="AO38" s="261"/>
      <c r="AP38" s="261"/>
      <c r="AQ38" s="261"/>
      <c r="AR38" s="261"/>
      <c r="AS38" s="261"/>
      <c r="AT38" s="261"/>
      <c r="AU38" s="261"/>
      <c r="AV38" s="275"/>
    </row>
    <row r="39" spans="2:48" x14ac:dyDescent="0.3">
      <c r="B39" s="1013" t="s">
        <v>22</v>
      </c>
      <c r="C39" s="1026">
        <v>7</v>
      </c>
      <c r="D39" s="1002">
        <v>6.826741271853126</v>
      </c>
      <c r="E39" s="1002">
        <v>6.4929827817282968</v>
      </c>
      <c r="F39" s="1002">
        <v>5.8736202725940583</v>
      </c>
      <c r="G39" s="1003">
        <v>2.5</v>
      </c>
      <c r="H39" s="1003">
        <v>11</v>
      </c>
      <c r="I39" s="1003">
        <v>2</v>
      </c>
      <c r="J39" s="1003">
        <v>10</v>
      </c>
      <c r="K39" s="1003" t="s">
        <v>875</v>
      </c>
      <c r="L39" s="1003"/>
      <c r="M39" s="272"/>
      <c r="N39" s="277" t="s">
        <v>22</v>
      </c>
      <c r="O39" s="286">
        <v>7</v>
      </c>
      <c r="P39" s="263">
        <v>6.826741271853126</v>
      </c>
      <c r="Q39" s="263">
        <v>6.4929827817282968</v>
      </c>
      <c r="R39" s="263">
        <v>5.8736202725940583</v>
      </c>
      <c r="S39" s="257">
        <v>5</v>
      </c>
      <c r="T39" s="257">
        <v>14</v>
      </c>
      <c r="U39" s="257">
        <v>4</v>
      </c>
      <c r="V39" s="257">
        <v>12</v>
      </c>
      <c r="W39" s="257" t="s">
        <v>539</v>
      </c>
      <c r="X39" s="257"/>
      <c r="Y39" s="272"/>
      <c r="Z39" s="301" t="s">
        <v>22</v>
      </c>
      <c r="AA39" s="268">
        <v>90</v>
      </c>
      <c r="AB39" s="267">
        <v>87.772387780968756</v>
      </c>
      <c r="AC39" s="267">
        <v>83.481207193649524</v>
      </c>
      <c r="AD39" s="267">
        <v>75.517974933352178</v>
      </c>
      <c r="AE39" s="268">
        <v>80.256963641241185</v>
      </c>
      <c r="AF39" s="269">
        <v>95.287811920696328</v>
      </c>
      <c r="AG39" s="268">
        <v>68.002550793624607</v>
      </c>
      <c r="AH39" s="269">
        <v>83.03339907307975</v>
      </c>
      <c r="AI39" s="257" t="s">
        <v>540</v>
      </c>
      <c r="AJ39" s="257"/>
      <c r="AK39" s="272"/>
      <c r="AL39" s="277" t="s">
        <v>22</v>
      </c>
      <c r="AM39" s="269">
        <v>54</v>
      </c>
      <c r="AN39" s="267">
        <v>52.663432668581258</v>
      </c>
      <c r="AO39" s="267">
        <v>50.088724316189719</v>
      </c>
      <c r="AP39" s="267">
        <v>45.310784960011304</v>
      </c>
      <c r="AQ39" s="268">
        <v>45.14800852885368</v>
      </c>
      <c r="AR39" s="269">
        <v>60.178856808308836</v>
      </c>
      <c r="AS39" s="268">
        <v>37.795360820283726</v>
      </c>
      <c r="AT39" s="269">
        <v>52.826209099738882</v>
      </c>
      <c r="AU39" s="257" t="s">
        <v>540</v>
      </c>
      <c r="AV39" s="257">
        <v>6</v>
      </c>
    </row>
    <row r="40" spans="2:48" x14ac:dyDescent="0.3">
      <c r="B40" s="1013" t="s">
        <v>24</v>
      </c>
      <c r="C40" s="1001">
        <v>80</v>
      </c>
      <c r="D40" s="1001">
        <v>80</v>
      </c>
      <c r="E40" s="1001">
        <v>80</v>
      </c>
      <c r="F40" s="1001">
        <v>80</v>
      </c>
      <c r="G40" s="1027">
        <v>80</v>
      </c>
      <c r="H40" s="1027">
        <v>80</v>
      </c>
      <c r="I40" s="1027">
        <v>80</v>
      </c>
      <c r="J40" s="1027">
        <v>80</v>
      </c>
      <c r="K40" s="1003"/>
      <c r="L40" s="1003"/>
      <c r="M40" s="272"/>
      <c r="N40" s="277" t="s">
        <v>24</v>
      </c>
      <c r="O40" s="287">
        <v>80</v>
      </c>
      <c r="P40" s="287">
        <v>80</v>
      </c>
      <c r="Q40" s="287">
        <v>80</v>
      </c>
      <c r="R40" s="287">
        <v>80</v>
      </c>
      <c r="S40" s="302">
        <v>80</v>
      </c>
      <c r="T40" s="302">
        <v>80</v>
      </c>
      <c r="U40" s="302">
        <v>80</v>
      </c>
      <c r="V40" s="302">
        <v>80</v>
      </c>
      <c r="W40" s="257"/>
      <c r="X40" s="257">
        <v>5</v>
      </c>
      <c r="Y40" s="272"/>
      <c r="Z40" s="301" t="s">
        <v>24</v>
      </c>
      <c r="AA40" s="258">
        <v>80</v>
      </c>
      <c r="AB40" s="287">
        <v>80</v>
      </c>
      <c r="AC40" s="287">
        <v>80</v>
      </c>
      <c r="AD40" s="287">
        <v>80</v>
      </c>
      <c r="AE40" s="265">
        <v>80</v>
      </c>
      <c r="AF40" s="265">
        <v>80</v>
      </c>
      <c r="AG40" s="265">
        <v>80</v>
      </c>
      <c r="AH40" s="265">
        <v>80</v>
      </c>
      <c r="AI40" s="257"/>
      <c r="AJ40" s="257"/>
      <c r="AK40" s="272"/>
      <c r="AL40" s="277" t="s">
        <v>24</v>
      </c>
      <c r="AM40" s="287">
        <v>80</v>
      </c>
      <c r="AN40" s="287">
        <v>80</v>
      </c>
      <c r="AO40" s="287">
        <v>80</v>
      </c>
      <c r="AP40" s="287">
        <v>80</v>
      </c>
      <c r="AQ40" s="265">
        <v>80</v>
      </c>
      <c r="AR40" s="265">
        <v>80</v>
      </c>
      <c r="AS40" s="265">
        <v>80</v>
      </c>
      <c r="AT40" s="265">
        <v>80</v>
      </c>
      <c r="AU40" s="257"/>
      <c r="AV40" s="257"/>
    </row>
    <row r="41" spans="2:48" ht="15" thickBot="1" x14ac:dyDescent="0.35">
      <c r="B41" s="1011" t="s">
        <v>26</v>
      </c>
      <c r="C41" s="1018">
        <v>20</v>
      </c>
      <c r="D41" s="1018">
        <v>20</v>
      </c>
      <c r="E41" s="1018">
        <v>20</v>
      </c>
      <c r="F41" s="1018">
        <v>20</v>
      </c>
      <c r="G41" s="1000">
        <v>20</v>
      </c>
      <c r="H41" s="1000">
        <v>20</v>
      </c>
      <c r="I41" s="1000">
        <v>20</v>
      </c>
      <c r="J41" s="1000">
        <v>20</v>
      </c>
      <c r="K41" s="1000"/>
      <c r="L41" s="1000">
        <v>5</v>
      </c>
      <c r="M41" s="272"/>
      <c r="N41" s="273" t="s">
        <v>26</v>
      </c>
      <c r="O41" s="289">
        <v>20</v>
      </c>
      <c r="P41" s="289">
        <v>20</v>
      </c>
      <c r="Q41" s="289">
        <v>20</v>
      </c>
      <c r="R41" s="289">
        <v>20</v>
      </c>
      <c r="S41" s="259">
        <v>20</v>
      </c>
      <c r="T41" s="259">
        <v>20</v>
      </c>
      <c r="U41" s="259">
        <v>20</v>
      </c>
      <c r="V41" s="259">
        <v>20</v>
      </c>
      <c r="W41" s="259"/>
      <c r="X41" s="259">
        <v>5</v>
      </c>
      <c r="Y41" s="272"/>
      <c r="Z41" s="303" t="s">
        <v>26</v>
      </c>
      <c r="AA41" s="304">
        <v>20</v>
      </c>
      <c r="AB41" s="289">
        <v>20</v>
      </c>
      <c r="AC41" s="289">
        <v>20</v>
      </c>
      <c r="AD41" s="289">
        <v>20</v>
      </c>
      <c r="AE41" s="266">
        <v>20</v>
      </c>
      <c r="AF41" s="266">
        <v>20</v>
      </c>
      <c r="AG41" s="266">
        <v>20</v>
      </c>
      <c r="AH41" s="266">
        <v>20</v>
      </c>
      <c r="AI41" s="259"/>
      <c r="AJ41" s="259"/>
      <c r="AK41" s="272"/>
      <c r="AL41" s="273" t="s">
        <v>26</v>
      </c>
      <c r="AM41" s="289">
        <v>20</v>
      </c>
      <c r="AN41" s="289">
        <v>20</v>
      </c>
      <c r="AO41" s="289">
        <v>20</v>
      </c>
      <c r="AP41" s="289">
        <v>20</v>
      </c>
      <c r="AQ41" s="266">
        <v>20</v>
      </c>
      <c r="AR41" s="266">
        <v>20</v>
      </c>
      <c r="AS41" s="266">
        <v>20</v>
      </c>
      <c r="AT41" s="266">
        <v>20</v>
      </c>
      <c r="AU41" s="259"/>
      <c r="AV41" s="259"/>
    </row>
    <row r="42" spans="2:48" ht="21" thickBot="1" x14ac:dyDescent="0.35">
      <c r="B42" s="1011" t="s">
        <v>866</v>
      </c>
      <c r="C42" s="1025">
        <v>1.6</v>
      </c>
      <c r="D42" s="1002">
        <v>1.5603980049950001</v>
      </c>
      <c r="E42" s="1002">
        <v>1.4841103501093249</v>
      </c>
      <c r="F42" s="1002">
        <v>1.3425417765929275</v>
      </c>
      <c r="G42" s="1028">
        <v>1.5</v>
      </c>
      <c r="H42" s="1006">
        <v>2</v>
      </c>
      <c r="I42" s="1028">
        <v>1.2</v>
      </c>
      <c r="J42" s="1006">
        <v>1.8</v>
      </c>
      <c r="K42" s="1000" t="s">
        <v>876</v>
      </c>
      <c r="L42" s="1000"/>
      <c r="M42" s="272"/>
      <c r="N42" s="273" t="s">
        <v>28</v>
      </c>
      <c r="O42" s="291">
        <v>1.3</v>
      </c>
      <c r="P42" s="263">
        <v>1.2678233790584377</v>
      </c>
      <c r="Q42" s="263">
        <v>1.2058396594638265</v>
      </c>
      <c r="R42" s="263">
        <v>1.0908151934817536</v>
      </c>
      <c r="S42" s="259" t="s">
        <v>542</v>
      </c>
      <c r="T42" s="259" t="s">
        <v>543</v>
      </c>
      <c r="U42" s="259">
        <v>1</v>
      </c>
      <c r="V42" s="259" t="s">
        <v>544</v>
      </c>
      <c r="W42" s="259" t="s">
        <v>541</v>
      </c>
      <c r="X42" s="259"/>
      <c r="Y42" s="272"/>
      <c r="Z42" s="273" t="s">
        <v>28</v>
      </c>
      <c r="AA42" s="291">
        <v>15</v>
      </c>
      <c r="AB42" s="263">
        <v>14.628731296828127</v>
      </c>
      <c r="AC42" s="263">
        <v>13.913534532274921</v>
      </c>
      <c r="AD42" s="263">
        <v>12.586329155558696</v>
      </c>
      <c r="AE42" s="268">
        <v>7.1133071571005502</v>
      </c>
      <c r="AF42" s="269">
        <v>22.144155436555703</v>
      </c>
      <c r="AG42" s="268">
        <v>5.0709050158311193</v>
      </c>
      <c r="AH42" s="269">
        <v>20.101753295286272</v>
      </c>
      <c r="AI42" s="259" t="s">
        <v>545</v>
      </c>
      <c r="AJ42" s="259"/>
      <c r="AK42" s="272"/>
      <c r="AL42" s="273" t="s">
        <v>28</v>
      </c>
      <c r="AM42" s="286">
        <v>9</v>
      </c>
      <c r="AN42" s="263">
        <v>8.7772387780968764</v>
      </c>
      <c r="AO42" s="263">
        <v>8.3481207193649531</v>
      </c>
      <c r="AP42" s="263">
        <v>7.5517974933352168</v>
      </c>
      <c r="AQ42" s="268">
        <v>1.2618146383692999</v>
      </c>
      <c r="AR42" s="269">
        <v>16.292662917824451</v>
      </c>
      <c r="AS42" s="268">
        <v>3.6373353607640269E-2</v>
      </c>
      <c r="AT42" s="269">
        <v>15.067221633062793</v>
      </c>
      <c r="AU42" s="259" t="s">
        <v>545</v>
      </c>
      <c r="AV42" s="259"/>
    </row>
    <row r="43" spans="2:48" x14ac:dyDescent="0.3">
      <c r="B43" s="1029" t="s">
        <v>44</v>
      </c>
      <c r="C43" s="1015">
        <v>515.75</v>
      </c>
      <c r="D43" s="1015">
        <v>504.18437656093755</v>
      </c>
      <c r="E43" s="1015">
        <v>486.00448440916404</v>
      </c>
      <c r="F43" s="1015">
        <v>442.94430518528981</v>
      </c>
      <c r="G43" s="1015">
        <v>314</v>
      </c>
      <c r="H43" s="1015">
        <v>671</v>
      </c>
      <c r="I43" s="1015">
        <v>268</v>
      </c>
      <c r="J43" s="1015">
        <v>529</v>
      </c>
      <c r="K43" s="1014"/>
      <c r="L43" s="1014"/>
      <c r="M43" s="272"/>
      <c r="N43" s="296" t="s">
        <v>44</v>
      </c>
      <c r="O43" s="278">
        <v>216.08809304959053</v>
      </c>
      <c r="P43" s="268">
        <v>212.70073458942727</v>
      </c>
      <c r="Q43" s="268">
        <v>210.53431120356717</v>
      </c>
      <c r="R43" s="268">
        <v>211.32309189221132</v>
      </c>
      <c r="S43" s="267">
        <v>194.1605876715418</v>
      </c>
      <c r="T43" s="280">
        <v>241.24088150731271</v>
      </c>
      <c r="U43" s="268">
        <v>183.05847351376906</v>
      </c>
      <c r="V43" s="280">
        <v>249.58771027065359</v>
      </c>
      <c r="W43" s="262"/>
      <c r="X43" s="262"/>
      <c r="Y43" s="272"/>
      <c r="Z43" s="296" t="s">
        <v>44</v>
      </c>
      <c r="AA43" s="278">
        <v>790.88093049590532</v>
      </c>
      <c r="AB43" s="278">
        <v>807.00734589427259</v>
      </c>
      <c r="AC43" s="268">
        <v>955.34311203567177</v>
      </c>
      <c r="AD43" s="279">
        <v>1213.2309189221132</v>
      </c>
      <c r="AE43" s="268">
        <v>641.60587671541805</v>
      </c>
      <c r="AF43" s="279">
        <v>1012.4088150731271</v>
      </c>
      <c r="AG43" s="268">
        <v>930.5847351376907</v>
      </c>
      <c r="AH43" s="267">
        <v>1495.8771027065361</v>
      </c>
      <c r="AI43" s="264"/>
      <c r="AJ43" s="262"/>
      <c r="AK43" s="272"/>
      <c r="AL43" s="296" t="s">
        <v>44</v>
      </c>
      <c r="AM43" s="278">
        <v>790.88093049590532</v>
      </c>
      <c r="AN43" s="268">
        <v>807.00734589427259</v>
      </c>
      <c r="AO43" s="279">
        <v>955.34311203567177</v>
      </c>
      <c r="AP43" s="268">
        <v>1213.2309189221132</v>
      </c>
      <c r="AQ43" s="279">
        <v>641.60587671541805</v>
      </c>
      <c r="AR43" s="268">
        <v>1012.4088150731271</v>
      </c>
      <c r="AS43" s="268">
        <v>930.5847351376907</v>
      </c>
      <c r="AT43" s="267">
        <v>1495.8771027065361</v>
      </c>
      <c r="AU43" s="264"/>
      <c r="AV43" s="262"/>
    </row>
    <row r="44" spans="2:48" s="189" customFormat="1" ht="20.399999999999999" x14ac:dyDescent="0.3">
      <c r="B44" s="1030" t="s">
        <v>507</v>
      </c>
      <c r="C44" s="1004">
        <v>15.75</v>
      </c>
      <c r="D44" s="1004">
        <v>16.560000000000002</v>
      </c>
      <c r="E44" s="1004">
        <v>22.220000000000002</v>
      </c>
      <c r="F44" s="1004">
        <v>23.400000000000002</v>
      </c>
      <c r="G44" s="1004">
        <v>13.8</v>
      </c>
      <c r="H44" s="1004">
        <v>20.700000000000003</v>
      </c>
      <c r="I44" s="1004">
        <v>17.55</v>
      </c>
      <c r="J44" s="1004">
        <v>29.25</v>
      </c>
      <c r="K44" s="1005" t="s">
        <v>736</v>
      </c>
      <c r="L44" s="1005"/>
      <c r="M44" s="272"/>
      <c r="N44" s="295" t="s">
        <v>507</v>
      </c>
      <c r="O44" s="282">
        <v>16.088093049590533</v>
      </c>
      <c r="P44" s="283">
        <v>17.70073458942726</v>
      </c>
      <c r="Q44" s="283">
        <v>25.534311203567174</v>
      </c>
      <c r="R44" s="283">
        <v>41.323091892211337</v>
      </c>
      <c r="S44" s="269">
        <v>14.160587671541808</v>
      </c>
      <c r="T44" s="280">
        <v>21.240881507312711</v>
      </c>
      <c r="U44" s="283">
        <v>33.058473513769073</v>
      </c>
      <c r="V44" s="280">
        <v>49.587710270653602</v>
      </c>
      <c r="W44" s="265" t="s">
        <v>537</v>
      </c>
      <c r="X44" s="265"/>
      <c r="Y44" s="272"/>
      <c r="Z44" s="295" t="s">
        <v>507</v>
      </c>
      <c r="AA44" s="282">
        <v>160.88093049590532</v>
      </c>
      <c r="AB44" s="282">
        <v>177.00734589427259</v>
      </c>
      <c r="AC44" s="283">
        <v>255.34311203567174</v>
      </c>
      <c r="AD44" s="280">
        <v>413.23091892211335</v>
      </c>
      <c r="AE44" s="283">
        <v>141.60587671541808</v>
      </c>
      <c r="AF44" s="280">
        <v>212.40881507312713</v>
      </c>
      <c r="AG44" s="283">
        <v>330.5847351376907</v>
      </c>
      <c r="AH44" s="269">
        <v>495.87710270653605</v>
      </c>
      <c r="AI44" s="257" t="s">
        <v>537</v>
      </c>
      <c r="AJ44" s="265"/>
      <c r="AK44" s="272"/>
      <c r="AL44" s="295" t="s">
        <v>507</v>
      </c>
      <c r="AM44" s="282">
        <v>160.88093049590532</v>
      </c>
      <c r="AN44" s="283">
        <v>177.00734589427259</v>
      </c>
      <c r="AO44" s="280">
        <v>255.34311203567174</v>
      </c>
      <c r="AP44" s="283">
        <v>413.23091892211335</v>
      </c>
      <c r="AQ44" s="280">
        <v>141.60587671541808</v>
      </c>
      <c r="AR44" s="283">
        <v>212.40881507312713</v>
      </c>
      <c r="AS44" s="283">
        <v>330.5847351376907</v>
      </c>
      <c r="AT44" s="269">
        <v>495.87710270653605</v>
      </c>
      <c r="AU44" s="257" t="s">
        <v>537</v>
      </c>
      <c r="AV44" s="265"/>
    </row>
    <row r="45" spans="2:48" ht="15" thickBot="1" x14ac:dyDescent="0.35">
      <c r="B45" s="1031" t="s">
        <v>508</v>
      </c>
      <c r="C45" s="1019">
        <v>500</v>
      </c>
      <c r="D45" s="1016">
        <v>487.62437656093755</v>
      </c>
      <c r="E45" s="1016">
        <v>463.78448440916401</v>
      </c>
      <c r="F45" s="1016">
        <v>419.54430518528983</v>
      </c>
      <c r="G45" s="1019">
        <v>300</v>
      </c>
      <c r="H45" s="1032">
        <v>650</v>
      </c>
      <c r="I45" s="1019">
        <v>250</v>
      </c>
      <c r="J45" s="1032">
        <v>500</v>
      </c>
      <c r="K45" s="1019" t="s">
        <v>279</v>
      </c>
      <c r="L45" s="1019">
        <v>11</v>
      </c>
      <c r="M45" s="288"/>
      <c r="N45" s="290" t="s">
        <v>44</v>
      </c>
      <c r="O45" s="294">
        <v>200</v>
      </c>
      <c r="P45" s="271">
        <v>195</v>
      </c>
      <c r="Q45" s="271">
        <v>185</v>
      </c>
      <c r="R45" s="271">
        <v>170</v>
      </c>
      <c r="S45" s="289">
        <v>180</v>
      </c>
      <c r="T45" s="289">
        <v>220</v>
      </c>
      <c r="U45" s="289">
        <v>150</v>
      </c>
      <c r="V45" s="289">
        <v>200</v>
      </c>
      <c r="W45" s="289" t="s">
        <v>546</v>
      </c>
      <c r="X45" s="289">
        <v>6</v>
      </c>
      <c r="Y45" s="288"/>
      <c r="Z45" s="290" t="s">
        <v>44</v>
      </c>
      <c r="AA45" s="294">
        <v>630</v>
      </c>
      <c r="AB45" s="305">
        <v>630</v>
      </c>
      <c r="AC45" s="271">
        <v>700</v>
      </c>
      <c r="AD45" s="270">
        <v>800</v>
      </c>
      <c r="AE45" s="304">
        <v>500</v>
      </c>
      <c r="AF45" s="294">
        <v>800</v>
      </c>
      <c r="AG45" s="304">
        <v>600</v>
      </c>
      <c r="AH45" s="289">
        <v>1000</v>
      </c>
      <c r="AI45" s="289" t="s">
        <v>547</v>
      </c>
      <c r="AJ45" s="289">
        <v>6</v>
      </c>
      <c r="AK45" s="288"/>
      <c r="AL45" s="290" t="s">
        <v>44</v>
      </c>
      <c r="AM45" s="293">
        <v>630</v>
      </c>
      <c r="AN45" s="271">
        <v>630</v>
      </c>
      <c r="AO45" s="270">
        <v>700</v>
      </c>
      <c r="AP45" s="271">
        <v>800</v>
      </c>
      <c r="AQ45" s="294">
        <v>500</v>
      </c>
      <c r="AR45" s="304">
        <v>800</v>
      </c>
      <c r="AS45" s="304">
        <v>600</v>
      </c>
      <c r="AT45" s="289">
        <v>1000</v>
      </c>
      <c r="AU45" s="289" t="s">
        <v>547</v>
      </c>
      <c r="AV45" s="289">
        <v>6</v>
      </c>
    </row>
    <row r="46" spans="2:48" ht="15" thickBot="1" x14ac:dyDescent="0.35">
      <c r="B46" s="1011" t="s">
        <v>510</v>
      </c>
      <c r="C46" s="1017">
        <v>0</v>
      </c>
      <c r="D46" s="1017">
        <v>0</v>
      </c>
      <c r="E46" s="1017">
        <v>0</v>
      </c>
      <c r="F46" s="1017">
        <v>0</v>
      </c>
      <c r="G46" s="1017">
        <v>0</v>
      </c>
      <c r="H46" s="1017">
        <v>0</v>
      </c>
      <c r="I46" s="1017">
        <v>0</v>
      </c>
      <c r="J46" s="1017">
        <v>0</v>
      </c>
      <c r="K46" s="1000"/>
      <c r="L46" s="1000"/>
      <c r="M46" s="272"/>
      <c r="N46" s="273" t="s">
        <v>510</v>
      </c>
      <c r="O46" s="284">
        <v>0</v>
      </c>
      <c r="P46" s="284">
        <v>0</v>
      </c>
      <c r="Q46" s="284">
        <v>0</v>
      </c>
      <c r="R46" s="284">
        <v>0</v>
      </c>
      <c r="S46" s="284">
        <v>0</v>
      </c>
      <c r="T46" s="284">
        <v>0</v>
      </c>
      <c r="U46" s="284">
        <v>0</v>
      </c>
      <c r="V46" s="284">
        <v>0</v>
      </c>
      <c r="W46" s="259"/>
      <c r="X46" s="259"/>
      <c r="Y46" s="272"/>
      <c r="Z46" s="273" t="s">
        <v>510</v>
      </c>
      <c r="AA46" s="284">
        <v>0</v>
      </c>
      <c r="AB46" s="284">
        <v>0</v>
      </c>
      <c r="AC46" s="284">
        <v>0</v>
      </c>
      <c r="AD46" s="284">
        <v>0</v>
      </c>
      <c r="AE46" s="284">
        <v>0</v>
      </c>
      <c r="AF46" s="284">
        <v>0</v>
      </c>
      <c r="AG46" s="284">
        <v>0</v>
      </c>
      <c r="AH46" s="284">
        <v>0</v>
      </c>
      <c r="AI46" s="259"/>
      <c r="AJ46" s="259"/>
      <c r="AK46" s="272"/>
      <c r="AL46" s="273" t="s">
        <v>510</v>
      </c>
      <c r="AM46" s="284">
        <v>0</v>
      </c>
      <c r="AN46" s="284">
        <v>0</v>
      </c>
      <c r="AO46" s="284">
        <v>0</v>
      </c>
      <c r="AP46" s="284">
        <v>0</v>
      </c>
      <c r="AQ46" s="284">
        <v>0</v>
      </c>
      <c r="AR46" s="284">
        <v>0</v>
      </c>
      <c r="AS46" s="284">
        <v>0</v>
      </c>
      <c r="AT46" s="284">
        <v>0</v>
      </c>
      <c r="AU46" s="259"/>
      <c r="AV46" s="259"/>
    </row>
    <row r="47" spans="2:48" ht="15" thickBot="1" x14ac:dyDescent="0.35">
      <c r="B47" s="963" t="s">
        <v>527</v>
      </c>
      <c r="C47" s="964"/>
      <c r="D47" s="964"/>
      <c r="E47" s="964"/>
      <c r="F47" s="964"/>
      <c r="G47" s="964"/>
      <c r="H47" s="964"/>
      <c r="I47" s="964"/>
      <c r="J47" s="964"/>
      <c r="K47" s="964"/>
      <c r="L47" s="965"/>
      <c r="M47" s="256"/>
      <c r="N47" s="250" t="s">
        <v>527</v>
      </c>
      <c r="O47" s="251"/>
      <c r="P47" s="251"/>
      <c r="Q47" s="251"/>
      <c r="R47" s="251"/>
      <c r="S47" s="251"/>
      <c r="T47" s="251"/>
      <c r="U47" s="251"/>
      <c r="V47" s="251"/>
      <c r="W47" s="251"/>
      <c r="X47" s="253"/>
      <c r="Y47" s="256"/>
      <c r="Z47" s="250" t="s">
        <v>527</v>
      </c>
      <c r="AA47" s="251"/>
      <c r="AB47" s="251"/>
      <c r="AC47" s="251"/>
      <c r="AD47" s="251"/>
      <c r="AE47" s="251"/>
      <c r="AF47" s="251"/>
      <c r="AG47" s="251"/>
      <c r="AH47" s="251"/>
      <c r="AI47" s="251"/>
      <c r="AJ47" s="253"/>
      <c r="AK47" s="248"/>
      <c r="AL47" s="250" t="s">
        <v>527</v>
      </c>
      <c r="AM47" s="251"/>
      <c r="AN47" s="251"/>
      <c r="AO47" s="251"/>
      <c r="AP47" s="251"/>
      <c r="AQ47" s="251"/>
      <c r="AR47" s="251"/>
      <c r="AS47" s="251"/>
      <c r="AT47" s="251"/>
      <c r="AU47" s="251"/>
      <c r="AV47" s="253"/>
    </row>
    <row r="48" spans="2:48" ht="15" thickBot="1" x14ac:dyDescent="0.35">
      <c r="B48" s="967" t="s">
        <v>531</v>
      </c>
      <c r="C48" s="556">
        <f>C39/C$17*Euro</f>
        <v>4.3458333333333341</v>
      </c>
      <c r="D48" s="556">
        <f>D39/D$17*Euro</f>
        <v>5.0859222475305792</v>
      </c>
      <c r="E48" s="556">
        <f>E39/E$17*Euro</f>
        <v>4.8372721723875811</v>
      </c>
      <c r="F48" s="556">
        <f>F39/F$17*Euro</f>
        <v>4.375847103082573</v>
      </c>
      <c r="G48" s="902"/>
      <c r="H48" s="902"/>
      <c r="I48" s="902"/>
      <c r="J48" s="902"/>
      <c r="K48" s="902"/>
      <c r="L48" s="902"/>
      <c r="M48" s="256"/>
      <c r="N48" s="254" t="s">
        <v>531</v>
      </c>
      <c r="O48" s="306">
        <f>O39/O$17*Euro</f>
        <v>4.3458333333333341</v>
      </c>
      <c r="P48" s="306">
        <f>P39/P$17*Euro</f>
        <v>5.0859222475305792</v>
      </c>
      <c r="Q48" s="306">
        <f>Q39/Q$17*Euro</f>
        <v>6.0465902154844766</v>
      </c>
      <c r="R48" s="306">
        <f>R39/R$17*Euro</f>
        <v>5.4698088788532173</v>
      </c>
      <c r="S48" s="255"/>
      <c r="T48" s="255"/>
      <c r="U48" s="255"/>
      <c r="V48" s="255"/>
      <c r="W48" s="255"/>
      <c r="X48" s="255"/>
      <c r="Y48" s="256"/>
      <c r="Z48" s="254" t="s">
        <v>531</v>
      </c>
      <c r="AA48" s="306">
        <f>AA39/AA$17*Euro</f>
        <v>1.67625</v>
      </c>
      <c r="AB48" s="306">
        <f>AB39/AB$17*Euro</f>
        <v>1.6347607224205432</v>
      </c>
      <c r="AC48" s="306">
        <f>AC39/AC$17*Euro</f>
        <v>1.5548374839817223</v>
      </c>
      <c r="AD48" s="306">
        <f>AD39/AD$17*Euro</f>
        <v>1.4065222831336845</v>
      </c>
      <c r="AE48" s="255"/>
      <c r="AF48" s="255"/>
      <c r="AG48" s="255"/>
      <c r="AH48" s="255"/>
      <c r="AI48" s="255"/>
      <c r="AJ48" s="255"/>
      <c r="AK48" s="248"/>
      <c r="AL48" s="254" t="s">
        <v>531</v>
      </c>
      <c r="AM48" s="306">
        <f>AM39/AM$17*Euro</f>
        <v>2.5143750000000002</v>
      </c>
      <c r="AN48" s="306">
        <f>AN39/AN$17*Euro</f>
        <v>2.4521410836308148</v>
      </c>
      <c r="AO48" s="306">
        <f>AO39/AO$17*Euro</f>
        <v>2.3322562259725839</v>
      </c>
      <c r="AP48" s="306">
        <f>AP39/AP$17*Euro</f>
        <v>2.1097834247005265</v>
      </c>
      <c r="AQ48" s="255"/>
      <c r="AR48" s="255"/>
      <c r="AS48" s="255"/>
      <c r="AT48" s="255"/>
      <c r="AU48" s="255"/>
      <c r="AV48" s="255"/>
    </row>
    <row r="49" spans="2:48" ht="21" thickBot="1" x14ac:dyDescent="0.35">
      <c r="B49" s="967" t="s">
        <v>532</v>
      </c>
      <c r="C49" s="556">
        <f>C42/C$17*Euro</f>
        <v>0.99333333333333329</v>
      </c>
      <c r="D49" s="556">
        <f>D42/D$17*Euro</f>
        <v>1.162496513721275</v>
      </c>
      <c r="E49" s="556">
        <f>E42/E$17*Euro</f>
        <v>1.1056622108314471</v>
      </c>
      <c r="F49" s="556">
        <f>F42/F$17*Euro</f>
        <v>1.000193623561731</v>
      </c>
      <c r="G49" s="902"/>
      <c r="H49" s="902"/>
      <c r="I49" s="902"/>
      <c r="J49" s="902"/>
      <c r="K49" s="902"/>
      <c r="L49" s="902"/>
      <c r="M49" s="256"/>
      <c r="N49" s="254" t="s">
        <v>532</v>
      </c>
      <c r="O49" s="306">
        <f>O42/O$17*Euro</f>
        <v>0.80708333333333337</v>
      </c>
      <c r="P49" s="306">
        <f>P42/P$17*Euro</f>
        <v>0.94452841739853599</v>
      </c>
      <c r="Q49" s="306">
        <f>Q42/Q$17*Euro</f>
        <v>1.1229381828756886</v>
      </c>
      <c r="R49" s="306">
        <f>R42/R$17*Euro</f>
        <v>1.015821648929883</v>
      </c>
      <c r="S49" s="255"/>
      <c r="T49" s="255"/>
      <c r="U49" s="255"/>
      <c r="V49" s="255"/>
      <c r="W49" s="255"/>
      <c r="X49" s="255"/>
      <c r="Y49" s="256"/>
      <c r="Z49" s="254" t="s">
        <v>532</v>
      </c>
      <c r="AA49" s="306">
        <f>AA42/AA$17*Euro</f>
        <v>0.27937499999999998</v>
      </c>
      <c r="AB49" s="306">
        <f>AB42/AB$17*Euro</f>
        <v>0.27246012040342388</v>
      </c>
      <c r="AC49" s="306">
        <f>AC42/AC$17*Euro</f>
        <v>0.25913958066362042</v>
      </c>
      <c r="AD49" s="306">
        <f>AD42/AD$17*Euro</f>
        <v>0.2344203805222807</v>
      </c>
      <c r="AE49" s="255"/>
      <c r="AF49" s="255"/>
      <c r="AG49" s="255"/>
      <c r="AH49" s="255"/>
      <c r="AI49" s="255"/>
      <c r="AJ49" s="255"/>
      <c r="AK49" s="248"/>
      <c r="AL49" s="254" t="s">
        <v>532</v>
      </c>
      <c r="AM49" s="306">
        <f>AM42/AM$17*Euro</f>
        <v>0.4190625</v>
      </c>
      <c r="AN49" s="306">
        <f>AN42/AN$17*Euro</f>
        <v>0.40869018060513579</v>
      </c>
      <c r="AO49" s="306">
        <f>AO42/AO$17*Euro</f>
        <v>0.38870937099543063</v>
      </c>
      <c r="AP49" s="306">
        <f>AP42/AP$17*Euro</f>
        <v>0.35163057078342108</v>
      </c>
      <c r="AQ49" s="255"/>
      <c r="AR49" s="255"/>
      <c r="AS49" s="255"/>
      <c r="AT49" s="255"/>
      <c r="AU49" s="255"/>
      <c r="AV49" s="255"/>
    </row>
    <row r="50" spans="2:48" ht="15" thickBot="1" x14ac:dyDescent="0.35">
      <c r="B50" s="967"/>
      <c r="C50" s="902"/>
      <c r="D50" s="902"/>
      <c r="E50" s="902"/>
      <c r="F50" s="902"/>
      <c r="G50" s="902"/>
      <c r="H50" s="902"/>
      <c r="I50" s="902"/>
      <c r="J50" s="902"/>
      <c r="K50" s="902"/>
      <c r="L50" s="902"/>
      <c r="M50" s="256"/>
      <c r="N50" s="254"/>
      <c r="O50" s="255"/>
      <c r="P50" s="255"/>
      <c r="Q50" s="255"/>
      <c r="R50" s="255"/>
      <c r="S50" s="255"/>
      <c r="T50" s="255"/>
      <c r="U50" s="255"/>
      <c r="V50" s="255"/>
      <c r="W50" s="255"/>
      <c r="X50" s="255"/>
      <c r="Y50" s="256"/>
      <c r="Z50" s="254"/>
      <c r="AA50" s="255"/>
      <c r="AB50" s="255"/>
      <c r="AC50" s="255"/>
      <c r="AD50" s="255"/>
      <c r="AE50" s="255"/>
      <c r="AF50" s="255"/>
      <c r="AG50" s="255"/>
      <c r="AH50" s="255"/>
      <c r="AI50" s="255"/>
      <c r="AJ50" s="255"/>
      <c r="AK50" s="248"/>
      <c r="AL50" s="254"/>
      <c r="AM50" s="255"/>
      <c r="AN50" s="255"/>
      <c r="AO50" s="255"/>
      <c r="AP50" s="255"/>
      <c r="AQ50" s="255"/>
      <c r="AR50" s="255"/>
      <c r="AS50" s="255"/>
      <c r="AT50" s="255"/>
      <c r="AU50" s="255"/>
      <c r="AV50" s="255"/>
    </row>
    <row r="51" spans="2:48" ht="15" thickBot="1" x14ac:dyDescent="0.35">
      <c r="B51" s="937" t="s">
        <v>530</v>
      </c>
      <c r="C51" s="556">
        <f>C43/C17/1000*Euro</f>
        <v>0.32019479166666664</v>
      </c>
      <c r="D51" s="556">
        <f>D43/D17/1000*Euro</f>
        <v>0.37561736053789851</v>
      </c>
      <c r="E51" s="556">
        <f>E43/E17/1000*Euro</f>
        <v>0.36207334088482723</v>
      </c>
      <c r="F51" s="556">
        <f>F43/F17/1000*Euro</f>
        <v>0.32999350736304095</v>
      </c>
      <c r="G51" s="902"/>
      <c r="H51" s="902"/>
      <c r="I51" s="902"/>
      <c r="J51" s="902"/>
      <c r="K51" s="902"/>
      <c r="L51" s="902"/>
      <c r="M51" s="256"/>
      <c r="N51" s="281" t="s">
        <v>530</v>
      </c>
      <c r="O51" s="306">
        <f>O43/O17/1000*Euro</f>
        <v>0.13415469110162079</v>
      </c>
      <c r="P51" s="306">
        <f>P43/P17/1000*Euro</f>
        <v>0.1584620472691233</v>
      </c>
      <c r="Q51" s="306">
        <f>Q43/Q17/1000*Euro</f>
        <v>0.19606007730832192</v>
      </c>
      <c r="R51" s="306">
        <f>R43/R17/1000*Euro</f>
        <v>0.1967946293246218</v>
      </c>
      <c r="S51" s="255"/>
      <c r="T51" s="255"/>
      <c r="U51" s="255"/>
      <c r="V51" s="255"/>
      <c r="W51" s="255"/>
      <c r="X51" s="255"/>
      <c r="Y51" s="256"/>
      <c r="Z51" s="281" t="s">
        <v>530</v>
      </c>
      <c r="AA51" s="306">
        <f>AA43/AA17/1000*Euro</f>
        <v>1.4730157330486238E-2</v>
      </c>
      <c r="AB51" s="306">
        <f>AB43/AB17/1000*Euro</f>
        <v>1.5030511817280828E-2</v>
      </c>
      <c r="AC51" s="306">
        <f>AC43/AC17/1000*Euro</f>
        <v>1.779326546166439E-2</v>
      </c>
      <c r="AD51" s="306">
        <f>AD43/AD17/1000*Euro</f>
        <v>2.2596425864924361E-2</v>
      </c>
      <c r="AE51" s="255"/>
      <c r="AF51" s="255"/>
      <c r="AG51" s="255"/>
      <c r="AH51" s="255"/>
      <c r="AI51" s="255"/>
      <c r="AJ51" s="255"/>
      <c r="AK51" s="248"/>
      <c r="AL51" s="281" t="s">
        <v>530</v>
      </c>
      <c r="AM51" s="306">
        <f>AM43/AM17/1000*Euro</f>
        <v>3.6825393326215587E-2</v>
      </c>
      <c r="AN51" s="306">
        <f>AN43/AN17/1000*Euro</f>
        <v>3.7576279543202064E-2</v>
      </c>
      <c r="AO51" s="306">
        <f>AO43/AO17/1000*Euro</f>
        <v>4.4483163654160968E-2</v>
      </c>
      <c r="AP51" s="306">
        <f>AP43/AP17/1000*Euro</f>
        <v>5.6491064662310901E-2</v>
      </c>
      <c r="AQ51" s="255"/>
      <c r="AR51" s="255"/>
      <c r="AS51" s="255"/>
      <c r="AT51" s="255"/>
      <c r="AU51" s="255"/>
      <c r="AV51" s="255"/>
    </row>
    <row r="52" spans="2:48" ht="15" thickBot="1" x14ac:dyDescent="0.35">
      <c r="B52" s="935" t="s">
        <v>533</v>
      </c>
      <c r="C52" s="914">
        <f>C46/3.6*Euro</f>
        <v>0</v>
      </c>
      <c r="D52" s="914">
        <f>D46/3.6*Euro</f>
        <v>0</v>
      </c>
      <c r="E52" s="914">
        <f>E46/3.6*Euro</f>
        <v>0</v>
      </c>
      <c r="F52" s="914">
        <f>F46/3.6*Euro</f>
        <v>0</v>
      </c>
      <c r="G52" s="914"/>
      <c r="H52" s="914"/>
      <c r="I52" s="914"/>
      <c r="J52" s="914"/>
      <c r="K52" s="914"/>
      <c r="L52" s="914"/>
      <c r="M52" s="256"/>
      <c r="N52" s="273" t="s">
        <v>533</v>
      </c>
      <c r="O52" s="530">
        <f>O46/3.6*Euro</f>
        <v>0</v>
      </c>
      <c r="P52" s="530">
        <f>P46/3.6*Euro</f>
        <v>0</v>
      </c>
      <c r="Q52" s="530">
        <f>Q46/3.6*Euro</f>
        <v>0</v>
      </c>
      <c r="R52" s="530">
        <f>R46/3.6*Euro</f>
        <v>0</v>
      </c>
      <c r="S52" s="255"/>
      <c r="T52" s="255"/>
      <c r="U52" s="255"/>
      <c r="V52" s="255"/>
      <c r="W52" s="255"/>
      <c r="X52" s="255"/>
      <c r="Y52" s="256"/>
      <c r="Z52" s="273" t="s">
        <v>533</v>
      </c>
      <c r="AA52" s="530">
        <f>AA46/3.6*Euro</f>
        <v>0</v>
      </c>
      <c r="AB52" s="530">
        <f>AB46/3.6*Euro</f>
        <v>0</v>
      </c>
      <c r="AC52" s="530">
        <f>AC46/3.6*Euro</f>
        <v>0</v>
      </c>
      <c r="AD52" s="530">
        <f>AD46/3.6*Euro</f>
        <v>0</v>
      </c>
      <c r="AE52" s="255"/>
      <c r="AF52" s="255"/>
      <c r="AG52" s="255"/>
      <c r="AH52" s="255"/>
      <c r="AI52" s="255"/>
      <c r="AJ52" s="255"/>
      <c r="AK52" s="248"/>
      <c r="AL52" s="273" t="s">
        <v>533</v>
      </c>
      <c r="AM52" s="530">
        <f>AM46/3.6*Euro</f>
        <v>0</v>
      </c>
      <c r="AN52" s="530">
        <f>AN46/3.6*Euro</f>
        <v>0</v>
      </c>
      <c r="AO52" s="530">
        <f>AO46/3.6*Euro</f>
        <v>0</v>
      </c>
      <c r="AP52" s="530">
        <f>AP46/3.6*Euro</f>
        <v>0</v>
      </c>
      <c r="AQ52" s="255"/>
      <c r="AR52" s="255"/>
      <c r="AS52" s="255"/>
      <c r="AT52" s="255"/>
      <c r="AU52" s="255"/>
      <c r="AV52" s="255"/>
    </row>
  </sheetData>
  <mergeCells count="40">
    <mergeCell ref="C13:L13"/>
    <mergeCell ref="G14:H15"/>
    <mergeCell ref="I14:J15"/>
    <mergeCell ref="K14:K15"/>
    <mergeCell ref="L14:L15"/>
    <mergeCell ref="B14:B15"/>
    <mergeCell ref="C14:C15"/>
    <mergeCell ref="D14:D15"/>
    <mergeCell ref="E14:E15"/>
    <mergeCell ref="F14:F15"/>
    <mergeCell ref="AM13:AV13"/>
    <mergeCell ref="O14:O15"/>
    <mergeCell ref="O13:X13"/>
    <mergeCell ref="AA13:AJ13"/>
    <mergeCell ref="N14:N15"/>
    <mergeCell ref="AD14:AD15"/>
    <mergeCell ref="P14:P15"/>
    <mergeCell ref="Q14:Q15"/>
    <mergeCell ref="R14:R15"/>
    <mergeCell ref="S14:T15"/>
    <mergeCell ref="U14:V15"/>
    <mergeCell ref="W14:W15"/>
    <mergeCell ref="X14:X15"/>
    <mergeCell ref="Z14:Z15"/>
    <mergeCell ref="AA14:AA15"/>
    <mergeCell ref="AB14:AB15"/>
    <mergeCell ref="AC14:AC15"/>
    <mergeCell ref="AE14:AF15"/>
    <mergeCell ref="AG14:AH15"/>
    <mergeCell ref="AI14:AI15"/>
    <mergeCell ref="AJ14:AJ15"/>
    <mergeCell ref="AQ14:AR15"/>
    <mergeCell ref="AS14:AT15"/>
    <mergeCell ref="AU14:AU15"/>
    <mergeCell ref="AV14:AV15"/>
    <mergeCell ref="AL14:AL15"/>
    <mergeCell ref="AM14:AM15"/>
    <mergeCell ref="AN14:AN15"/>
    <mergeCell ref="AO14:AO15"/>
    <mergeCell ref="AP14:AP15"/>
  </mergeCells>
  <pageMargins left="0.7" right="0.7" top="0.75" bottom="0.75" header="0.3" footer="0.3"/>
  <pageSetup paperSize="9" orientation="portrait"/>
  <drawing r:id="rId1"/>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4">
    <tabColor theme="4"/>
  </sheetPr>
  <dimension ref="B3:AN53"/>
  <sheetViews>
    <sheetView topLeftCell="A13" workbookViewId="0">
      <selection activeCell="E21" sqref="E21"/>
    </sheetView>
  </sheetViews>
  <sheetFormatPr defaultRowHeight="14.4" x14ac:dyDescent="0.3"/>
  <cols>
    <col min="2" max="2" width="36.6640625" customWidth="1"/>
    <col min="3" max="6" width="10" bestFit="1" customWidth="1"/>
    <col min="7" max="7" width="12.33203125" customWidth="1"/>
    <col min="8" max="8" width="13" customWidth="1"/>
    <col min="10" max="10" width="15.6640625" customWidth="1"/>
    <col min="14" max="14" width="42.5546875" customWidth="1"/>
    <col min="15" max="15" width="10" bestFit="1" customWidth="1"/>
    <col min="17" max="24" width="9.109375" hidden="1" customWidth="1"/>
    <col min="25" max="25" width="9.109375" customWidth="1"/>
    <col min="26" max="26" width="40.88671875" customWidth="1"/>
  </cols>
  <sheetData>
    <row r="3" spans="2:40" x14ac:dyDescent="0.3">
      <c r="B3" s="8" t="s">
        <v>245</v>
      </c>
      <c r="J3" s="837" t="s">
        <v>815</v>
      </c>
    </row>
    <row r="4" spans="2:40" s="368" customFormat="1" ht="15" thickBot="1" x14ac:dyDescent="0.35">
      <c r="B4" s="1209">
        <f>C14</f>
        <v>2015</v>
      </c>
      <c r="C4" s="1210"/>
      <c r="D4" s="1210"/>
      <c r="E4" s="1210"/>
      <c r="F4" s="1210"/>
      <c r="G4" s="1211"/>
      <c r="J4" s="837">
        <v>0.2</v>
      </c>
      <c r="Z4" s="34" t="s">
        <v>273</v>
      </c>
      <c r="AA4"/>
      <c r="AB4"/>
      <c r="AC4"/>
      <c r="AD4"/>
      <c r="AE4"/>
      <c r="AF4"/>
      <c r="AG4"/>
      <c r="AH4"/>
      <c r="AI4"/>
      <c r="AJ4"/>
      <c r="AK4"/>
      <c r="AL4"/>
      <c r="AM4"/>
      <c r="AN4"/>
    </row>
    <row r="5" spans="2:40" s="368" customFormat="1" ht="28.2" thickTop="1" x14ac:dyDescent="0.3">
      <c r="B5" s="27" t="s">
        <v>255</v>
      </c>
      <c r="C5" s="27" t="s">
        <v>256</v>
      </c>
      <c r="D5" s="28" t="s">
        <v>257</v>
      </c>
      <c r="E5" s="28" t="s">
        <v>259</v>
      </c>
      <c r="F5" s="29" t="s">
        <v>260</v>
      </c>
      <c r="G5" s="30" t="s">
        <v>261</v>
      </c>
      <c r="H5" s="30" t="s">
        <v>262</v>
      </c>
      <c r="I5" s="30" t="s">
        <v>263</v>
      </c>
      <c r="J5" s="30" t="s">
        <v>264</v>
      </c>
      <c r="K5" s="30" t="s">
        <v>265</v>
      </c>
      <c r="L5" s="30" t="s">
        <v>266</v>
      </c>
      <c r="M5" s="30" t="s">
        <v>267</v>
      </c>
      <c r="N5" s="30" t="s">
        <v>268</v>
      </c>
      <c r="O5" s="30" t="s">
        <v>269</v>
      </c>
      <c r="P5" s="149" t="s">
        <v>269</v>
      </c>
      <c r="Z5" s="27" t="s">
        <v>255</v>
      </c>
      <c r="AA5" s="27" t="s">
        <v>256</v>
      </c>
      <c r="AB5" s="28" t="s">
        <v>257</v>
      </c>
      <c r="AC5" s="28" t="s">
        <v>259</v>
      </c>
      <c r="AD5" s="29" t="s">
        <v>260</v>
      </c>
      <c r="AE5" s="30" t="s">
        <v>261</v>
      </c>
      <c r="AF5" s="30" t="s">
        <v>262</v>
      </c>
      <c r="AG5" s="30" t="s">
        <v>263</v>
      </c>
      <c r="AH5" s="30" t="s">
        <v>264</v>
      </c>
      <c r="AI5" s="30" t="s">
        <v>265</v>
      </c>
      <c r="AJ5" s="30" t="s">
        <v>266</v>
      </c>
      <c r="AK5" s="30" t="s">
        <v>267</v>
      </c>
      <c r="AL5" s="30" t="s">
        <v>268</v>
      </c>
      <c r="AM5" s="30" t="s">
        <v>269</v>
      </c>
      <c r="AN5" s="30" t="s">
        <v>269</v>
      </c>
    </row>
    <row r="6" spans="2:40" s="368" customFormat="1" ht="15" thickBot="1" x14ac:dyDescent="0.35">
      <c r="B6" s="31"/>
      <c r="C6" s="31"/>
      <c r="D6" s="32"/>
      <c r="E6" s="32"/>
      <c r="F6" s="33"/>
      <c r="G6" s="31"/>
      <c r="H6" s="31"/>
      <c r="I6" s="31"/>
      <c r="J6" s="31"/>
      <c r="K6" s="31"/>
      <c r="L6" s="31"/>
      <c r="M6" s="31"/>
      <c r="N6" s="31"/>
      <c r="O6" s="31"/>
      <c r="P6" s="151"/>
      <c r="Z6" s="31"/>
      <c r="AA6" s="31"/>
      <c r="AB6" s="32"/>
      <c r="AC6" s="32"/>
      <c r="AD6" s="33"/>
      <c r="AE6" s="31"/>
      <c r="AF6" s="31"/>
      <c r="AG6" s="31"/>
      <c r="AH6" s="31"/>
      <c r="AI6" s="31"/>
      <c r="AJ6" s="31"/>
      <c r="AK6" s="31"/>
      <c r="AL6" s="31"/>
      <c r="AM6" s="31"/>
      <c r="AN6" s="31"/>
    </row>
    <row r="7" spans="2:40" s="368" customFormat="1" x14ac:dyDescent="0.3">
      <c r="B7" s="37"/>
      <c r="C7" s="37"/>
      <c r="D7" s="38"/>
      <c r="E7" s="38"/>
      <c r="F7" s="38" t="s">
        <v>373</v>
      </c>
      <c r="G7" s="38" t="s">
        <v>374</v>
      </c>
      <c r="H7" s="38" t="s">
        <v>375</v>
      </c>
      <c r="I7" s="38"/>
      <c r="J7" s="37" t="s">
        <v>271</v>
      </c>
      <c r="K7" s="37" t="s">
        <v>272</v>
      </c>
      <c r="L7" s="37" t="s">
        <v>272</v>
      </c>
      <c r="M7" s="37" t="s">
        <v>272</v>
      </c>
      <c r="N7" s="37" t="s">
        <v>272</v>
      </c>
      <c r="O7" s="37" t="s">
        <v>272</v>
      </c>
      <c r="P7" s="153" t="s">
        <v>272</v>
      </c>
      <c r="Z7" s="37"/>
      <c r="AA7" s="37"/>
      <c r="AB7" s="38"/>
      <c r="AC7" s="38"/>
      <c r="AD7" s="38" t="s">
        <v>373</v>
      </c>
      <c r="AE7" s="38" t="s">
        <v>374</v>
      </c>
      <c r="AF7" s="38" t="s">
        <v>375</v>
      </c>
      <c r="AG7" s="38"/>
      <c r="AH7" s="37" t="s">
        <v>271</v>
      </c>
      <c r="AI7" s="37" t="s">
        <v>272</v>
      </c>
      <c r="AJ7" s="37" t="s">
        <v>272</v>
      </c>
      <c r="AK7" s="37" t="s">
        <v>272</v>
      </c>
      <c r="AL7" s="37" t="s">
        <v>272</v>
      </c>
      <c r="AM7" s="37" t="s">
        <v>272</v>
      </c>
      <c r="AN7" s="37" t="s">
        <v>272</v>
      </c>
    </row>
    <row r="8" spans="2:40" s="368" customFormat="1" x14ac:dyDescent="0.3">
      <c r="B8" s="39">
        <f>C14</f>
        <v>2015</v>
      </c>
      <c r="C8" s="39">
        <f>B8</f>
        <v>2015</v>
      </c>
      <c r="D8" s="39">
        <f>C22/100</f>
        <v>1</v>
      </c>
      <c r="E8" s="39">
        <f>C25</f>
        <v>30</v>
      </c>
      <c r="F8" s="242">
        <f>C48</f>
        <v>2.2349999999999999</v>
      </c>
      <c r="G8" s="242">
        <f>C51</f>
        <v>3.7249999999999998E-2</v>
      </c>
      <c r="H8" s="242">
        <f>C52</f>
        <v>0</v>
      </c>
      <c r="I8" s="39"/>
      <c r="J8" s="39">
        <f>$J$4*E19/100</f>
        <v>0.2</v>
      </c>
      <c r="K8" s="39"/>
      <c r="L8" s="457"/>
      <c r="M8" s="457"/>
      <c r="N8" s="366">
        <f>C36</f>
        <v>0</v>
      </c>
      <c r="O8" s="457">
        <f>C37</f>
        <v>0</v>
      </c>
      <c r="P8" s="154"/>
      <c r="Z8" s="39">
        <f>AA14</f>
        <v>2015</v>
      </c>
      <c r="AA8" s="39">
        <f>Z8</f>
        <v>2015</v>
      </c>
      <c r="AB8" s="39">
        <f>AA22/100</f>
        <v>1</v>
      </c>
      <c r="AC8" s="39">
        <f>AA25</f>
        <v>30</v>
      </c>
      <c r="AD8" s="242">
        <f>AA48</f>
        <v>4.9356249999999999</v>
      </c>
      <c r="AE8" s="242">
        <f>AA51</f>
        <v>2.3281250000000003E-2</v>
      </c>
      <c r="AF8" s="242">
        <f>AA52</f>
        <v>0</v>
      </c>
      <c r="AG8" s="39"/>
      <c r="AH8" s="39"/>
      <c r="AI8" s="39"/>
      <c r="AJ8" s="457"/>
      <c r="AK8" s="457"/>
      <c r="AL8" s="366"/>
      <c r="AM8" s="457"/>
      <c r="AN8" s="154"/>
    </row>
    <row r="9" spans="2:40" s="368" customFormat="1" x14ac:dyDescent="0.3">
      <c r="B9" s="39">
        <f>D14</f>
        <v>2020</v>
      </c>
      <c r="C9" s="39"/>
      <c r="D9" s="39">
        <f>D22/100</f>
        <v>1</v>
      </c>
      <c r="E9" s="39">
        <f>D25</f>
        <v>30</v>
      </c>
      <c r="F9" s="242">
        <f>D48</f>
        <v>2.179680963227391</v>
      </c>
      <c r="G9" s="242">
        <f>D51</f>
        <v>3.6328016053789852E-2</v>
      </c>
      <c r="H9" s="242">
        <f>D52</f>
        <v>0</v>
      </c>
      <c r="I9" s="39"/>
      <c r="J9" s="39">
        <f>$J$4*D19/100</f>
        <v>0.2</v>
      </c>
      <c r="K9" s="39"/>
      <c r="L9" s="457"/>
      <c r="M9" s="457"/>
      <c r="N9" s="366">
        <f>D36</f>
        <v>0</v>
      </c>
      <c r="O9" s="457">
        <f>D37</f>
        <v>0</v>
      </c>
      <c r="P9" s="154"/>
      <c r="Z9" s="39">
        <f>AB14</f>
        <v>2020</v>
      </c>
      <c r="AA9" s="39"/>
      <c r="AB9" s="39">
        <f>AB22/100</f>
        <v>1</v>
      </c>
      <c r="AC9" s="39">
        <f>AB25</f>
        <v>30</v>
      </c>
      <c r="AD9" s="242">
        <f>AB48</f>
        <v>4.8134621271271545</v>
      </c>
      <c r="AE9" s="242">
        <f>AB51</f>
        <v>2.2815625000000003E-2</v>
      </c>
      <c r="AF9" s="242">
        <f>AB52</f>
        <v>0</v>
      </c>
      <c r="AG9" s="39"/>
      <c r="AH9" s="39"/>
      <c r="AI9" s="39"/>
      <c r="AJ9" s="457"/>
      <c r="AK9" s="457"/>
      <c r="AL9" s="366"/>
      <c r="AM9" s="457"/>
      <c r="AN9" s="154"/>
    </row>
    <row r="10" spans="2:40" s="368" customFormat="1" x14ac:dyDescent="0.3">
      <c r="B10" s="39">
        <f>E14</f>
        <v>2030</v>
      </c>
      <c r="C10" s="39"/>
      <c r="D10" s="39">
        <f>E22/100</f>
        <v>1</v>
      </c>
      <c r="E10" s="39">
        <f>E25</f>
        <v>30</v>
      </c>
      <c r="F10" s="242">
        <f>E48</f>
        <v>2.0731166453089633</v>
      </c>
      <c r="G10" s="242">
        <f>E51</f>
        <v>3.4551944088482722E-2</v>
      </c>
      <c r="H10" s="242">
        <f>E52</f>
        <v>0</v>
      </c>
      <c r="I10" s="39"/>
      <c r="J10" s="39">
        <f>$J$4*E19/100</f>
        <v>0.2</v>
      </c>
      <c r="K10" s="39"/>
      <c r="L10" s="457"/>
      <c r="M10" s="457"/>
      <c r="N10" s="366">
        <f>E36</f>
        <v>0</v>
      </c>
      <c r="O10" s="457">
        <f>E37</f>
        <v>0</v>
      </c>
      <c r="P10" s="154"/>
      <c r="Z10" s="39">
        <f>AC14</f>
        <v>2030</v>
      </c>
      <c r="AA10" s="39"/>
      <c r="AB10" s="39">
        <f>AC22/100</f>
        <v>1</v>
      </c>
      <c r="AC10" s="39">
        <f>AC25</f>
        <v>30</v>
      </c>
      <c r="AD10" s="242">
        <f>AC48</f>
        <v>4.5781325917239606</v>
      </c>
      <c r="AE10" s="242">
        <f>AC51</f>
        <v>2.141875E-2</v>
      </c>
      <c r="AF10" s="242">
        <f>AC52</f>
        <v>0</v>
      </c>
      <c r="AG10" s="39"/>
      <c r="AH10" s="39"/>
      <c r="AI10" s="39"/>
      <c r="AJ10" s="457"/>
      <c r="AK10" s="457"/>
      <c r="AL10" s="366"/>
      <c r="AM10" s="457"/>
      <c r="AN10" s="154"/>
    </row>
    <row r="11" spans="2:40" ht="15" thickBot="1" x14ac:dyDescent="0.35">
      <c r="B11" s="39">
        <f>F14</f>
        <v>2050</v>
      </c>
      <c r="C11" s="39"/>
      <c r="D11" s="39">
        <f>F22/100</f>
        <v>1</v>
      </c>
      <c r="E11" s="39">
        <f>F25</f>
        <v>30</v>
      </c>
      <c r="F11" s="242">
        <f>F48</f>
        <v>1.8753630441782456</v>
      </c>
      <c r="G11" s="242">
        <f>F51</f>
        <v>3.1256050736304095E-2</v>
      </c>
      <c r="H11" s="242">
        <f>F52</f>
        <v>0</v>
      </c>
      <c r="I11" s="39"/>
      <c r="J11" s="39">
        <f>$J$4*F19/100</f>
        <v>0.2</v>
      </c>
      <c r="K11" s="39"/>
      <c r="L11" s="457"/>
      <c r="M11" s="457"/>
      <c r="N11" s="366">
        <f>F36</f>
        <v>0</v>
      </c>
      <c r="O11" s="457">
        <f>F37</f>
        <v>0</v>
      </c>
      <c r="P11" s="156"/>
      <c r="Z11" s="39">
        <f>AD14</f>
        <v>2050</v>
      </c>
      <c r="AA11" s="39"/>
      <c r="AB11" s="39">
        <f>AD22/100</f>
        <v>1</v>
      </c>
      <c r="AC11" s="39">
        <f>AD25</f>
        <v>30</v>
      </c>
      <c r="AD11" s="242">
        <f>AD48</f>
        <v>4.1414267225602925</v>
      </c>
      <c r="AE11" s="242">
        <f>AD51</f>
        <v>1.9556250000000001E-2</v>
      </c>
      <c r="AF11" s="242">
        <f>AD52</f>
        <v>0</v>
      </c>
      <c r="AG11" s="39"/>
      <c r="AH11" s="39"/>
      <c r="AI11" s="39"/>
      <c r="AJ11" s="457"/>
      <c r="AK11" s="457"/>
      <c r="AL11" s="366"/>
      <c r="AM11" s="457"/>
      <c r="AN11" s="156"/>
    </row>
    <row r="12" spans="2:40" ht="15.6" thickTop="1" thickBot="1" x14ac:dyDescent="0.35">
      <c r="J12" s="837"/>
    </row>
    <row r="13" spans="2:40" ht="23.25" customHeight="1" thickBot="1" x14ac:dyDescent="0.35">
      <c r="B13" s="444" t="s">
        <v>0</v>
      </c>
      <c r="C13" s="1226" t="s">
        <v>567</v>
      </c>
      <c r="D13" s="1227"/>
      <c r="E13" s="1227"/>
      <c r="F13" s="1227"/>
      <c r="G13" s="1227"/>
      <c r="H13" s="1227"/>
      <c r="I13" s="1227"/>
      <c r="J13" s="1227"/>
      <c r="K13" s="1227"/>
      <c r="L13" s="1228"/>
      <c r="M13" s="410"/>
      <c r="Y13" s="378"/>
      <c r="Z13" s="411" t="s">
        <v>0</v>
      </c>
      <c r="AA13" s="1226" t="s">
        <v>568</v>
      </c>
      <c r="AB13" s="1227"/>
      <c r="AC13" s="1227"/>
      <c r="AD13" s="1227"/>
      <c r="AE13" s="1227"/>
      <c r="AF13" s="1227"/>
      <c r="AG13" s="1227"/>
      <c r="AH13" s="1227"/>
      <c r="AI13" s="1227"/>
      <c r="AJ13" s="1228"/>
    </row>
    <row r="14" spans="2:40" ht="15" customHeight="1" x14ac:dyDescent="0.3">
      <c r="B14" s="1229"/>
      <c r="C14" s="1231">
        <v>2015</v>
      </c>
      <c r="D14" s="1231">
        <v>2020</v>
      </c>
      <c r="E14" s="1231">
        <v>2030</v>
      </c>
      <c r="F14" s="1231">
        <v>2050</v>
      </c>
      <c r="G14" s="1233" t="s">
        <v>495</v>
      </c>
      <c r="H14" s="1234"/>
      <c r="I14" s="1233" t="s">
        <v>496</v>
      </c>
      <c r="J14" s="1234"/>
      <c r="K14" s="1231" t="s">
        <v>2</v>
      </c>
      <c r="L14" s="1231" t="s">
        <v>3</v>
      </c>
      <c r="M14" s="410"/>
      <c r="Y14" s="378"/>
      <c r="Z14" s="1229"/>
      <c r="AA14" s="1231">
        <v>2015</v>
      </c>
      <c r="AB14" s="1231">
        <v>2020</v>
      </c>
      <c r="AC14" s="1231">
        <v>2030</v>
      </c>
      <c r="AD14" s="1231">
        <v>2050</v>
      </c>
      <c r="AE14" s="1233" t="s">
        <v>495</v>
      </c>
      <c r="AF14" s="1234"/>
      <c r="AG14" s="1233" t="s">
        <v>496</v>
      </c>
      <c r="AH14" s="1234"/>
      <c r="AI14" s="1231" t="s">
        <v>2</v>
      </c>
      <c r="AJ14" s="1231" t="s">
        <v>3</v>
      </c>
    </row>
    <row r="15" spans="2:40" ht="15" thickBot="1" x14ac:dyDescent="0.35">
      <c r="B15" s="1230"/>
      <c r="C15" s="1232"/>
      <c r="D15" s="1232"/>
      <c r="E15" s="1232"/>
      <c r="F15" s="1232"/>
      <c r="G15" s="1235"/>
      <c r="H15" s="1236"/>
      <c r="I15" s="1235"/>
      <c r="J15" s="1236"/>
      <c r="K15" s="1232"/>
      <c r="L15" s="1232"/>
      <c r="M15" s="410"/>
      <c r="Y15" s="378"/>
      <c r="Z15" s="1230"/>
      <c r="AA15" s="1232"/>
      <c r="AB15" s="1232"/>
      <c r="AC15" s="1232"/>
      <c r="AD15" s="1232"/>
      <c r="AE15" s="1235"/>
      <c r="AF15" s="1236"/>
      <c r="AG15" s="1235"/>
      <c r="AH15" s="1236"/>
      <c r="AI15" s="1232"/>
      <c r="AJ15" s="1232"/>
    </row>
    <row r="16" spans="2:40" ht="15" thickBot="1" x14ac:dyDescent="0.35">
      <c r="B16" s="445" t="s">
        <v>4</v>
      </c>
      <c r="C16" s="446"/>
      <c r="D16" s="446"/>
      <c r="E16" s="446"/>
      <c r="F16" s="446"/>
      <c r="G16" s="447" t="s">
        <v>497</v>
      </c>
      <c r="H16" s="447" t="s">
        <v>498</v>
      </c>
      <c r="I16" s="447" t="s">
        <v>497</v>
      </c>
      <c r="J16" s="447" t="s">
        <v>498</v>
      </c>
      <c r="K16" s="446"/>
      <c r="L16" s="448"/>
      <c r="M16" s="410"/>
      <c r="Y16" s="378"/>
      <c r="Z16" s="412" t="s">
        <v>4</v>
      </c>
      <c r="AA16" s="413"/>
      <c r="AB16" s="413"/>
      <c r="AC16" s="413"/>
      <c r="AD16" s="413"/>
      <c r="AE16" s="414" t="s">
        <v>497</v>
      </c>
      <c r="AF16" s="414" t="s">
        <v>498</v>
      </c>
      <c r="AG16" s="414" t="s">
        <v>497</v>
      </c>
      <c r="AH16" s="414" t="s">
        <v>498</v>
      </c>
      <c r="AI16" s="413"/>
      <c r="AJ16" s="415"/>
    </row>
    <row r="17" spans="2:36" ht="15" thickBot="1" x14ac:dyDescent="0.35">
      <c r="B17" s="449" t="s">
        <v>5</v>
      </c>
      <c r="C17" s="495">
        <v>10</v>
      </c>
      <c r="D17" s="495">
        <v>10</v>
      </c>
      <c r="E17" s="495">
        <v>10</v>
      </c>
      <c r="F17" s="495">
        <v>10</v>
      </c>
      <c r="G17" s="459">
        <v>2</v>
      </c>
      <c r="H17" s="459">
        <v>7</v>
      </c>
      <c r="I17" s="459">
        <v>2</v>
      </c>
      <c r="J17" s="459">
        <v>7</v>
      </c>
      <c r="K17" s="459"/>
      <c r="L17" s="459"/>
      <c r="M17" s="429"/>
      <c r="Y17" s="378"/>
      <c r="Z17" s="430" t="s">
        <v>5</v>
      </c>
      <c r="AA17" s="422">
        <v>160</v>
      </c>
      <c r="AB17" s="422">
        <v>160</v>
      </c>
      <c r="AC17" s="422">
        <v>160</v>
      </c>
      <c r="AD17" s="422">
        <v>160</v>
      </c>
      <c r="AE17" s="422">
        <v>100</v>
      </c>
      <c r="AF17" s="422">
        <v>250</v>
      </c>
      <c r="AG17" s="422">
        <v>100</v>
      </c>
      <c r="AH17" s="422">
        <v>250</v>
      </c>
      <c r="AI17" s="417" t="s">
        <v>42</v>
      </c>
      <c r="AJ17" s="417"/>
    </row>
    <row r="18" spans="2:36" ht="15" thickBot="1" x14ac:dyDescent="0.35">
      <c r="B18" s="449" t="s">
        <v>77</v>
      </c>
      <c r="C18" s="459">
        <v>0</v>
      </c>
      <c r="D18" s="459">
        <v>0</v>
      </c>
      <c r="E18" s="459">
        <v>0</v>
      </c>
      <c r="F18" s="459">
        <v>0</v>
      </c>
      <c r="G18" s="459">
        <v>0</v>
      </c>
      <c r="H18" s="459">
        <v>0</v>
      </c>
      <c r="I18" s="459">
        <v>0</v>
      </c>
      <c r="J18" s="459">
        <v>0</v>
      </c>
      <c r="K18" s="459"/>
      <c r="L18" s="459"/>
      <c r="M18" s="429"/>
      <c r="Y18" s="378"/>
      <c r="Z18" s="430" t="s">
        <v>77</v>
      </c>
      <c r="AA18" s="422">
        <v>0</v>
      </c>
      <c r="AB18" s="422">
        <v>0</v>
      </c>
      <c r="AC18" s="422">
        <v>0</v>
      </c>
      <c r="AD18" s="422">
        <v>0</v>
      </c>
      <c r="AE18" s="422">
        <v>0</v>
      </c>
      <c r="AF18" s="422">
        <v>0</v>
      </c>
      <c r="AG18" s="422">
        <v>0</v>
      </c>
      <c r="AH18" s="422">
        <v>0</v>
      </c>
      <c r="AI18" s="417"/>
      <c r="AJ18" s="417"/>
    </row>
    <row r="19" spans="2:36" ht="21" thickBot="1" x14ac:dyDescent="0.35">
      <c r="B19" s="449" t="s">
        <v>7</v>
      </c>
      <c r="C19" s="459">
        <v>100</v>
      </c>
      <c r="D19" s="459">
        <v>100</v>
      </c>
      <c r="E19" s="459">
        <v>100</v>
      </c>
      <c r="F19" s="459">
        <v>100</v>
      </c>
      <c r="G19" s="459">
        <v>100</v>
      </c>
      <c r="H19" s="459">
        <v>100</v>
      </c>
      <c r="I19" s="459">
        <v>100</v>
      </c>
      <c r="J19" s="459">
        <v>100</v>
      </c>
      <c r="K19" s="459"/>
      <c r="L19" s="459"/>
      <c r="M19" s="429"/>
      <c r="Y19" s="378"/>
      <c r="Z19" s="430" t="s">
        <v>7</v>
      </c>
      <c r="AA19" s="422">
        <v>100</v>
      </c>
      <c r="AB19" s="422">
        <v>100</v>
      </c>
      <c r="AC19" s="422">
        <v>100</v>
      </c>
      <c r="AD19" s="422">
        <v>100</v>
      </c>
      <c r="AE19" s="422">
        <v>100</v>
      </c>
      <c r="AF19" s="422">
        <v>100</v>
      </c>
      <c r="AG19" s="422">
        <v>100</v>
      </c>
      <c r="AH19" s="422">
        <v>100</v>
      </c>
      <c r="AI19" s="417"/>
      <c r="AJ19" s="417"/>
    </row>
    <row r="20" spans="2:36" ht="21" thickBot="1" x14ac:dyDescent="0.35">
      <c r="B20" s="449" t="s">
        <v>8</v>
      </c>
      <c r="C20" s="459">
        <v>100</v>
      </c>
      <c r="D20" s="459">
        <v>100</v>
      </c>
      <c r="E20" s="459">
        <v>100</v>
      </c>
      <c r="F20" s="459">
        <v>100</v>
      </c>
      <c r="G20" s="459">
        <v>100</v>
      </c>
      <c r="H20" s="459">
        <v>100</v>
      </c>
      <c r="I20" s="459">
        <v>100</v>
      </c>
      <c r="J20" s="459">
        <v>100</v>
      </c>
      <c r="K20" s="459"/>
      <c r="L20" s="459"/>
      <c r="M20" s="429"/>
      <c r="Y20" s="378"/>
      <c r="Z20" s="430" t="s">
        <v>8</v>
      </c>
      <c r="AA20" s="422">
        <v>100</v>
      </c>
      <c r="AB20" s="422">
        <v>100</v>
      </c>
      <c r="AC20" s="422">
        <v>100</v>
      </c>
      <c r="AD20" s="422">
        <v>100</v>
      </c>
      <c r="AE20" s="422">
        <v>100</v>
      </c>
      <c r="AF20" s="422">
        <v>100</v>
      </c>
      <c r="AG20" s="422">
        <v>100</v>
      </c>
      <c r="AH20" s="422">
        <v>100</v>
      </c>
      <c r="AI20" s="417"/>
      <c r="AJ20" s="417"/>
    </row>
    <row r="21" spans="2:36" ht="15" thickBot="1" x14ac:dyDescent="0.35">
      <c r="B21" s="449" t="s">
        <v>82</v>
      </c>
      <c r="C21" s="459" t="s">
        <v>47</v>
      </c>
      <c r="D21" s="459" t="s">
        <v>47</v>
      </c>
      <c r="E21" s="459" t="s">
        <v>47</v>
      </c>
      <c r="F21" s="459" t="s">
        <v>47</v>
      </c>
      <c r="G21" s="459" t="s">
        <v>47</v>
      </c>
      <c r="H21" s="459" t="s">
        <v>47</v>
      </c>
      <c r="I21" s="459" t="s">
        <v>47</v>
      </c>
      <c r="J21" s="459" t="s">
        <v>47</v>
      </c>
      <c r="K21" s="459"/>
      <c r="L21" s="459"/>
      <c r="M21" s="429"/>
      <c r="Y21" s="378"/>
      <c r="Z21" s="430" t="s">
        <v>82</v>
      </c>
      <c r="AA21" s="422" t="s">
        <v>47</v>
      </c>
      <c r="AB21" s="422" t="s">
        <v>47</v>
      </c>
      <c r="AC21" s="422" t="s">
        <v>47</v>
      </c>
      <c r="AD21" s="422" t="s">
        <v>47</v>
      </c>
      <c r="AE21" s="422" t="s">
        <v>47</v>
      </c>
      <c r="AF21" s="422" t="s">
        <v>47</v>
      </c>
      <c r="AG21" s="422" t="s">
        <v>47</v>
      </c>
      <c r="AH21" s="422" t="s">
        <v>47</v>
      </c>
      <c r="AI21" s="417"/>
      <c r="AJ21" s="417"/>
    </row>
    <row r="22" spans="2:36" ht="15" thickBot="1" x14ac:dyDescent="0.35">
      <c r="B22" s="449" t="s">
        <v>86</v>
      </c>
      <c r="C22" s="459">
        <v>100</v>
      </c>
      <c r="D22" s="459">
        <v>100</v>
      </c>
      <c r="E22" s="459">
        <v>100</v>
      </c>
      <c r="F22" s="459">
        <v>100</v>
      </c>
      <c r="G22" s="459">
        <v>100</v>
      </c>
      <c r="H22" s="459">
        <v>100</v>
      </c>
      <c r="I22" s="459">
        <v>100</v>
      </c>
      <c r="J22" s="459">
        <v>100</v>
      </c>
      <c r="K22" s="459"/>
      <c r="L22" s="459"/>
      <c r="M22" s="429"/>
      <c r="Y22" s="378"/>
      <c r="Z22" s="430" t="s">
        <v>86</v>
      </c>
      <c r="AA22" s="422">
        <v>100</v>
      </c>
      <c r="AB22" s="422">
        <v>100</v>
      </c>
      <c r="AC22" s="422">
        <v>100</v>
      </c>
      <c r="AD22" s="422">
        <v>100</v>
      </c>
      <c r="AE22" s="422">
        <v>100</v>
      </c>
      <c r="AF22" s="422">
        <v>100</v>
      </c>
      <c r="AG22" s="422">
        <v>100</v>
      </c>
      <c r="AH22" s="422">
        <v>100</v>
      </c>
      <c r="AI22" s="417"/>
      <c r="AJ22" s="417"/>
    </row>
    <row r="23" spans="2:36" ht="15" thickBot="1" x14ac:dyDescent="0.35">
      <c r="B23" s="449" t="s">
        <v>9</v>
      </c>
      <c r="C23" s="459">
        <v>100</v>
      </c>
      <c r="D23" s="459">
        <v>100</v>
      </c>
      <c r="E23" s="459">
        <v>100</v>
      </c>
      <c r="F23" s="459">
        <v>100</v>
      </c>
      <c r="G23" s="459">
        <v>100</v>
      </c>
      <c r="H23" s="459">
        <v>100</v>
      </c>
      <c r="I23" s="459">
        <v>100</v>
      </c>
      <c r="J23" s="459">
        <v>100</v>
      </c>
      <c r="K23" s="459" t="s">
        <v>6</v>
      </c>
      <c r="L23" s="459"/>
      <c r="M23" s="429"/>
      <c r="Y23" s="378"/>
      <c r="Z23" s="430" t="s">
        <v>9</v>
      </c>
      <c r="AA23" s="422">
        <v>100</v>
      </c>
      <c r="AB23" s="422">
        <v>100</v>
      </c>
      <c r="AC23" s="422">
        <v>100</v>
      </c>
      <c r="AD23" s="422">
        <v>100</v>
      </c>
      <c r="AE23" s="422">
        <v>100</v>
      </c>
      <c r="AF23" s="422">
        <v>100</v>
      </c>
      <c r="AG23" s="422">
        <v>100</v>
      </c>
      <c r="AH23" s="422">
        <v>100</v>
      </c>
      <c r="AI23" s="417" t="s">
        <v>6</v>
      </c>
      <c r="AJ23" s="417"/>
    </row>
    <row r="24" spans="2:36" ht="15" thickBot="1" x14ac:dyDescent="0.35">
      <c r="B24" s="449" t="s">
        <v>500</v>
      </c>
      <c r="C24" s="459">
        <v>0</v>
      </c>
      <c r="D24" s="459">
        <v>0</v>
      </c>
      <c r="E24" s="459">
        <v>0</v>
      </c>
      <c r="F24" s="459">
        <v>0</v>
      </c>
      <c r="G24" s="459">
        <v>0</v>
      </c>
      <c r="H24" s="459">
        <v>0</v>
      </c>
      <c r="I24" s="459">
        <v>0</v>
      </c>
      <c r="J24" s="459">
        <v>0</v>
      </c>
      <c r="K24" s="459"/>
      <c r="L24" s="459"/>
      <c r="M24" s="429"/>
      <c r="Y24" s="378"/>
      <c r="Z24" s="430" t="s">
        <v>500</v>
      </c>
      <c r="AA24" s="422">
        <v>0</v>
      </c>
      <c r="AB24" s="422">
        <v>0</v>
      </c>
      <c r="AC24" s="422">
        <v>0</v>
      </c>
      <c r="AD24" s="422">
        <v>0</v>
      </c>
      <c r="AE24" s="422">
        <v>0</v>
      </c>
      <c r="AF24" s="422">
        <v>0</v>
      </c>
      <c r="AG24" s="422">
        <v>0</v>
      </c>
      <c r="AH24" s="422">
        <v>0</v>
      </c>
      <c r="AI24" s="417"/>
      <c r="AJ24" s="417"/>
    </row>
    <row r="25" spans="2:36" ht="15" thickBot="1" x14ac:dyDescent="0.35">
      <c r="B25" s="449" t="s">
        <v>10</v>
      </c>
      <c r="C25" s="459">
        <v>30</v>
      </c>
      <c r="D25" s="459">
        <v>30</v>
      </c>
      <c r="E25" s="459">
        <v>30</v>
      </c>
      <c r="F25" s="459">
        <v>30</v>
      </c>
      <c r="G25" s="459">
        <v>25</v>
      </c>
      <c r="H25" s="459">
        <v>30</v>
      </c>
      <c r="I25" s="459">
        <v>25</v>
      </c>
      <c r="J25" s="459">
        <v>30</v>
      </c>
      <c r="K25" s="459"/>
      <c r="L25" s="459"/>
      <c r="M25" s="429"/>
      <c r="Y25" s="378"/>
      <c r="Z25" s="430" t="s">
        <v>10</v>
      </c>
      <c r="AA25" s="422">
        <v>30</v>
      </c>
      <c r="AB25" s="422">
        <v>30</v>
      </c>
      <c r="AC25" s="422">
        <v>30</v>
      </c>
      <c r="AD25" s="422">
        <v>30</v>
      </c>
      <c r="AE25" s="422">
        <v>25</v>
      </c>
      <c r="AF25" s="422">
        <v>30</v>
      </c>
      <c r="AG25" s="422">
        <v>25</v>
      </c>
      <c r="AH25" s="422">
        <v>30</v>
      </c>
      <c r="AI25" s="417"/>
      <c r="AJ25" s="417"/>
    </row>
    <row r="26" spans="2:36" ht="15" thickBot="1" x14ac:dyDescent="0.35">
      <c r="B26" s="445" t="s">
        <v>516</v>
      </c>
      <c r="C26" s="460"/>
      <c r="D26" s="460"/>
      <c r="E26" s="460"/>
      <c r="F26" s="460"/>
      <c r="G26" s="460"/>
      <c r="H26" s="460"/>
      <c r="I26" s="460"/>
      <c r="J26" s="460"/>
      <c r="K26" s="460"/>
      <c r="L26" s="459"/>
      <c r="M26" s="429"/>
      <c r="Y26" s="378"/>
      <c r="Z26" s="431" t="s">
        <v>516</v>
      </c>
      <c r="AA26" s="423"/>
      <c r="AB26" s="423"/>
      <c r="AC26" s="423"/>
      <c r="AD26" s="423"/>
      <c r="AE26" s="423"/>
      <c r="AF26" s="423"/>
      <c r="AG26" s="423"/>
      <c r="AH26" s="423"/>
      <c r="AI26" s="418"/>
      <c r="AJ26" s="417"/>
    </row>
    <row r="27" spans="2:36" ht="15" thickBot="1" x14ac:dyDescent="0.35">
      <c r="B27" s="449" t="s">
        <v>517</v>
      </c>
      <c r="C27" s="459">
        <v>100</v>
      </c>
      <c r="D27" s="459">
        <v>100</v>
      </c>
      <c r="E27" s="459">
        <v>100</v>
      </c>
      <c r="F27" s="459">
        <v>100</v>
      </c>
      <c r="G27" s="459">
        <v>100</v>
      </c>
      <c r="H27" s="459">
        <v>100</v>
      </c>
      <c r="I27" s="459">
        <v>100</v>
      </c>
      <c r="J27" s="459">
        <v>100</v>
      </c>
      <c r="K27" s="459"/>
      <c r="L27" s="459"/>
      <c r="M27" s="429"/>
      <c r="Y27" s="378"/>
      <c r="Z27" s="430" t="s">
        <v>517</v>
      </c>
      <c r="AA27" s="422">
        <v>100</v>
      </c>
      <c r="AB27" s="422">
        <v>100</v>
      </c>
      <c r="AC27" s="422">
        <v>100</v>
      </c>
      <c r="AD27" s="422">
        <v>100</v>
      </c>
      <c r="AE27" s="422">
        <v>100</v>
      </c>
      <c r="AF27" s="422">
        <v>100</v>
      </c>
      <c r="AG27" s="422">
        <v>100</v>
      </c>
      <c r="AH27" s="422">
        <v>100</v>
      </c>
      <c r="AI27" s="419"/>
      <c r="AJ27" s="419"/>
    </row>
    <row r="28" spans="2:36" ht="15" thickBot="1" x14ac:dyDescent="0.35">
      <c r="B28" s="449" t="s">
        <v>518</v>
      </c>
      <c r="C28" s="459">
        <v>100</v>
      </c>
      <c r="D28" s="459">
        <v>100</v>
      </c>
      <c r="E28" s="459">
        <v>100</v>
      </c>
      <c r="F28" s="459">
        <v>100</v>
      </c>
      <c r="G28" s="459">
        <v>100</v>
      </c>
      <c r="H28" s="459">
        <v>100</v>
      </c>
      <c r="I28" s="459">
        <v>100</v>
      </c>
      <c r="J28" s="459">
        <v>100</v>
      </c>
      <c r="K28" s="459"/>
      <c r="L28" s="459"/>
      <c r="M28" s="429"/>
      <c r="Y28" s="378"/>
      <c r="Z28" s="430" t="s">
        <v>518</v>
      </c>
      <c r="AA28" s="422">
        <v>100</v>
      </c>
      <c r="AB28" s="422">
        <v>100</v>
      </c>
      <c r="AC28" s="422">
        <v>100</v>
      </c>
      <c r="AD28" s="422">
        <v>100</v>
      </c>
      <c r="AE28" s="422">
        <v>100</v>
      </c>
      <c r="AF28" s="422">
        <v>100</v>
      </c>
      <c r="AG28" s="422">
        <v>100</v>
      </c>
      <c r="AH28" s="422">
        <v>100</v>
      </c>
      <c r="AI28" s="419"/>
      <c r="AJ28" s="419"/>
    </row>
    <row r="29" spans="2:36" ht="15" thickBot="1" x14ac:dyDescent="0.35">
      <c r="B29" s="449" t="s">
        <v>519</v>
      </c>
      <c r="C29" s="459">
        <v>0</v>
      </c>
      <c r="D29" s="459">
        <v>0</v>
      </c>
      <c r="E29" s="459">
        <v>0</v>
      </c>
      <c r="F29" s="459">
        <v>0</v>
      </c>
      <c r="G29" s="459">
        <v>0</v>
      </c>
      <c r="H29" s="459">
        <v>0</v>
      </c>
      <c r="I29" s="459">
        <v>0</v>
      </c>
      <c r="J29" s="459">
        <v>0</v>
      </c>
      <c r="K29" s="459"/>
      <c r="L29" s="459"/>
      <c r="M29" s="429"/>
      <c r="Y29" s="378"/>
      <c r="Z29" s="430" t="s">
        <v>519</v>
      </c>
      <c r="AA29" s="422">
        <v>0</v>
      </c>
      <c r="AB29" s="422">
        <v>0</v>
      </c>
      <c r="AC29" s="422">
        <v>0</v>
      </c>
      <c r="AD29" s="422">
        <v>0</v>
      </c>
      <c r="AE29" s="422">
        <v>0</v>
      </c>
      <c r="AF29" s="422">
        <v>0</v>
      </c>
      <c r="AG29" s="422">
        <v>0</v>
      </c>
      <c r="AH29" s="422">
        <v>0</v>
      </c>
      <c r="AI29" s="419"/>
      <c r="AJ29" s="419"/>
    </row>
    <row r="30" spans="2:36" ht="15" thickBot="1" x14ac:dyDescent="0.35">
      <c r="B30" s="449" t="s">
        <v>520</v>
      </c>
      <c r="C30" s="459">
        <v>0</v>
      </c>
      <c r="D30" s="459">
        <v>0</v>
      </c>
      <c r="E30" s="459">
        <v>0</v>
      </c>
      <c r="F30" s="459">
        <v>0</v>
      </c>
      <c r="G30" s="459">
        <v>0</v>
      </c>
      <c r="H30" s="459">
        <v>0</v>
      </c>
      <c r="I30" s="459">
        <v>0</v>
      </c>
      <c r="J30" s="459">
        <v>0</v>
      </c>
      <c r="K30" s="459"/>
      <c r="L30" s="459"/>
      <c r="M30" s="429"/>
      <c r="Y30" s="378"/>
      <c r="Z30" s="430" t="s">
        <v>520</v>
      </c>
      <c r="AA30" s="422">
        <v>0</v>
      </c>
      <c r="AB30" s="422">
        <v>0</v>
      </c>
      <c r="AC30" s="422">
        <v>0</v>
      </c>
      <c r="AD30" s="422">
        <v>0</v>
      </c>
      <c r="AE30" s="422">
        <v>0</v>
      </c>
      <c r="AF30" s="422">
        <v>0</v>
      </c>
      <c r="AG30" s="422">
        <v>0</v>
      </c>
      <c r="AH30" s="422">
        <v>0</v>
      </c>
      <c r="AI30" s="419"/>
      <c r="AJ30" s="419"/>
    </row>
    <row r="31" spans="2:36" ht="15" thickBot="1" x14ac:dyDescent="0.35">
      <c r="B31" s="449" t="s">
        <v>521</v>
      </c>
      <c r="C31" s="459">
        <v>0</v>
      </c>
      <c r="D31" s="459">
        <v>0</v>
      </c>
      <c r="E31" s="459">
        <v>0</v>
      </c>
      <c r="F31" s="459">
        <v>0</v>
      </c>
      <c r="G31" s="459">
        <v>0</v>
      </c>
      <c r="H31" s="459">
        <v>0</v>
      </c>
      <c r="I31" s="459">
        <v>0</v>
      </c>
      <c r="J31" s="459">
        <v>0</v>
      </c>
      <c r="K31" s="459"/>
      <c r="L31" s="459"/>
      <c r="M31" s="429"/>
      <c r="Y31" s="378"/>
      <c r="Z31" s="430" t="s">
        <v>521</v>
      </c>
      <c r="AA31" s="422">
        <v>0</v>
      </c>
      <c r="AB31" s="422">
        <v>0</v>
      </c>
      <c r="AC31" s="422">
        <v>0</v>
      </c>
      <c r="AD31" s="422">
        <v>0</v>
      </c>
      <c r="AE31" s="422">
        <v>0</v>
      </c>
      <c r="AF31" s="422">
        <v>0</v>
      </c>
      <c r="AG31" s="422">
        <v>0</v>
      </c>
      <c r="AH31" s="422">
        <v>0</v>
      </c>
      <c r="AI31" s="419"/>
      <c r="AJ31" s="419"/>
    </row>
    <row r="32" spans="2:36" ht="15" thickBot="1" x14ac:dyDescent="0.35">
      <c r="B32" s="445" t="s">
        <v>11</v>
      </c>
      <c r="C32" s="461"/>
      <c r="D32" s="461"/>
      <c r="E32" s="461"/>
      <c r="F32" s="461"/>
      <c r="G32" s="461"/>
      <c r="H32" s="461"/>
      <c r="I32" s="461"/>
      <c r="J32" s="461"/>
      <c r="K32" s="461"/>
      <c r="L32" s="467"/>
      <c r="M32" s="429"/>
      <c r="Y32" s="378"/>
      <c r="Z32" s="431" t="s">
        <v>11</v>
      </c>
      <c r="AA32" s="424"/>
      <c r="AB32" s="424"/>
      <c r="AC32" s="424"/>
      <c r="AD32" s="424"/>
      <c r="AE32" s="424"/>
      <c r="AF32" s="424"/>
      <c r="AG32" s="424"/>
      <c r="AH32" s="424"/>
      <c r="AI32" s="413"/>
      <c r="AJ32" s="415"/>
    </row>
    <row r="33" spans="2:36" ht="15.75" customHeight="1" thickBot="1" x14ac:dyDescent="0.35">
      <c r="B33" s="449" t="s">
        <v>502</v>
      </c>
      <c r="C33" s="1219" t="s">
        <v>569</v>
      </c>
      <c r="D33" s="1238"/>
      <c r="E33" s="1238"/>
      <c r="F33" s="1220"/>
      <c r="G33" s="459"/>
      <c r="H33" s="459"/>
      <c r="I33" s="459"/>
      <c r="J33" s="459"/>
      <c r="K33" s="459"/>
      <c r="L33" s="459"/>
      <c r="M33" s="429"/>
      <c r="Y33" s="378"/>
      <c r="Z33" s="430" t="s">
        <v>522</v>
      </c>
      <c r="AA33" s="1219" t="s">
        <v>569</v>
      </c>
      <c r="AB33" s="1238"/>
      <c r="AC33" s="1238"/>
      <c r="AD33" s="1220"/>
      <c r="AE33" s="422"/>
      <c r="AF33" s="422"/>
      <c r="AG33" s="422"/>
      <c r="AH33" s="422"/>
      <c r="AI33" s="417"/>
      <c r="AJ33" s="417"/>
    </row>
    <row r="34" spans="2:36" ht="15" thickBot="1" x14ac:dyDescent="0.35">
      <c r="B34" s="449" t="s">
        <v>503</v>
      </c>
      <c r="C34" s="1239"/>
      <c r="D34" s="1240"/>
      <c r="E34" s="1240"/>
      <c r="F34" s="1241"/>
      <c r="G34" s="459"/>
      <c r="H34" s="459"/>
      <c r="I34" s="459"/>
      <c r="J34" s="459"/>
      <c r="K34" s="459"/>
      <c r="L34" s="459"/>
      <c r="M34" s="429"/>
      <c r="Y34" s="378"/>
      <c r="Z34" s="430" t="s">
        <v>523</v>
      </c>
      <c r="AA34" s="1239"/>
      <c r="AB34" s="1240"/>
      <c r="AC34" s="1240"/>
      <c r="AD34" s="1241"/>
      <c r="AE34" s="422"/>
      <c r="AF34" s="422"/>
      <c r="AG34" s="422"/>
      <c r="AH34" s="422"/>
      <c r="AI34" s="417"/>
      <c r="AJ34" s="417"/>
    </row>
    <row r="35" spans="2:36" ht="15" thickBot="1" x14ac:dyDescent="0.35">
      <c r="B35" s="449" t="s">
        <v>504</v>
      </c>
      <c r="C35" s="1239"/>
      <c r="D35" s="1240"/>
      <c r="E35" s="1240"/>
      <c r="F35" s="1241"/>
      <c r="G35" s="459"/>
      <c r="H35" s="459"/>
      <c r="I35" s="459"/>
      <c r="J35" s="459"/>
      <c r="K35" s="459"/>
      <c r="L35" s="459"/>
      <c r="M35" s="429"/>
      <c r="Y35" s="378"/>
      <c r="Z35" s="430" t="s">
        <v>524</v>
      </c>
      <c r="AA35" s="1239"/>
      <c r="AB35" s="1240"/>
      <c r="AC35" s="1240"/>
      <c r="AD35" s="1241"/>
      <c r="AE35" s="422"/>
      <c r="AF35" s="422"/>
      <c r="AG35" s="422"/>
      <c r="AH35" s="422"/>
      <c r="AI35" s="417"/>
      <c r="AJ35" s="417"/>
    </row>
    <row r="36" spans="2:36" ht="15" thickBot="1" x14ac:dyDescent="0.35">
      <c r="B36" s="449" t="s">
        <v>505</v>
      </c>
      <c r="C36" s="1239"/>
      <c r="D36" s="1240"/>
      <c r="E36" s="1240"/>
      <c r="F36" s="1241"/>
      <c r="G36" s="474"/>
      <c r="H36" s="459"/>
      <c r="I36" s="459"/>
      <c r="J36" s="459"/>
      <c r="K36" s="459"/>
      <c r="L36" s="459"/>
      <c r="M36" s="429"/>
      <c r="Y36" s="378"/>
      <c r="Z36" s="430" t="s">
        <v>525</v>
      </c>
      <c r="AA36" s="1239"/>
      <c r="AB36" s="1240"/>
      <c r="AC36" s="1240"/>
      <c r="AD36" s="1241"/>
      <c r="AE36" s="422"/>
      <c r="AF36" s="422"/>
      <c r="AG36" s="422"/>
      <c r="AH36" s="422"/>
      <c r="AI36" s="417"/>
      <c r="AJ36" s="417"/>
    </row>
    <row r="37" spans="2:36" ht="15" thickBot="1" x14ac:dyDescent="0.35">
      <c r="B37" s="449" t="s">
        <v>18</v>
      </c>
      <c r="C37" s="1221"/>
      <c r="D37" s="1242"/>
      <c r="E37" s="1242"/>
      <c r="F37" s="1222"/>
      <c r="G37" s="474"/>
      <c r="H37" s="459"/>
      <c r="I37" s="459"/>
      <c r="J37" s="459"/>
      <c r="K37" s="459"/>
      <c r="L37" s="459"/>
      <c r="M37" s="429"/>
      <c r="Y37" s="378"/>
      <c r="Z37" s="430" t="s">
        <v>18</v>
      </c>
      <c r="AA37" s="1221"/>
      <c r="AB37" s="1242"/>
      <c r="AC37" s="1242"/>
      <c r="AD37" s="1222"/>
      <c r="AE37" s="422"/>
      <c r="AF37" s="422"/>
      <c r="AG37" s="422"/>
      <c r="AH37" s="422"/>
      <c r="AI37" s="417"/>
      <c r="AJ37" s="417"/>
    </row>
    <row r="38" spans="2:36" ht="15" thickBot="1" x14ac:dyDescent="0.35">
      <c r="B38" s="445" t="s">
        <v>20</v>
      </c>
      <c r="C38" s="482"/>
      <c r="D38" s="482"/>
      <c r="E38" s="482"/>
      <c r="F38" s="482"/>
      <c r="G38" s="482"/>
      <c r="H38" s="461"/>
      <c r="I38" s="461"/>
      <c r="J38" s="461"/>
      <c r="K38" s="461"/>
      <c r="L38" s="467"/>
      <c r="M38" s="429"/>
      <c r="Y38" s="378"/>
      <c r="Z38" s="431" t="s">
        <v>20</v>
      </c>
      <c r="AA38" s="424"/>
      <c r="AB38" s="424"/>
      <c r="AC38" s="424"/>
      <c r="AD38" s="424"/>
      <c r="AE38" s="424"/>
      <c r="AF38" s="424"/>
      <c r="AG38" s="424"/>
      <c r="AH38" s="424"/>
      <c r="AI38" s="413"/>
      <c r="AJ38" s="415"/>
    </row>
    <row r="39" spans="2:36" x14ac:dyDescent="0.3">
      <c r="B39" s="451" t="s">
        <v>22</v>
      </c>
      <c r="C39" s="483">
        <v>3</v>
      </c>
      <c r="D39" s="484">
        <v>2.9257462593656252</v>
      </c>
      <c r="E39" s="485">
        <v>2.7827069064549841</v>
      </c>
      <c r="F39" s="462">
        <v>2.5172658311117391</v>
      </c>
      <c r="G39" s="472">
        <v>2.4000000000000004</v>
      </c>
      <c r="H39" s="472">
        <v>3.3000000000000003</v>
      </c>
      <c r="I39" s="472">
        <v>2.0138126648893913</v>
      </c>
      <c r="J39" s="472">
        <v>2.7689924142229132</v>
      </c>
      <c r="K39" s="454" t="s">
        <v>36</v>
      </c>
      <c r="L39" s="454">
        <v>4</v>
      </c>
      <c r="M39" s="429"/>
      <c r="Y39" s="378"/>
      <c r="Z39" s="432" t="s">
        <v>22</v>
      </c>
      <c r="AA39" s="421">
        <v>106</v>
      </c>
      <c r="AB39" s="433">
        <v>103.37636783091875</v>
      </c>
      <c r="AC39" s="433">
        <v>98.322310694742768</v>
      </c>
      <c r="AD39" s="427">
        <v>88.943392699281446</v>
      </c>
      <c r="AE39" s="428">
        <v>84.800000000000011</v>
      </c>
      <c r="AF39" s="428">
        <v>116.60000000000001</v>
      </c>
      <c r="AG39" s="428">
        <v>71.154714159425154</v>
      </c>
      <c r="AH39" s="428">
        <v>97.837731969209599</v>
      </c>
      <c r="AI39" s="420" t="s">
        <v>36</v>
      </c>
      <c r="AJ39" s="420">
        <v>4</v>
      </c>
    </row>
    <row r="40" spans="2:36" x14ac:dyDescent="0.3">
      <c r="B40" s="451" t="s">
        <v>24</v>
      </c>
      <c r="C40" s="480">
        <v>70</v>
      </c>
      <c r="D40" s="481">
        <v>70</v>
      </c>
      <c r="E40" s="458">
        <v>70</v>
      </c>
      <c r="F40" s="473">
        <v>70</v>
      </c>
      <c r="G40" s="473">
        <v>70</v>
      </c>
      <c r="H40" s="473">
        <v>70</v>
      </c>
      <c r="I40" s="473">
        <v>70</v>
      </c>
      <c r="J40" s="473">
        <v>70</v>
      </c>
      <c r="K40" s="454"/>
      <c r="L40" s="454">
        <v>4</v>
      </c>
      <c r="M40" s="429"/>
      <c r="Y40" s="378"/>
      <c r="Z40" s="432" t="s">
        <v>24</v>
      </c>
      <c r="AA40" s="421">
        <v>70</v>
      </c>
      <c r="AB40" s="421">
        <v>70</v>
      </c>
      <c r="AC40" s="421">
        <v>70</v>
      </c>
      <c r="AD40" s="425">
        <v>70</v>
      </c>
      <c r="AE40" s="436">
        <v>70</v>
      </c>
      <c r="AF40" s="436">
        <v>70</v>
      </c>
      <c r="AG40" s="436">
        <v>70</v>
      </c>
      <c r="AH40" s="436">
        <v>70</v>
      </c>
      <c r="AI40" s="420"/>
      <c r="AJ40" s="420">
        <v>4</v>
      </c>
    </row>
    <row r="41" spans="2:36" ht="15" thickBot="1" x14ac:dyDescent="0.35">
      <c r="B41" s="449" t="s">
        <v>26</v>
      </c>
      <c r="C41" s="476">
        <v>30</v>
      </c>
      <c r="D41" s="475">
        <v>30</v>
      </c>
      <c r="E41" s="479">
        <v>30</v>
      </c>
      <c r="F41" s="474">
        <v>30</v>
      </c>
      <c r="G41" s="474">
        <v>30</v>
      </c>
      <c r="H41" s="474">
        <v>30</v>
      </c>
      <c r="I41" s="474">
        <v>30</v>
      </c>
      <c r="J41" s="474">
        <v>30</v>
      </c>
      <c r="K41" s="459"/>
      <c r="L41" s="459">
        <v>4</v>
      </c>
      <c r="M41" s="429"/>
      <c r="Y41" s="378"/>
      <c r="Z41" s="430" t="s">
        <v>26</v>
      </c>
      <c r="AA41" s="422">
        <v>30</v>
      </c>
      <c r="AB41" s="422">
        <v>30</v>
      </c>
      <c r="AC41" s="422">
        <v>30</v>
      </c>
      <c r="AD41" s="426">
        <v>30</v>
      </c>
      <c r="AE41" s="437">
        <v>30</v>
      </c>
      <c r="AF41" s="437">
        <v>30</v>
      </c>
      <c r="AG41" s="437">
        <v>30</v>
      </c>
      <c r="AH41" s="437">
        <v>30</v>
      </c>
      <c r="AI41" s="417"/>
      <c r="AJ41" s="417">
        <v>4</v>
      </c>
    </row>
    <row r="42" spans="2:36" ht="15" thickBot="1" x14ac:dyDescent="0.35">
      <c r="B42" s="449" t="s">
        <v>28</v>
      </c>
      <c r="C42" s="474">
        <v>0</v>
      </c>
      <c r="D42" s="474">
        <v>0</v>
      </c>
      <c r="E42" s="474">
        <v>0</v>
      </c>
      <c r="F42" s="474">
        <v>0</v>
      </c>
      <c r="G42" s="474">
        <v>0</v>
      </c>
      <c r="H42" s="459">
        <v>0</v>
      </c>
      <c r="I42" s="459">
        <v>0</v>
      </c>
      <c r="J42" s="459">
        <v>0</v>
      </c>
      <c r="K42" s="459"/>
      <c r="L42" s="459"/>
      <c r="M42" s="429"/>
      <c r="Y42" s="378"/>
      <c r="Z42" s="430" t="s">
        <v>28</v>
      </c>
      <c r="AA42" s="437">
        <v>0</v>
      </c>
      <c r="AB42" s="437">
        <v>0</v>
      </c>
      <c r="AC42" s="437">
        <v>0</v>
      </c>
      <c r="AD42" s="439">
        <v>0</v>
      </c>
      <c r="AE42" s="437">
        <v>0</v>
      </c>
      <c r="AF42" s="422">
        <v>0</v>
      </c>
      <c r="AG42" s="422">
        <v>0</v>
      </c>
      <c r="AH42" s="422">
        <v>0</v>
      </c>
      <c r="AI42" s="417"/>
      <c r="AJ42" s="417"/>
    </row>
    <row r="43" spans="2:36" ht="15" thickBot="1" x14ac:dyDescent="0.35">
      <c r="B43" s="449" t="s">
        <v>44</v>
      </c>
      <c r="C43" s="478">
        <v>50</v>
      </c>
      <c r="D43" s="486">
        <v>48.762437656093752</v>
      </c>
      <c r="E43" s="471">
        <v>46.378448440916401</v>
      </c>
      <c r="F43" s="477">
        <v>41.954430518528987</v>
      </c>
      <c r="G43" s="474">
        <v>45</v>
      </c>
      <c r="H43" s="459">
        <v>60</v>
      </c>
      <c r="I43" s="459">
        <v>35</v>
      </c>
      <c r="J43" s="459">
        <v>50</v>
      </c>
      <c r="K43" s="459" t="s">
        <v>106</v>
      </c>
      <c r="L43" s="459"/>
      <c r="M43" s="429"/>
      <c r="Y43" s="378"/>
      <c r="Z43" s="430" t="s">
        <v>44</v>
      </c>
      <c r="AA43" s="422">
        <v>500</v>
      </c>
      <c r="AB43" s="440">
        <v>490</v>
      </c>
      <c r="AC43" s="440">
        <v>460</v>
      </c>
      <c r="AD43" s="435">
        <v>420</v>
      </c>
      <c r="AE43" s="422">
        <v>450</v>
      </c>
      <c r="AF43" s="422">
        <v>600</v>
      </c>
      <c r="AG43" s="422">
        <v>350</v>
      </c>
      <c r="AH43" s="422">
        <v>500</v>
      </c>
      <c r="AI43" s="417" t="s">
        <v>106</v>
      </c>
      <c r="AJ43" s="417"/>
    </row>
    <row r="44" spans="2:36" s="443" customFormat="1" ht="15" thickBot="1" x14ac:dyDescent="0.35">
      <c r="B44" s="449"/>
      <c r="C44" s="478"/>
      <c r="D44" s="463"/>
      <c r="E44" s="470"/>
      <c r="F44" s="470"/>
      <c r="G44" s="474"/>
      <c r="H44" s="459"/>
      <c r="I44" s="459"/>
      <c r="J44" s="459"/>
      <c r="K44" s="459"/>
      <c r="L44" s="459"/>
      <c r="M44" s="465"/>
      <c r="Y44" s="455"/>
      <c r="Z44" s="466"/>
      <c r="AA44" s="459"/>
      <c r="AB44" s="463"/>
      <c r="AC44" s="463"/>
      <c r="AD44" s="464"/>
      <c r="AE44" s="459"/>
      <c r="AF44" s="459"/>
      <c r="AG44" s="459"/>
      <c r="AH44" s="459"/>
      <c r="AI44" s="450"/>
      <c r="AJ44" s="450"/>
    </row>
    <row r="45" spans="2:36" s="443" customFormat="1" ht="15" thickBot="1" x14ac:dyDescent="0.35">
      <c r="B45" s="449"/>
      <c r="C45" s="478"/>
      <c r="D45" s="463"/>
      <c r="E45" s="470"/>
      <c r="F45" s="470"/>
      <c r="G45" s="474"/>
      <c r="H45" s="459"/>
      <c r="I45" s="459"/>
      <c r="J45" s="459"/>
      <c r="K45" s="459"/>
      <c r="L45" s="459"/>
      <c r="M45" s="465"/>
      <c r="Y45" s="455"/>
      <c r="Z45" s="466"/>
      <c r="AA45" s="459"/>
      <c r="AB45" s="463"/>
      <c r="AC45" s="463"/>
      <c r="AD45" s="464"/>
      <c r="AE45" s="459"/>
      <c r="AF45" s="459"/>
      <c r="AG45" s="459"/>
      <c r="AH45" s="459"/>
      <c r="AI45" s="450"/>
      <c r="AJ45" s="450"/>
    </row>
    <row r="46" spans="2:36" ht="15" thickBot="1" x14ac:dyDescent="0.35">
      <c r="B46" s="449" t="s">
        <v>510</v>
      </c>
      <c r="C46" s="478">
        <v>0</v>
      </c>
      <c r="D46" s="478">
        <v>0</v>
      </c>
      <c r="E46" s="478">
        <v>0</v>
      </c>
      <c r="F46" s="478">
        <v>0</v>
      </c>
      <c r="G46" s="474">
        <v>0</v>
      </c>
      <c r="H46" s="459">
        <v>0</v>
      </c>
      <c r="I46" s="459">
        <v>0</v>
      </c>
      <c r="J46" s="459">
        <v>0</v>
      </c>
      <c r="K46" s="459"/>
      <c r="L46" s="459"/>
      <c r="M46" s="429"/>
      <c r="Y46" s="378"/>
      <c r="Z46" s="430" t="s">
        <v>510</v>
      </c>
      <c r="AA46" s="438">
        <v>0</v>
      </c>
      <c r="AB46" s="438">
        <v>0</v>
      </c>
      <c r="AC46" s="438">
        <v>0</v>
      </c>
      <c r="AD46" s="441">
        <v>0</v>
      </c>
      <c r="AE46" s="437">
        <v>0</v>
      </c>
      <c r="AF46" s="422">
        <v>0</v>
      </c>
      <c r="AG46" s="422">
        <v>0</v>
      </c>
      <c r="AH46" s="422">
        <v>0</v>
      </c>
      <c r="AI46" s="417"/>
      <c r="AJ46" s="417"/>
    </row>
    <row r="47" spans="2:36" ht="15" thickBot="1" x14ac:dyDescent="0.35">
      <c r="B47" s="445" t="s">
        <v>527</v>
      </c>
      <c r="C47" s="453"/>
      <c r="D47" s="453"/>
      <c r="E47" s="453"/>
      <c r="F47" s="453"/>
      <c r="G47" s="453"/>
      <c r="H47" s="446"/>
      <c r="I47" s="446"/>
      <c r="J47" s="446"/>
      <c r="K47" s="446"/>
      <c r="L47" s="448"/>
      <c r="M47" s="410"/>
      <c r="Y47" s="378"/>
      <c r="Z47" s="412" t="s">
        <v>527</v>
      </c>
      <c r="AA47" s="413"/>
      <c r="AB47" s="413"/>
      <c r="AC47" s="413"/>
      <c r="AD47" s="413"/>
      <c r="AE47" s="413"/>
      <c r="AF47" s="413"/>
      <c r="AG47" s="413"/>
      <c r="AH47" s="413"/>
      <c r="AI47" s="413"/>
      <c r="AJ47" s="415"/>
    </row>
    <row r="48" spans="2:36" ht="15" thickBot="1" x14ac:dyDescent="0.35">
      <c r="B48" s="449" t="s">
        <v>531</v>
      </c>
      <c r="C48" s="525">
        <f>C39/C$17*Euro</f>
        <v>2.2349999999999999</v>
      </c>
      <c r="D48" s="525">
        <f>D39/D$17*Euro</f>
        <v>2.179680963227391</v>
      </c>
      <c r="E48" s="525">
        <f>E39/E$17*Euro</f>
        <v>2.0731166453089633</v>
      </c>
      <c r="F48" s="525">
        <f>F39/F$17*Euro</f>
        <v>1.8753630441782456</v>
      </c>
      <c r="G48" s="417"/>
      <c r="H48" s="417"/>
      <c r="I48" s="417"/>
      <c r="J48" s="417"/>
      <c r="K48" s="417"/>
      <c r="L48" s="417"/>
      <c r="M48" s="410"/>
      <c r="Y48" s="378"/>
      <c r="Z48" s="449" t="s">
        <v>531</v>
      </c>
      <c r="AA48" s="487">
        <f>AA39/AA$17*Euro</f>
        <v>4.9356249999999999</v>
      </c>
      <c r="AB48" s="487">
        <f>AB39/AB$17*Euro</f>
        <v>4.8134621271271545</v>
      </c>
      <c r="AC48" s="487">
        <f>AC39/AC$17*Euro</f>
        <v>4.5781325917239606</v>
      </c>
      <c r="AD48" s="487">
        <f>AD39/AD$17*Euro</f>
        <v>4.1414267225602925</v>
      </c>
      <c r="AE48" s="417"/>
      <c r="AF48" s="417"/>
      <c r="AG48" s="417"/>
      <c r="AH48" s="417"/>
      <c r="AI48" s="417"/>
      <c r="AJ48" s="417"/>
    </row>
    <row r="49" spans="2:36" ht="15" thickBot="1" x14ac:dyDescent="0.35">
      <c r="B49" s="449" t="s">
        <v>532</v>
      </c>
      <c r="C49" s="525">
        <f>C42/C$17*Euro</f>
        <v>0</v>
      </c>
      <c r="D49" s="525">
        <f>D42/D$17*Euro</f>
        <v>0</v>
      </c>
      <c r="E49" s="525">
        <f>E42/E$17*Euro</f>
        <v>0</v>
      </c>
      <c r="F49" s="525">
        <f>F42/F$17*Euro</f>
        <v>0</v>
      </c>
      <c r="G49" s="417"/>
      <c r="H49" s="417"/>
      <c r="I49" s="417"/>
      <c r="J49" s="417"/>
      <c r="K49" s="417"/>
      <c r="L49" s="417"/>
      <c r="M49" s="410"/>
      <c r="Y49" s="378"/>
      <c r="Z49" s="449" t="s">
        <v>532</v>
      </c>
      <c r="AA49" s="487">
        <f>AA42/AA$17*Euro</f>
        <v>0</v>
      </c>
      <c r="AB49" s="487">
        <f>AB42/AB$17*Euro</f>
        <v>0</v>
      </c>
      <c r="AC49" s="487">
        <f>AC42/AC$17*Euro</f>
        <v>0</v>
      </c>
      <c r="AD49" s="487">
        <f>AD42/AD$17*Euro</f>
        <v>0</v>
      </c>
      <c r="AE49" s="417"/>
      <c r="AF49" s="417"/>
      <c r="AG49" s="417"/>
      <c r="AH49" s="417"/>
      <c r="AI49" s="417"/>
      <c r="AJ49" s="417"/>
    </row>
    <row r="50" spans="2:36" ht="15" thickBot="1" x14ac:dyDescent="0.35">
      <c r="B50" s="449"/>
      <c r="C50" s="495"/>
      <c r="D50" s="495"/>
      <c r="E50" s="495"/>
      <c r="F50" s="495"/>
      <c r="G50" s="417"/>
      <c r="H50" s="417"/>
      <c r="I50" s="417"/>
      <c r="J50" s="417"/>
      <c r="K50" s="417"/>
      <c r="L50" s="417"/>
      <c r="M50" s="410"/>
      <c r="Y50" s="378"/>
      <c r="Z50" s="449"/>
      <c r="AA50" s="450"/>
      <c r="AB50" s="450"/>
      <c r="AC50" s="450"/>
      <c r="AD50" s="450"/>
      <c r="AE50" s="417"/>
      <c r="AF50" s="417"/>
      <c r="AG50" s="417"/>
      <c r="AH50" s="417"/>
      <c r="AI50" s="417"/>
      <c r="AJ50" s="417"/>
    </row>
    <row r="51" spans="2:36" ht="15" thickBot="1" x14ac:dyDescent="0.35">
      <c r="B51" s="469" t="s">
        <v>530</v>
      </c>
      <c r="C51" s="525">
        <f>C43/C17/1000*Euro</f>
        <v>3.7249999999999998E-2</v>
      </c>
      <c r="D51" s="525">
        <f>D43/D17/1000*Euro</f>
        <v>3.6328016053789852E-2</v>
      </c>
      <c r="E51" s="525">
        <f>E43/E17/1000*Euro</f>
        <v>3.4551944088482722E-2</v>
      </c>
      <c r="F51" s="525">
        <f>F43/F17/1000*Euro</f>
        <v>3.1256050736304095E-2</v>
      </c>
      <c r="G51" s="417"/>
      <c r="H51" s="417"/>
      <c r="I51" s="417"/>
      <c r="J51" s="417"/>
      <c r="K51" s="417"/>
      <c r="L51" s="417"/>
      <c r="M51" s="410"/>
      <c r="Y51" s="378"/>
      <c r="Z51" s="469" t="s">
        <v>530</v>
      </c>
      <c r="AA51" s="487">
        <f>AA43/AA17/1000*Euro</f>
        <v>2.3281250000000003E-2</v>
      </c>
      <c r="AB51" s="487">
        <f>AB43/AB17/1000*Euro</f>
        <v>2.2815625000000003E-2</v>
      </c>
      <c r="AC51" s="487">
        <f>AC43/AC17/1000*Euro</f>
        <v>2.141875E-2</v>
      </c>
      <c r="AD51" s="487">
        <f>AD43/AD17/1000*Euro</f>
        <v>1.9556250000000001E-2</v>
      </c>
      <c r="AE51" s="417"/>
      <c r="AF51" s="417"/>
      <c r="AG51" s="417"/>
      <c r="AH51" s="417"/>
      <c r="AI51" s="417"/>
      <c r="AJ51" s="417"/>
    </row>
    <row r="52" spans="2:36" x14ac:dyDescent="0.3">
      <c r="B52" s="468" t="s">
        <v>533</v>
      </c>
      <c r="C52" s="524">
        <f>C46/3.6*Euro</f>
        <v>0</v>
      </c>
      <c r="D52" s="524">
        <f>D46/3.6*Euro</f>
        <v>0</v>
      </c>
      <c r="E52" s="524">
        <f>E46/3.6*Euro</f>
        <v>0</v>
      </c>
      <c r="F52" s="524">
        <f>F46/3.6*Euro</f>
        <v>0</v>
      </c>
      <c r="G52" s="420"/>
      <c r="H52" s="420"/>
      <c r="I52" s="420"/>
      <c r="J52" s="420"/>
      <c r="K52" s="420"/>
      <c r="L52" s="420"/>
      <c r="Z52" s="468" t="s">
        <v>533</v>
      </c>
      <c r="AA52" s="524">
        <f>AA46/3.6*Euro</f>
        <v>0</v>
      </c>
      <c r="AB52" s="524">
        <f>AB46/3.6*Euro</f>
        <v>0</v>
      </c>
      <c r="AC52" s="524">
        <f>AC46/3.6*Euro</f>
        <v>0</v>
      </c>
      <c r="AD52" s="524">
        <f>AD46/3.6*Euro</f>
        <v>0</v>
      </c>
      <c r="AE52" s="420"/>
      <c r="AF52" s="420"/>
      <c r="AG52" s="420"/>
      <c r="AH52" s="420"/>
      <c r="AI52" s="420"/>
      <c r="AJ52" s="420"/>
    </row>
    <row r="53" spans="2:36" x14ac:dyDescent="0.3">
      <c r="B53" s="468"/>
      <c r="C53" s="452"/>
      <c r="D53" s="452"/>
      <c r="E53" s="452"/>
      <c r="F53" s="452"/>
    </row>
  </sheetData>
  <mergeCells count="23">
    <mergeCell ref="B4:G4"/>
    <mergeCell ref="AA13:AJ13"/>
    <mergeCell ref="AE14:AF15"/>
    <mergeCell ref="AG14:AH15"/>
    <mergeCell ref="AI14:AI15"/>
    <mergeCell ref="AJ14:AJ15"/>
    <mergeCell ref="AA33:AD37"/>
    <mergeCell ref="Z14:Z15"/>
    <mergeCell ref="AA14:AA15"/>
    <mergeCell ref="AB14:AB15"/>
    <mergeCell ref="AC14:AC15"/>
    <mergeCell ref="AD14:AD15"/>
    <mergeCell ref="C33:F37"/>
    <mergeCell ref="L14:L15"/>
    <mergeCell ref="C13:L13"/>
    <mergeCell ref="B14:B15"/>
    <mergeCell ref="C14:C15"/>
    <mergeCell ref="D14:D15"/>
    <mergeCell ref="E14:E15"/>
    <mergeCell ref="F14:F15"/>
    <mergeCell ref="G14:H15"/>
    <mergeCell ref="I14:J15"/>
    <mergeCell ref="K14:K15"/>
  </mergeCells>
  <pageMargins left="0.7" right="0.7" top="0.75" bottom="0.75" header="0.3" footer="0.3"/>
  <pageSetup paperSize="9" orientation="portrait"/>
  <drawing r:id="rId1"/>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tabColor theme="4"/>
  </sheetPr>
  <dimension ref="A1:AN66"/>
  <sheetViews>
    <sheetView zoomScale="90" zoomScaleNormal="90" workbookViewId="0">
      <selection activeCell="Q17" sqref="Q17"/>
    </sheetView>
  </sheetViews>
  <sheetFormatPr defaultRowHeight="14.4" x14ac:dyDescent="0.3"/>
  <cols>
    <col min="1" max="1" width="16.88671875" customWidth="1"/>
    <col min="2" max="2" width="36.6640625" customWidth="1"/>
    <col min="3" max="3" width="10.6640625" bestFit="1" customWidth="1"/>
    <col min="7" max="7" width="11.109375" customWidth="1"/>
    <col min="8" max="8" width="12" customWidth="1"/>
    <col min="11" max="11" width="7.88671875" customWidth="1"/>
    <col min="26" max="26" width="30.6640625" customWidth="1"/>
  </cols>
  <sheetData>
    <row r="1" spans="2:40" s="119" customFormat="1" x14ac:dyDescent="0.3">
      <c r="B1" s="8" t="s">
        <v>244</v>
      </c>
    </row>
    <row r="2" spans="2:40" s="119" customFormat="1" ht="15" thickBot="1" x14ac:dyDescent="0.35">
      <c r="B2" s="1209" t="str">
        <f>C13</f>
        <v>Solar heating system - One-family house, existing building.</v>
      </c>
      <c r="C2" s="1210"/>
      <c r="D2" s="1210"/>
      <c r="E2" s="1210"/>
      <c r="F2" s="1210"/>
      <c r="G2" s="1211"/>
    </row>
    <row r="3" spans="2:40" s="443" customFormat="1" x14ac:dyDescent="0.3">
      <c r="B3" s="367"/>
      <c r="C3" s="367"/>
      <c r="D3" s="367"/>
      <c r="E3" s="367"/>
      <c r="F3" s="367"/>
      <c r="G3" s="367"/>
      <c r="Z3" s="1206">
        <f>C40</f>
        <v>65</v>
      </c>
      <c r="AA3" s="1207"/>
      <c r="AB3" s="1207"/>
      <c r="AC3" s="1207"/>
      <c r="AD3" s="1207"/>
      <c r="AE3" s="1208"/>
      <c r="AF3" s="171"/>
      <c r="AG3" s="36"/>
      <c r="AH3"/>
      <c r="AI3"/>
      <c r="AJ3"/>
      <c r="AK3"/>
      <c r="AL3"/>
      <c r="AM3"/>
      <c r="AN3"/>
    </row>
    <row r="4" spans="2:40" s="443" customFormat="1" ht="15" thickBot="1" x14ac:dyDescent="0.35">
      <c r="B4" s="367"/>
      <c r="C4" s="367"/>
      <c r="D4" s="367"/>
      <c r="E4" s="367"/>
      <c r="F4" s="367"/>
      <c r="G4" s="367"/>
      <c r="Z4" s="1209">
        <f>C41</f>
        <v>35</v>
      </c>
      <c r="AA4" s="1210"/>
      <c r="AB4" s="1210"/>
      <c r="AC4" s="1210"/>
      <c r="AD4" s="1210"/>
      <c r="AE4" s="1211"/>
      <c r="AF4"/>
      <c r="AG4"/>
      <c r="AH4"/>
      <c r="AI4"/>
      <c r="AJ4"/>
      <c r="AK4"/>
      <c r="AL4"/>
      <c r="AM4"/>
      <c r="AN4"/>
    </row>
    <row r="5" spans="2:40" s="443" customFormat="1" ht="28.2" thickTop="1" x14ac:dyDescent="0.3">
      <c r="B5" s="144" t="s">
        <v>255</v>
      </c>
      <c r="C5" s="145" t="s">
        <v>256</v>
      </c>
      <c r="D5" s="146" t="s">
        <v>257</v>
      </c>
      <c r="E5" s="146" t="s">
        <v>259</v>
      </c>
      <c r="F5" s="147" t="s">
        <v>260</v>
      </c>
      <c r="G5" s="148" t="s">
        <v>261</v>
      </c>
      <c r="H5" s="148" t="s">
        <v>262</v>
      </c>
      <c r="I5" s="148" t="s">
        <v>263</v>
      </c>
      <c r="J5" s="148" t="s">
        <v>264</v>
      </c>
      <c r="K5" s="148" t="s">
        <v>265</v>
      </c>
      <c r="L5" s="148" t="s">
        <v>266</v>
      </c>
      <c r="M5" s="148" t="s">
        <v>267</v>
      </c>
      <c r="N5" s="148" t="s">
        <v>268</v>
      </c>
      <c r="O5" s="149" t="s">
        <v>269</v>
      </c>
      <c r="Z5" s="144" t="s">
        <v>255</v>
      </c>
      <c r="AA5" s="145" t="s">
        <v>256</v>
      </c>
      <c r="AB5" s="146" t="s">
        <v>257</v>
      </c>
      <c r="AC5" s="146" t="s">
        <v>259</v>
      </c>
      <c r="AD5" s="147" t="s">
        <v>260</v>
      </c>
      <c r="AE5" s="148" t="s">
        <v>261</v>
      </c>
      <c r="AF5" s="148" t="s">
        <v>262</v>
      </c>
      <c r="AG5" s="148" t="s">
        <v>263</v>
      </c>
      <c r="AH5" s="148" t="s">
        <v>264</v>
      </c>
      <c r="AI5" s="148" t="s">
        <v>265</v>
      </c>
      <c r="AJ5" s="148" t="s">
        <v>266</v>
      </c>
      <c r="AK5" s="148" t="s">
        <v>267</v>
      </c>
      <c r="AL5" s="148" t="s">
        <v>268</v>
      </c>
      <c r="AM5" s="149" t="s">
        <v>269</v>
      </c>
    </row>
    <row r="6" spans="2:40" s="119" customFormat="1" ht="15" thickBot="1" x14ac:dyDescent="0.35">
      <c r="B6" s="150"/>
      <c r="C6" s="31"/>
      <c r="D6" s="32"/>
      <c r="E6" s="32"/>
      <c r="F6" s="33"/>
      <c r="G6" s="31"/>
      <c r="H6" s="31"/>
      <c r="I6" s="31"/>
      <c r="J6" s="31"/>
      <c r="K6" s="31"/>
      <c r="L6" s="31"/>
      <c r="M6" s="31"/>
      <c r="N6" s="31"/>
      <c r="O6" s="151"/>
      <c r="Q6" s="1243" t="s">
        <v>891</v>
      </c>
      <c r="R6" s="1243"/>
      <c r="S6" s="1243"/>
      <c r="T6" s="1243"/>
      <c r="U6" s="1243"/>
      <c r="V6" s="1243"/>
      <c r="W6" s="1243"/>
      <c r="Z6" s="150"/>
      <c r="AA6" s="31"/>
      <c r="AB6" s="32"/>
      <c r="AC6" s="32"/>
      <c r="AD6" s="33"/>
      <c r="AE6" s="31"/>
      <c r="AF6" s="31"/>
      <c r="AG6" s="31"/>
      <c r="AH6" s="31"/>
      <c r="AI6" s="31"/>
      <c r="AJ6" s="31"/>
      <c r="AK6" s="31"/>
      <c r="AL6" s="31"/>
      <c r="AM6" s="151"/>
    </row>
    <row r="7" spans="2:40" x14ac:dyDescent="0.3">
      <c r="B7" s="152"/>
      <c r="C7" s="37"/>
      <c r="D7" s="38"/>
      <c r="E7" s="38"/>
      <c r="F7" s="37" t="s">
        <v>270</v>
      </c>
      <c r="G7" s="37" t="s">
        <v>252</v>
      </c>
      <c r="H7" s="37" t="s">
        <v>253</v>
      </c>
      <c r="I7" s="37" t="s">
        <v>271</v>
      </c>
      <c r="J7" s="37" t="s">
        <v>271</v>
      </c>
      <c r="K7" s="37" t="s">
        <v>272</v>
      </c>
      <c r="L7" s="37" t="s">
        <v>272</v>
      </c>
      <c r="M7" s="37" t="s">
        <v>272</v>
      </c>
      <c r="N7" s="37" t="s">
        <v>272</v>
      </c>
      <c r="O7" s="153" t="s">
        <v>272</v>
      </c>
      <c r="Q7" s="1243"/>
      <c r="R7" s="1243"/>
      <c r="S7" s="1243"/>
      <c r="T7" s="1243"/>
      <c r="U7" s="1243"/>
      <c r="V7" s="1243"/>
      <c r="W7" s="1243"/>
      <c r="Z7" s="152"/>
      <c r="AA7" s="37"/>
      <c r="AB7" s="38"/>
      <c r="AC7" s="38"/>
      <c r="AD7" s="37" t="s">
        <v>270</v>
      </c>
      <c r="AE7" s="37" t="s">
        <v>252</v>
      </c>
      <c r="AF7" s="37" t="s">
        <v>253</v>
      </c>
      <c r="AG7" s="37" t="s">
        <v>271</v>
      </c>
      <c r="AH7" s="37" t="s">
        <v>271</v>
      </c>
      <c r="AI7" s="37" t="s">
        <v>272</v>
      </c>
      <c r="AJ7" s="37" t="s">
        <v>272</v>
      </c>
      <c r="AK7" s="37" t="s">
        <v>272</v>
      </c>
      <c r="AL7" s="37" t="s">
        <v>272</v>
      </c>
      <c r="AM7" s="153" t="s">
        <v>272</v>
      </c>
    </row>
    <row r="8" spans="2:40" x14ac:dyDescent="0.3">
      <c r="B8" s="39">
        <f>C14</f>
        <v>2015</v>
      </c>
      <c r="C8" s="39">
        <f>B8</f>
        <v>2015</v>
      </c>
      <c r="D8" s="39" t="e">
        <f>C22/100</f>
        <v>#VALUE!</v>
      </c>
      <c r="E8" s="39">
        <f>C25</f>
        <v>20</v>
      </c>
      <c r="F8" s="242">
        <f>C52</f>
        <v>7.1428571428571415</v>
      </c>
      <c r="G8" s="242">
        <f>C55</f>
        <v>0.10642857142857143</v>
      </c>
      <c r="H8" s="242">
        <f>C56</f>
        <v>8.3233536957951024</v>
      </c>
      <c r="J8" s="1191">
        <f>$C$50/$Q$9</f>
        <v>0.76190476190476175</v>
      </c>
      <c r="K8" s="39"/>
      <c r="L8" s="39"/>
      <c r="M8" s="39"/>
      <c r="N8" s="39"/>
      <c r="O8" s="154"/>
      <c r="Q8" t="s">
        <v>892</v>
      </c>
      <c r="R8" t="s">
        <v>893</v>
      </c>
      <c r="Z8" s="39">
        <f>AA14</f>
        <v>2015</v>
      </c>
      <c r="AA8" s="39">
        <f>Z8</f>
        <v>2015</v>
      </c>
      <c r="AB8" s="39" t="e">
        <f>AA22/100</f>
        <v>#VALUE!</v>
      </c>
      <c r="AC8" s="39">
        <f>AA25</f>
        <v>20</v>
      </c>
      <c r="AD8" s="242">
        <f>AA52</f>
        <v>4.5714285714285721</v>
      </c>
      <c r="AE8" s="242">
        <f>AA55</f>
        <v>1.0642857142857143E-2</v>
      </c>
      <c r="AF8" s="242">
        <f>AA56</f>
        <v>4.9940122174770618</v>
      </c>
      <c r="AG8" s="39"/>
      <c r="AH8" s="39"/>
      <c r="AI8" s="39"/>
      <c r="AJ8" s="39"/>
      <c r="AK8" s="39"/>
      <c r="AL8" s="39"/>
      <c r="AM8" s="154"/>
    </row>
    <row r="9" spans="2:40" x14ac:dyDescent="0.3">
      <c r="B9" s="39">
        <f>D14</f>
        <v>2020</v>
      </c>
      <c r="C9" s="39"/>
      <c r="D9" s="39" t="e">
        <f>D22/100</f>
        <v>#VALUE!</v>
      </c>
      <c r="E9" s="39">
        <f>D25</f>
        <v>25</v>
      </c>
      <c r="F9" s="242">
        <f>D52</f>
        <v>6.4285714285714279</v>
      </c>
      <c r="G9" s="242">
        <f>D55</f>
        <v>0.1037943315822567</v>
      </c>
      <c r="H9" s="242">
        <f>D56</f>
        <v>8.6189851432178486</v>
      </c>
      <c r="J9" s="1191">
        <f>$D$50/$Q$10</f>
        <v>0.80952380952380953</v>
      </c>
      <c r="K9" s="39"/>
      <c r="L9" s="39"/>
      <c r="M9" s="39"/>
      <c r="N9" s="39"/>
      <c r="O9" s="154"/>
      <c r="Q9" s="1194">
        <v>750</v>
      </c>
      <c r="R9">
        <v>2012</v>
      </c>
      <c r="Z9" s="39">
        <f>AB14</f>
        <v>2020</v>
      </c>
      <c r="AA9" s="39"/>
      <c r="AB9" s="39" t="e">
        <f>AB22/100</f>
        <v>#VALUE!</v>
      </c>
      <c r="AC9" s="39">
        <f>AB25</f>
        <v>25</v>
      </c>
      <c r="AD9" s="242">
        <f>AB52</f>
        <v>4.2857142857142856</v>
      </c>
      <c r="AE9" s="242">
        <f>AB55</f>
        <v>1.0379433158225671E-2</v>
      </c>
      <c r="AF9" s="242">
        <f>AB56</f>
        <v>5.1713910859307095</v>
      </c>
      <c r="AG9" s="39"/>
      <c r="AH9" s="39"/>
      <c r="AI9" s="39"/>
      <c r="AJ9" s="39"/>
      <c r="AK9" s="39"/>
      <c r="AL9" s="39"/>
      <c r="AM9" s="154"/>
    </row>
    <row r="10" spans="2:40" x14ac:dyDescent="0.3">
      <c r="B10" s="39">
        <f>E14</f>
        <v>2030</v>
      </c>
      <c r="C10" s="39"/>
      <c r="D10" s="39" t="e">
        <f>E22/100</f>
        <v>#VALUE!</v>
      </c>
      <c r="E10" s="39">
        <f>E25</f>
        <v>30</v>
      </c>
      <c r="F10" s="242">
        <f>E52</f>
        <v>5.9523809523809526</v>
      </c>
      <c r="G10" s="242">
        <f>E55</f>
        <v>9.8719840252807778E-2</v>
      </c>
      <c r="H10" s="242">
        <f>E56</f>
        <v>11.742630769541696</v>
      </c>
      <c r="J10" s="1191">
        <f>$E$50/$Q$10</f>
        <v>0.85714285714285698</v>
      </c>
      <c r="K10" s="39"/>
      <c r="L10" s="39"/>
      <c r="M10" s="39"/>
      <c r="N10" s="39"/>
      <c r="O10" s="154"/>
      <c r="Q10">
        <v>750</v>
      </c>
      <c r="R10">
        <v>2020</v>
      </c>
      <c r="Z10" s="39">
        <f>AC14</f>
        <v>2030</v>
      </c>
      <c r="AA10" s="39"/>
      <c r="AB10" s="39" t="e">
        <f>AC22/100</f>
        <v>#VALUE!</v>
      </c>
      <c r="AC10" s="39">
        <f>AC25</f>
        <v>30</v>
      </c>
      <c r="AD10" s="242">
        <f>AC52</f>
        <v>3.9285714285714284</v>
      </c>
      <c r="AE10" s="242">
        <f>AC55</f>
        <v>9.8446428571428574E-3</v>
      </c>
      <c r="AF10" s="242">
        <f>AC56</f>
        <v>7.0455784617250172</v>
      </c>
      <c r="AG10" s="39"/>
      <c r="AH10" s="39"/>
      <c r="AI10" s="39"/>
      <c r="AJ10" s="39"/>
      <c r="AK10" s="39"/>
      <c r="AL10" s="39"/>
      <c r="AM10" s="154"/>
    </row>
    <row r="11" spans="2:40" ht="15" thickBot="1" x14ac:dyDescent="0.35">
      <c r="B11" s="39">
        <f>F14</f>
        <v>2050</v>
      </c>
      <c r="C11" s="39"/>
      <c r="D11" s="39" t="e">
        <f>F22/100</f>
        <v>#VALUE!</v>
      </c>
      <c r="E11" s="39">
        <f>F25</f>
        <v>30</v>
      </c>
      <c r="F11" s="242">
        <f>F52</f>
        <v>4.7619047619047619</v>
      </c>
      <c r="G11" s="242">
        <f>F55</f>
        <v>8.9303002103725979E-2</v>
      </c>
      <c r="H11" s="242">
        <f>F56</f>
        <v>17.103168588720809</v>
      </c>
      <c r="I11" s="155"/>
      <c r="J11" s="1191">
        <f>$F$50/$Q$10</f>
        <v>0.95238095238095233</v>
      </c>
      <c r="K11" s="155"/>
      <c r="L11" s="155"/>
      <c r="M11" s="155"/>
      <c r="N11" s="155"/>
      <c r="O11" s="156"/>
      <c r="Z11" s="39">
        <f>AD14</f>
        <v>2050</v>
      </c>
      <c r="AA11" s="39"/>
      <c r="AB11" s="39" t="e">
        <f>AD22/100</f>
        <v>#VALUE!</v>
      </c>
      <c r="AC11" s="39">
        <f>AD25</f>
        <v>30</v>
      </c>
      <c r="AD11" s="242">
        <f>AD52</f>
        <v>3.5714285714285716</v>
      </c>
      <c r="AE11" s="242">
        <f>AD55</f>
        <v>9.0464285714285716E-3</v>
      </c>
      <c r="AF11" s="242">
        <f>AD56</f>
        <v>10.261901153232486</v>
      </c>
      <c r="AG11" s="155"/>
      <c r="AH11" s="155"/>
      <c r="AI11" s="155"/>
      <c r="AJ11" s="155"/>
      <c r="AK11" s="155"/>
      <c r="AL11" s="155"/>
      <c r="AM11" s="156"/>
    </row>
    <row r="12" spans="2:40" ht="15.6" thickTop="1" thickBot="1" x14ac:dyDescent="0.35">
      <c r="B12" s="489"/>
      <c r="C12" s="490"/>
      <c r="D12" s="491"/>
      <c r="E12" s="491"/>
      <c r="F12" s="491"/>
      <c r="G12" s="491"/>
      <c r="H12" s="492"/>
      <c r="J12" s="1206"/>
      <c r="K12" s="1207"/>
      <c r="L12" s="1207"/>
      <c r="M12" s="1207"/>
      <c r="N12" s="1207"/>
      <c r="O12" s="1208"/>
    </row>
    <row r="13" spans="2:40" ht="15" thickBot="1" x14ac:dyDescent="0.35">
      <c r="B13" s="504" t="s">
        <v>0</v>
      </c>
      <c r="C13" s="1248" t="s">
        <v>579</v>
      </c>
      <c r="D13" s="1249"/>
      <c r="E13" s="1249"/>
      <c r="F13" s="1249"/>
      <c r="G13" s="1249"/>
      <c r="H13" s="1249"/>
      <c r="I13" s="1249"/>
      <c r="J13" s="1249"/>
      <c r="K13" s="1249"/>
      <c r="L13" s="1250"/>
      <c r="Z13" s="533" t="s">
        <v>0</v>
      </c>
      <c r="AA13" s="1248" t="s">
        <v>587</v>
      </c>
      <c r="AB13" s="1249"/>
      <c r="AC13" s="1249"/>
      <c r="AD13" s="1249"/>
      <c r="AE13" s="1249"/>
      <c r="AF13" s="1249"/>
      <c r="AG13" s="1249"/>
      <c r="AH13" s="1249"/>
      <c r="AI13" s="1249"/>
      <c r="AJ13" s="1250"/>
    </row>
    <row r="14" spans="2:40" x14ac:dyDescent="0.3">
      <c r="B14" s="1244"/>
      <c r="C14" s="1246">
        <v>2015</v>
      </c>
      <c r="D14" s="1246">
        <v>2020</v>
      </c>
      <c r="E14" s="1246">
        <v>2030</v>
      </c>
      <c r="F14" s="1246">
        <v>2050</v>
      </c>
      <c r="G14" s="1251" t="s">
        <v>495</v>
      </c>
      <c r="H14" s="1252"/>
      <c r="I14" s="1251" t="s">
        <v>496</v>
      </c>
      <c r="J14" s="1252"/>
      <c r="K14" s="1246" t="s">
        <v>2</v>
      </c>
      <c r="L14" s="1246" t="s">
        <v>3</v>
      </c>
      <c r="Z14" s="1244"/>
      <c r="AA14" s="1246">
        <v>2015</v>
      </c>
      <c r="AB14" s="1246">
        <v>2020</v>
      </c>
      <c r="AC14" s="1246">
        <v>2030</v>
      </c>
      <c r="AD14" s="1246">
        <v>2050</v>
      </c>
      <c r="AE14" s="1251" t="s">
        <v>495</v>
      </c>
      <c r="AF14" s="1252"/>
      <c r="AG14" s="1251" t="s">
        <v>496</v>
      </c>
      <c r="AH14" s="1252"/>
      <c r="AI14" s="1246" t="s">
        <v>2</v>
      </c>
      <c r="AJ14" s="1246" t="s">
        <v>3</v>
      </c>
    </row>
    <row r="15" spans="2:40" ht="15" thickBot="1" x14ac:dyDescent="0.35">
      <c r="B15" s="1245"/>
      <c r="C15" s="1247"/>
      <c r="D15" s="1247"/>
      <c r="E15" s="1247"/>
      <c r="F15" s="1247"/>
      <c r="G15" s="1253"/>
      <c r="H15" s="1254"/>
      <c r="I15" s="1253"/>
      <c r="J15" s="1254"/>
      <c r="K15" s="1247"/>
      <c r="L15" s="1247"/>
      <c r="Z15" s="1245"/>
      <c r="AA15" s="1247"/>
      <c r="AB15" s="1247"/>
      <c r="AC15" s="1247"/>
      <c r="AD15" s="1247"/>
      <c r="AE15" s="1253"/>
      <c r="AF15" s="1254"/>
      <c r="AG15" s="1253"/>
      <c r="AH15" s="1254"/>
      <c r="AI15" s="1247"/>
      <c r="AJ15" s="1247"/>
    </row>
    <row r="16" spans="2:40" ht="15" thickBot="1" x14ac:dyDescent="0.35">
      <c r="B16" s="505" t="s">
        <v>4</v>
      </c>
      <c r="C16" s="506"/>
      <c r="D16" s="506"/>
      <c r="E16" s="506"/>
      <c r="F16" s="506"/>
      <c r="G16" s="507" t="s">
        <v>497</v>
      </c>
      <c r="H16" s="507" t="s">
        <v>498</v>
      </c>
      <c r="I16" s="507" t="s">
        <v>497</v>
      </c>
      <c r="J16" s="507" t="s">
        <v>498</v>
      </c>
      <c r="K16" s="506"/>
      <c r="L16" s="508"/>
      <c r="Z16" s="534" t="s">
        <v>4</v>
      </c>
      <c r="AA16" s="535"/>
      <c r="AB16" s="535"/>
      <c r="AC16" s="535"/>
      <c r="AD16" s="535"/>
      <c r="AE16" s="536" t="s">
        <v>497</v>
      </c>
      <c r="AF16" s="536" t="s">
        <v>498</v>
      </c>
      <c r="AG16" s="536" t="s">
        <v>497</v>
      </c>
      <c r="AH16" s="536" t="s">
        <v>498</v>
      </c>
      <c r="AI16" s="535"/>
      <c r="AJ16" s="537"/>
    </row>
    <row r="17" spans="1:36" ht="15" thickBot="1" x14ac:dyDescent="0.35">
      <c r="B17" s="503" t="s">
        <v>5</v>
      </c>
      <c r="C17" s="513">
        <v>4.2</v>
      </c>
      <c r="D17" s="513">
        <v>4.2</v>
      </c>
      <c r="E17" s="513">
        <v>4.2</v>
      </c>
      <c r="F17" s="513">
        <v>4.2</v>
      </c>
      <c r="G17" s="513">
        <v>3</v>
      </c>
      <c r="H17" s="513">
        <v>6</v>
      </c>
      <c r="I17" s="513">
        <v>3</v>
      </c>
      <c r="J17" s="513">
        <v>6</v>
      </c>
      <c r="K17" s="513" t="s">
        <v>580</v>
      </c>
      <c r="L17" s="513">
        <v>1</v>
      </c>
      <c r="Z17" s="548" t="s">
        <v>5</v>
      </c>
      <c r="AA17" s="547">
        <v>140</v>
      </c>
      <c r="AB17" s="547">
        <v>140</v>
      </c>
      <c r="AC17" s="547">
        <v>140</v>
      </c>
      <c r="AD17" s="547">
        <v>140</v>
      </c>
      <c r="AE17" s="547">
        <v>100</v>
      </c>
      <c r="AF17" s="547">
        <v>200</v>
      </c>
      <c r="AG17" s="547">
        <v>100</v>
      </c>
      <c r="AH17" s="547">
        <v>200</v>
      </c>
      <c r="AI17" s="547" t="s">
        <v>580</v>
      </c>
      <c r="AJ17" s="547">
        <v>1</v>
      </c>
    </row>
    <row r="18" spans="1:36" ht="21" thickBot="1" x14ac:dyDescent="0.35">
      <c r="B18" s="503" t="s">
        <v>77</v>
      </c>
      <c r="C18" s="513">
        <v>0</v>
      </c>
      <c r="D18" s="513">
        <v>0</v>
      </c>
      <c r="E18" s="513">
        <v>0</v>
      </c>
      <c r="F18" s="513">
        <v>0</v>
      </c>
      <c r="G18" s="513">
        <v>0</v>
      </c>
      <c r="H18" s="513">
        <v>0</v>
      </c>
      <c r="I18" s="513">
        <v>0</v>
      </c>
      <c r="J18" s="513">
        <v>0</v>
      </c>
      <c r="K18" s="513"/>
      <c r="L18" s="513"/>
      <c r="Z18" s="548" t="s">
        <v>77</v>
      </c>
      <c r="AA18" s="547">
        <v>0</v>
      </c>
      <c r="AB18" s="547">
        <v>0</v>
      </c>
      <c r="AC18" s="547">
        <v>0</v>
      </c>
      <c r="AD18" s="547">
        <v>0</v>
      </c>
      <c r="AE18" s="547">
        <v>0</v>
      </c>
      <c r="AF18" s="547">
        <v>0</v>
      </c>
      <c r="AG18" s="547">
        <v>0</v>
      </c>
      <c r="AH18" s="547">
        <v>0</v>
      </c>
      <c r="AI18" s="547"/>
      <c r="AJ18" s="547"/>
    </row>
    <row r="19" spans="1:36" ht="21" thickBot="1" x14ac:dyDescent="0.35">
      <c r="B19" s="503" t="s">
        <v>7</v>
      </c>
      <c r="C19" s="513">
        <v>5</v>
      </c>
      <c r="D19" s="513">
        <v>5</v>
      </c>
      <c r="E19" s="513">
        <v>5</v>
      </c>
      <c r="F19" s="513">
        <v>5</v>
      </c>
      <c r="G19" s="513">
        <v>0</v>
      </c>
      <c r="H19" s="513">
        <v>10</v>
      </c>
      <c r="I19" s="513">
        <v>0</v>
      </c>
      <c r="J19" s="513">
        <v>10</v>
      </c>
      <c r="K19" s="513" t="s">
        <v>581</v>
      </c>
      <c r="L19" s="513">
        <v>1</v>
      </c>
      <c r="Z19" s="548" t="s">
        <v>7</v>
      </c>
      <c r="AA19" s="547">
        <v>0</v>
      </c>
      <c r="AB19" s="547">
        <v>0</v>
      </c>
      <c r="AC19" s="547">
        <v>0</v>
      </c>
      <c r="AD19" s="547">
        <v>0</v>
      </c>
      <c r="AE19" s="547">
        <v>0</v>
      </c>
      <c r="AF19" s="547">
        <v>0</v>
      </c>
      <c r="AG19" s="547">
        <v>0</v>
      </c>
      <c r="AH19" s="547">
        <v>0</v>
      </c>
      <c r="AI19" s="547" t="s">
        <v>581</v>
      </c>
      <c r="AJ19" s="547">
        <v>1</v>
      </c>
    </row>
    <row r="20" spans="1:36" ht="21" thickBot="1" x14ac:dyDescent="0.35">
      <c r="B20" s="503" t="s">
        <v>8</v>
      </c>
      <c r="C20" s="513">
        <v>65</v>
      </c>
      <c r="D20" s="513">
        <v>65</v>
      </c>
      <c r="E20" s="513">
        <v>65</v>
      </c>
      <c r="F20" s="513">
        <v>65</v>
      </c>
      <c r="G20" s="513">
        <v>40</v>
      </c>
      <c r="H20" s="513">
        <v>70</v>
      </c>
      <c r="I20" s="513">
        <v>40</v>
      </c>
      <c r="J20" s="513">
        <v>70</v>
      </c>
      <c r="K20" s="513" t="s">
        <v>581</v>
      </c>
      <c r="L20" s="513">
        <v>1</v>
      </c>
      <c r="Z20" s="548" t="s">
        <v>8</v>
      </c>
      <c r="AA20" s="547">
        <v>65</v>
      </c>
      <c r="AB20" s="547">
        <v>65</v>
      </c>
      <c r="AC20" s="547">
        <v>65</v>
      </c>
      <c r="AD20" s="547">
        <v>65</v>
      </c>
      <c r="AE20" s="547">
        <v>40</v>
      </c>
      <c r="AF20" s="547">
        <v>70</v>
      </c>
      <c r="AG20" s="547">
        <v>40</v>
      </c>
      <c r="AH20" s="547">
        <v>70</v>
      </c>
      <c r="AI20" s="547" t="s">
        <v>581</v>
      </c>
      <c r="AJ20" s="547">
        <v>1</v>
      </c>
    </row>
    <row r="21" spans="1:36" ht="15" thickBot="1" x14ac:dyDescent="0.35">
      <c r="B21" s="503" t="s">
        <v>82</v>
      </c>
      <c r="C21" s="513" t="s">
        <v>47</v>
      </c>
      <c r="D21" s="513" t="s">
        <v>47</v>
      </c>
      <c r="E21" s="513" t="s">
        <v>47</v>
      </c>
      <c r="F21" s="513" t="s">
        <v>47</v>
      </c>
      <c r="G21" s="513" t="s">
        <v>47</v>
      </c>
      <c r="H21" s="513" t="s">
        <v>47</v>
      </c>
      <c r="I21" s="513" t="s">
        <v>47</v>
      </c>
      <c r="J21" s="513" t="s">
        <v>47</v>
      </c>
      <c r="K21" s="513"/>
      <c r="L21" s="513"/>
      <c r="Z21" s="548" t="s">
        <v>82</v>
      </c>
      <c r="AA21" s="547" t="s">
        <v>47</v>
      </c>
      <c r="AB21" s="547" t="s">
        <v>47</v>
      </c>
      <c r="AC21" s="547" t="s">
        <v>47</v>
      </c>
      <c r="AD21" s="547" t="s">
        <v>47</v>
      </c>
      <c r="AE21" s="547" t="s">
        <v>47</v>
      </c>
      <c r="AF21" s="547" t="s">
        <v>47</v>
      </c>
      <c r="AG21" s="547" t="s">
        <v>47</v>
      </c>
      <c r="AH21" s="547" t="s">
        <v>47</v>
      </c>
      <c r="AI21" s="547"/>
      <c r="AJ21" s="547"/>
    </row>
    <row r="22" spans="1:36" ht="15" thickBot="1" x14ac:dyDescent="0.35">
      <c r="B22" s="503" t="s">
        <v>86</v>
      </c>
      <c r="C22" s="513" t="s">
        <v>47</v>
      </c>
      <c r="D22" s="513" t="s">
        <v>47</v>
      </c>
      <c r="E22" s="513" t="s">
        <v>47</v>
      </c>
      <c r="F22" s="513" t="s">
        <v>47</v>
      </c>
      <c r="G22" s="513" t="s">
        <v>47</v>
      </c>
      <c r="H22" s="513" t="s">
        <v>47</v>
      </c>
      <c r="I22" s="513" t="s">
        <v>47</v>
      </c>
      <c r="J22" s="513" t="s">
        <v>47</v>
      </c>
      <c r="K22" s="513"/>
      <c r="L22" s="513"/>
      <c r="Z22" s="548" t="s">
        <v>86</v>
      </c>
      <c r="AA22" s="547" t="s">
        <v>47</v>
      </c>
      <c r="AB22" s="547" t="s">
        <v>47</v>
      </c>
      <c r="AC22" s="547" t="s">
        <v>47</v>
      </c>
      <c r="AD22" s="547" t="s">
        <v>47</v>
      </c>
      <c r="AE22" s="547" t="s">
        <v>47</v>
      </c>
      <c r="AF22" s="547" t="s">
        <v>47</v>
      </c>
      <c r="AG22" s="547" t="s">
        <v>47</v>
      </c>
      <c r="AH22" s="547" t="s">
        <v>47</v>
      </c>
      <c r="AI22" s="547"/>
      <c r="AJ22" s="547"/>
    </row>
    <row r="23" spans="1:36" ht="15" thickBot="1" x14ac:dyDescent="0.35">
      <c r="B23" s="503" t="s">
        <v>9</v>
      </c>
      <c r="C23" s="513" t="s">
        <v>47</v>
      </c>
      <c r="D23" s="513" t="s">
        <v>47</v>
      </c>
      <c r="E23" s="513" t="s">
        <v>47</v>
      </c>
      <c r="F23" s="513" t="s">
        <v>47</v>
      </c>
      <c r="G23" s="513" t="s">
        <v>47</v>
      </c>
      <c r="H23" s="513" t="s">
        <v>47</v>
      </c>
      <c r="I23" s="513" t="s">
        <v>47</v>
      </c>
      <c r="J23" s="513" t="s">
        <v>47</v>
      </c>
      <c r="K23" s="513"/>
      <c r="L23" s="513"/>
      <c r="Z23" s="548" t="s">
        <v>9</v>
      </c>
      <c r="AA23" s="547" t="s">
        <v>47</v>
      </c>
      <c r="AB23" s="547" t="s">
        <v>47</v>
      </c>
      <c r="AC23" s="547" t="s">
        <v>47</v>
      </c>
      <c r="AD23" s="547" t="s">
        <v>47</v>
      </c>
      <c r="AE23" s="547" t="s">
        <v>47</v>
      </c>
      <c r="AF23" s="547" t="s">
        <v>47</v>
      </c>
      <c r="AG23" s="547" t="s">
        <v>47</v>
      </c>
      <c r="AH23" s="547" t="s">
        <v>47</v>
      </c>
      <c r="AI23" s="547"/>
      <c r="AJ23" s="547"/>
    </row>
    <row r="24" spans="1:36" ht="15" thickBot="1" x14ac:dyDescent="0.35">
      <c r="A24">
        <f>4.2*850</f>
        <v>3570</v>
      </c>
      <c r="B24" s="503" t="s">
        <v>500</v>
      </c>
      <c r="C24" s="513">
        <v>150</v>
      </c>
      <c r="D24" s="513">
        <v>150</v>
      </c>
      <c r="E24" s="513">
        <v>150</v>
      </c>
      <c r="F24" s="513">
        <v>150</v>
      </c>
      <c r="G24" s="513">
        <v>75</v>
      </c>
      <c r="H24" s="513">
        <v>200</v>
      </c>
      <c r="I24" s="513">
        <v>100</v>
      </c>
      <c r="J24" s="513">
        <v>200</v>
      </c>
      <c r="K24" s="513"/>
      <c r="L24" s="513"/>
      <c r="Z24" s="548" t="s">
        <v>500</v>
      </c>
      <c r="AA24" s="547">
        <v>3000</v>
      </c>
      <c r="AB24" s="547">
        <v>3000</v>
      </c>
      <c r="AC24" s="547">
        <v>3000</v>
      </c>
      <c r="AD24" s="547">
        <v>3000</v>
      </c>
      <c r="AE24" s="547">
        <v>2000</v>
      </c>
      <c r="AF24" s="547">
        <v>4000</v>
      </c>
      <c r="AG24" s="547">
        <v>2000</v>
      </c>
      <c r="AH24" s="547">
        <v>4000</v>
      </c>
      <c r="AI24" s="547"/>
      <c r="AJ24" s="547"/>
    </row>
    <row r="25" spans="1:36" ht="15" thickBot="1" x14ac:dyDescent="0.35">
      <c r="B25" s="503" t="s">
        <v>10</v>
      </c>
      <c r="C25" s="513">
        <v>20</v>
      </c>
      <c r="D25" s="513">
        <v>25</v>
      </c>
      <c r="E25" s="513">
        <v>30</v>
      </c>
      <c r="F25" s="513">
        <v>30</v>
      </c>
      <c r="G25" s="513">
        <v>20</v>
      </c>
      <c r="H25" s="513">
        <v>30</v>
      </c>
      <c r="I25" s="513">
        <v>25</v>
      </c>
      <c r="J25" s="513">
        <v>35</v>
      </c>
      <c r="K25" s="513" t="s">
        <v>15</v>
      </c>
      <c r="L25" s="513">
        <v>1</v>
      </c>
      <c r="Z25" s="548" t="s">
        <v>10</v>
      </c>
      <c r="AA25" s="547">
        <v>20</v>
      </c>
      <c r="AB25" s="547">
        <v>25</v>
      </c>
      <c r="AC25" s="547">
        <v>30</v>
      </c>
      <c r="AD25" s="547">
        <v>30</v>
      </c>
      <c r="AE25" s="547">
        <v>20</v>
      </c>
      <c r="AF25" s="547">
        <v>30</v>
      </c>
      <c r="AG25" s="547">
        <v>25</v>
      </c>
      <c r="AH25" s="547">
        <v>35</v>
      </c>
      <c r="AI25" s="547" t="s">
        <v>15</v>
      </c>
      <c r="AJ25" s="547">
        <v>1</v>
      </c>
    </row>
    <row r="26" spans="1:36" ht="15" thickBot="1" x14ac:dyDescent="0.35">
      <c r="B26" s="505" t="s">
        <v>516</v>
      </c>
      <c r="C26" s="514"/>
      <c r="D26" s="514"/>
      <c r="E26" s="514"/>
      <c r="F26" s="514"/>
      <c r="G26" s="514"/>
      <c r="H26" s="514"/>
      <c r="I26" s="514"/>
      <c r="J26" s="514"/>
      <c r="K26" s="514"/>
      <c r="L26" s="513"/>
      <c r="Z26" s="551" t="s">
        <v>516</v>
      </c>
      <c r="AA26" s="549"/>
      <c r="AB26" s="549"/>
      <c r="AC26" s="549"/>
      <c r="AD26" s="549"/>
      <c r="AE26" s="549"/>
      <c r="AF26" s="549"/>
      <c r="AG26" s="549"/>
      <c r="AH26" s="549"/>
      <c r="AI26" s="549"/>
      <c r="AJ26" s="547"/>
    </row>
    <row r="27" spans="1:36" ht="15" thickBot="1" x14ac:dyDescent="0.35">
      <c r="B27" s="503" t="s">
        <v>517</v>
      </c>
      <c r="C27" s="509" t="s">
        <v>47</v>
      </c>
      <c r="D27" s="509" t="s">
        <v>47</v>
      </c>
      <c r="E27" s="509" t="s">
        <v>47</v>
      </c>
      <c r="F27" s="509" t="s">
        <v>47</v>
      </c>
      <c r="G27" s="509" t="s">
        <v>47</v>
      </c>
      <c r="H27" s="509" t="s">
        <v>47</v>
      </c>
      <c r="I27" s="509" t="s">
        <v>47</v>
      </c>
      <c r="J27" s="509" t="s">
        <v>47</v>
      </c>
      <c r="K27" s="513"/>
      <c r="L27" s="513"/>
      <c r="Z27" s="548" t="s">
        <v>517</v>
      </c>
      <c r="AA27" s="540" t="s">
        <v>47</v>
      </c>
      <c r="AB27" s="540" t="s">
        <v>47</v>
      </c>
      <c r="AC27" s="540" t="s">
        <v>47</v>
      </c>
      <c r="AD27" s="540" t="s">
        <v>47</v>
      </c>
      <c r="AE27" s="540" t="s">
        <v>47</v>
      </c>
      <c r="AF27" s="540" t="s">
        <v>47</v>
      </c>
      <c r="AG27" s="540" t="s">
        <v>47</v>
      </c>
      <c r="AH27" s="540" t="s">
        <v>47</v>
      </c>
      <c r="AI27" s="547"/>
      <c r="AJ27" s="547"/>
    </row>
    <row r="28" spans="1:36" ht="15" thickBot="1" x14ac:dyDescent="0.35">
      <c r="B28" s="503" t="s">
        <v>518</v>
      </c>
      <c r="C28" s="509" t="s">
        <v>47</v>
      </c>
      <c r="D28" s="509" t="s">
        <v>47</v>
      </c>
      <c r="E28" s="509" t="s">
        <v>47</v>
      </c>
      <c r="F28" s="509" t="s">
        <v>47</v>
      </c>
      <c r="G28" s="509" t="s">
        <v>47</v>
      </c>
      <c r="H28" s="509" t="s">
        <v>47</v>
      </c>
      <c r="I28" s="509" t="s">
        <v>47</v>
      </c>
      <c r="J28" s="509" t="s">
        <v>47</v>
      </c>
      <c r="K28" s="513"/>
      <c r="L28" s="513"/>
      <c r="Z28" s="548" t="s">
        <v>518</v>
      </c>
      <c r="AA28" s="540" t="s">
        <v>47</v>
      </c>
      <c r="AB28" s="540" t="s">
        <v>47</v>
      </c>
      <c r="AC28" s="540" t="s">
        <v>47</v>
      </c>
      <c r="AD28" s="540" t="s">
        <v>47</v>
      </c>
      <c r="AE28" s="540" t="s">
        <v>47</v>
      </c>
      <c r="AF28" s="540" t="s">
        <v>47</v>
      </c>
      <c r="AG28" s="540" t="s">
        <v>47</v>
      </c>
      <c r="AH28" s="540" t="s">
        <v>47</v>
      </c>
      <c r="AI28" s="547"/>
      <c r="AJ28" s="547"/>
    </row>
    <row r="29" spans="1:36" ht="15" thickBot="1" x14ac:dyDescent="0.35">
      <c r="B29" s="503" t="s">
        <v>519</v>
      </c>
      <c r="C29" s="509" t="s">
        <v>47</v>
      </c>
      <c r="D29" s="509" t="s">
        <v>47</v>
      </c>
      <c r="E29" s="509" t="s">
        <v>47</v>
      </c>
      <c r="F29" s="509" t="s">
        <v>47</v>
      </c>
      <c r="G29" s="509" t="s">
        <v>47</v>
      </c>
      <c r="H29" s="509" t="s">
        <v>47</v>
      </c>
      <c r="I29" s="509" t="s">
        <v>47</v>
      </c>
      <c r="J29" s="509" t="s">
        <v>47</v>
      </c>
      <c r="K29" s="513"/>
      <c r="L29" s="513"/>
      <c r="Z29" s="548" t="s">
        <v>519</v>
      </c>
      <c r="AA29" s="540" t="s">
        <v>47</v>
      </c>
      <c r="AB29" s="540" t="s">
        <v>47</v>
      </c>
      <c r="AC29" s="540" t="s">
        <v>47</v>
      </c>
      <c r="AD29" s="540" t="s">
        <v>47</v>
      </c>
      <c r="AE29" s="540" t="s">
        <v>47</v>
      </c>
      <c r="AF29" s="540" t="s">
        <v>47</v>
      </c>
      <c r="AG29" s="540" t="s">
        <v>47</v>
      </c>
      <c r="AH29" s="540" t="s">
        <v>47</v>
      </c>
      <c r="AI29" s="547"/>
      <c r="AJ29" s="547"/>
    </row>
    <row r="30" spans="1:36" ht="15" thickBot="1" x14ac:dyDescent="0.35">
      <c r="B30" s="503" t="s">
        <v>520</v>
      </c>
      <c r="C30" s="509" t="s">
        <v>47</v>
      </c>
      <c r="D30" s="509" t="s">
        <v>47</v>
      </c>
      <c r="E30" s="509" t="s">
        <v>47</v>
      </c>
      <c r="F30" s="509" t="s">
        <v>47</v>
      </c>
      <c r="G30" s="509" t="s">
        <v>47</v>
      </c>
      <c r="H30" s="509" t="s">
        <v>47</v>
      </c>
      <c r="I30" s="509" t="s">
        <v>47</v>
      </c>
      <c r="J30" s="509" t="s">
        <v>47</v>
      </c>
      <c r="K30" s="513"/>
      <c r="L30" s="513"/>
      <c r="Z30" s="548" t="s">
        <v>520</v>
      </c>
      <c r="AA30" s="540" t="s">
        <v>47</v>
      </c>
      <c r="AB30" s="540" t="s">
        <v>47</v>
      </c>
      <c r="AC30" s="540" t="s">
        <v>47</v>
      </c>
      <c r="AD30" s="540" t="s">
        <v>47</v>
      </c>
      <c r="AE30" s="540" t="s">
        <v>47</v>
      </c>
      <c r="AF30" s="540" t="s">
        <v>47</v>
      </c>
      <c r="AG30" s="540" t="s">
        <v>47</v>
      </c>
      <c r="AH30" s="540" t="s">
        <v>47</v>
      </c>
      <c r="AI30" s="547"/>
      <c r="AJ30" s="547"/>
    </row>
    <row r="31" spans="1:36" ht="15.6" thickTop="1" thickBot="1" x14ac:dyDescent="0.35">
      <c r="B31" s="503" t="s">
        <v>521</v>
      </c>
      <c r="C31" s="509" t="s">
        <v>47</v>
      </c>
      <c r="D31" s="509" t="s">
        <v>47</v>
      </c>
      <c r="E31" s="509" t="s">
        <v>47</v>
      </c>
      <c r="F31" s="509" t="s">
        <v>47</v>
      </c>
      <c r="G31" s="509" t="s">
        <v>47</v>
      </c>
      <c r="H31" s="509" t="s">
        <v>47</v>
      </c>
      <c r="I31" s="509" t="s">
        <v>47</v>
      </c>
      <c r="J31" s="509" t="s">
        <v>47</v>
      </c>
      <c r="K31" s="513"/>
      <c r="L31" s="513"/>
      <c r="M31" s="165"/>
      <c r="N31" s="165"/>
      <c r="O31" s="166"/>
      <c r="P31" s="164"/>
      <c r="Z31" s="548" t="s">
        <v>521</v>
      </c>
      <c r="AA31" s="540" t="s">
        <v>47</v>
      </c>
      <c r="AB31" s="540" t="s">
        <v>47</v>
      </c>
      <c r="AC31" s="540" t="s">
        <v>47</v>
      </c>
      <c r="AD31" s="540" t="s">
        <v>47</v>
      </c>
      <c r="AE31" s="540" t="s">
        <v>47</v>
      </c>
      <c r="AF31" s="540" t="s">
        <v>47</v>
      </c>
      <c r="AG31" s="540" t="s">
        <v>47</v>
      </c>
      <c r="AH31" s="540" t="s">
        <v>47</v>
      </c>
      <c r="AI31" s="547"/>
      <c r="AJ31" s="547"/>
    </row>
    <row r="32" spans="1:36" ht="15" thickBot="1" x14ac:dyDescent="0.35">
      <c r="B32" s="505" t="s">
        <v>11</v>
      </c>
      <c r="C32" s="517"/>
      <c r="D32" s="517"/>
      <c r="E32" s="517"/>
      <c r="F32" s="517"/>
      <c r="G32" s="517"/>
      <c r="H32" s="517"/>
      <c r="I32" s="517"/>
      <c r="J32" s="517"/>
      <c r="K32" s="517"/>
      <c r="L32" s="518"/>
      <c r="M32" s="36"/>
      <c r="N32" s="36"/>
      <c r="O32" s="169"/>
      <c r="Z32" s="551" t="s">
        <v>11</v>
      </c>
      <c r="AA32" s="552"/>
      <c r="AB32" s="552"/>
      <c r="AC32" s="552"/>
      <c r="AD32" s="552"/>
      <c r="AE32" s="552"/>
      <c r="AF32" s="552"/>
      <c r="AG32" s="552"/>
      <c r="AH32" s="552"/>
      <c r="AI32" s="552"/>
      <c r="AJ32" s="553"/>
    </row>
    <row r="33" spans="2:36" ht="15" thickBot="1" x14ac:dyDescent="0.35">
      <c r="B33" s="503" t="s">
        <v>502</v>
      </c>
      <c r="C33" s="513">
        <v>0</v>
      </c>
      <c r="D33" s="513">
        <v>0</v>
      </c>
      <c r="E33" s="513">
        <v>0</v>
      </c>
      <c r="F33" s="513">
        <v>0</v>
      </c>
      <c r="G33" s="513">
        <v>0</v>
      </c>
      <c r="H33" s="513">
        <v>0</v>
      </c>
      <c r="I33" s="513">
        <v>0</v>
      </c>
      <c r="J33" s="513">
        <v>0</v>
      </c>
      <c r="K33" s="513"/>
      <c r="L33" s="513"/>
      <c r="M33" s="36"/>
      <c r="N33" s="36"/>
      <c r="O33" s="169"/>
      <c r="P33" s="121"/>
      <c r="Z33" s="548" t="s">
        <v>522</v>
      </c>
      <c r="AA33" s="547">
        <v>0</v>
      </c>
      <c r="AB33" s="547">
        <v>0</v>
      </c>
      <c r="AC33" s="547">
        <v>0</v>
      </c>
      <c r="AD33" s="547">
        <v>0</v>
      </c>
      <c r="AE33" s="547">
        <v>0</v>
      </c>
      <c r="AF33" s="547">
        <v>0</v>
      </c>
      <c r="AG33" s="547">
        <v>0</v>
      </c>
      <c r="AH33" s="547">
        <v>0</v>
      </c>
      <c r="AI33" s="547"/>
      <c r="AJ33" s="547"/>
    </row>
    <row r="34" spans="2:36" ht="15" thickBot="1" x14ac:dyDescent="0.35">
      <c r="B34" s="503" t="s">
        <v>503</v>
      </c>
      <c r="C34" s="513">
        <v>0</v>
      </c>
      <c r="D34" s="513">
        <v>0</v>
      </c>
      <c r="E34" s="513">
        <v>0</v>
      </c>
      <c r="F34" s="513">
        <v>0</v>
      </c>
      <c r="G34" s="513">
        <v>0</v>
      </c>
      <c r="H34" s="513">
        <v>0</v>
      </c>
      <c r="I34" s="513">
        <v>0</v>
      </c>
      <c r="J34" s="513">
        <v>0</v>
      </c>
      <c r="K34" s="513"/>
      <c r="L34" s="513"/>
      <c r="M34" s="36"/>
      <c r="N34" s="36"/>
      <c r="O34" s="169"/>
      <c r="Z34" s="548" t="s">
        <v>523</v>
      </c>
      <c r="AA34" s="547">
        <v>0</v>
      </c>
      <c r="AB34" s="547">
        <v>0</v>
      </c>
      <c r="AC34" s="547">
        <v>0</v>
      </c>
      <c r="AD34" s="547">
        <v>0</v>
      </c>
      <c r="AE34" s="547">
        <v>0</v>
      </c>
      <c r="AF34" s="547">
        <v>0</v>
      </c>
      <c r="AG34" s="547">
        <v>0</v>
      </c>
      <c r="AH34" s="547">
        <v>0</v>
      </c>
      <c r="AI34" s="547"/>
      <c r="AJ34" s="547"/>
    </row>
    <row r="35" spans="2:36" ht="15" thickBot="1" x14ac:dyDescent="0.35">
      <c r="B35" s="503" t="s">
        <v>504</v>
      </c>
      <c r="C35" s="513">
        <v>0</v>
      </c>
      <c r="D35" s="513">
        <v>0</v>
      </c>
      <c r="E35" s="513">
        <v>0</v>
      </c>
      <c r="F35" s="513">
        <v>0</v>
      </c>
      <c r="G35" s="513">
        <v>0</v>
      </c>
      <c r="H35" s="513">
        <v>0</v>
      </c>
      <c r="I35" s="513">
        <v>0</v>
      </c>
      <c r="J35" s="513">
        <v>0</v>
      </c>
      <c r="K35" s="513"/>
      <c r="L35" s="513"/>
      <c r="M35" s="36"/>
      <c r="N35" s="36"/>
      <c r="O35" s="169"/>
      <c r="Z35" s="548" t="s">
        <v>524</v>
      </c>
      <c r="AA35" s="547">
        <v>0</v>
      </c>
      <c r="AB35" s="547">
        <v>0</v>
      </c>
      <c r="AC35" s="547">
        <v>0</v>
      </c>
      <c r="AD35" s="547">
        <v>0</v>
      </c>
      <c r="AE35" s="547">
        <v>0</v>
      </c>
      <c r="AF35" s="547">
        <v>0</v>
      </c>
      <c r="AG35" s="547">
        <v>0</v>
      </c>
      <c r="AH35" s="547">
        <v>0</v>
      </c>
      <c r="AI35" s="547"/>
      <c r="AJ35" s="547"/>
    </row>
    <row r="36" spans="2:36" ht="15" thickBot="1" x14ac:dyDescent="0.35">
      <c r="B36" s="503" t="s">
        <v>505</v>
      </c>
      <c r="C36" s="513">
        <v>0</v>
      </c>
      <c r="D36" s="513">
        <v>0</v>
      </c>
      <c r="E36" s="513">
        <v>0</v>
      </c>
      <c r="F36" s="513">
        <v>0</v>
      </c>
      <c r="G36" s="513">
        <v>0</v>
      </c>
      <c r="H36" s="513">
        <v>0</v>
      </c>
      <c r="I36" s="513">
        <v>0</v>
      </c>
      <c r="J36" s="513">
        <v>0</v>
      </c>
      <c r="K36" s="513"/>
      <c r="L36" s="513"/>
      <c r="M36" s="36"/>
      <c r="N36" s="169"/>
      <c r="O36" s="169"/>
      <c r="Z36" s="548" t="s">
        <v>525</v>
      </c>
      <c r="AA36" s="547">
        <v>0</v>
      </c>
      <c r="AB36" s="547">
        <v>0</v>
      </c>
      <c r="AC36" s="547">
        <v>0</v>
      </c>
      <c r="AD36" s="547">
        <v>0</v>
      </c>
      <c r="AE36" s="547">
        <v>0</v>
      </c>
      <c r="AF36" s="547">
        <v>0</v>
      </c>
      <c r="AG36" s="547">
        <v>0</v>
      </c>
      <c r="AH36" s="547">
        <v>0</v>
      </c>
      <c r="AI36" s="547"/>
      <c r="AJ36" s="547"/>
    </row>
    <row r="37" spans="2:36" ht="15" thickBot="1" x14ac:dyDescent="0.35">
      <c r="B37" s="503" t="s">
        <v>18</v>
      </c>
      <c r="C37" s="513">
        <v>0</v>
      </c>
      <c r="D37" s="513">
        <v>0</v>
      </c>
      <c r="E37" s="513">
        <v>0</v>
      </c>
      <c r="F37" s="513">
        <v>0</v>
      </c>
      <c r="G37" s="513">
        <v>0</v>
      </c>
      <c r="H37" s="513">
        <v>0</v>
      </c>
      <c r="I37" s="513">
        <v>0</v>
      </c>
      <c r="J37" s="513">
        <v>0</v>
      </c>
      <c r="K37" s="513"/>
      <c r="L37" s="513"/>
      <c r="M37" s="36"/>
      <c r="N37" s="169"/>
      <c r="O37" s="169"/>
      <c r="Z37" s="548" t="s">
        <v>18</v>
      </c>
      <c r="AA37" s="547">
        <v>0</v>
      </c>
      <c r="AB37" s="547">
        <v>0</v>
      </c>
      <c r="AC37" s="547">
        <v>0</v>
      </c>
      <c r="AD37" s="547">
        <v>0</v>
      </c>
      <c r="AE37" s="547">
        <v>0</v>
      </c>
      <c r="AF37" s="547">
        <v>0</v>
      </c>
      <c r="AG37" s="547">
        <v>0</v>
      </c>
      <c r="AH37" s="547">
        <v>0</v>
      </c>
      <c r="AI37" s="547"/>
      <c r="AJ37" s="547"/>
    </row>
    <row r="38" spans="2:36" ht="15" thickBot="1" x14ac:dyDescent="0.35">
      <c r="B38" s="505" t="s">
        <v>20</v>
      </c>
      <c r="C38" s="517"/>
      <c r="D38" s="517"/>
      <c r="E38" s="517"/>
      <c r="F38" s="517"/>
      <c r="G38" s="517"/>
      <c r="H38" s="517"/>
      <c r="I38" s="517"/>
      <c r="J38" s="517"/>
      <c r="K38" s="517"/>
      <c r="L38" s="518"/>
      <c r="M38" s="167"/>
      <c r="N38" s="168"/>
      <c r="O38" s="168"/>
      <c r="Z38" s="551" t="s">
        <v>20</v>
      </c>
      <c r="AA38" s="552"/>
      <c r="AB38" s="552"/>
      <c r="AC38" s="552"/>
      <c r="AD38" s="552"/>
      <c r="AE38" s="552"/>
      <c r="AF38" s="552"/>
      <c r="AG38" s="552"/>
      <c r="AH38" s="552"/>
      <c r="AI38" s="552"/>
      <c r="AJ38" s="553"/>
    </row>
    <row r="39" spans="2:36" x14ac:dyDescent="0.3">
      <c r="B39" s="501" t="s">
        <v>22</v>
      </c>
      <c r="C39" s="512">
        <v>4.0268456375838921</v>
      </c>
      <c r="D39" s="512">
        <v>3.624161073825503</v>
      </c>
      <c r="E39" s="512">
        <v>3.3557046979865772</v>
      </c>
      <c r="F39" s="512">
        <v>2.6845637583892619</v>
      </c>
      <c r="G39" s="512">
        <v>3.2214765100671139</v>
      </c>
      <c r="H39" s="512">
        <v>4.4295302013422821</v>
      </c>
      <c r="I39" s="512">
        <v>2.1476510067114094</v>
      </c>
      <c r="J39" s="512">
        <v>2.9530201342281881</v>
      </c>
      <c r="K39" s="511" t="s">
        <v>19</v>
      </c>
      <c r="L39" s="511">
        <v>6</v>
      </c>
      <c r="Z39" s="546" t="s">
        <v>22</v>
      </c>
      <c r="AA39" s="554">
        <v>85.90604026845638</v>
      </c>
      <c r="AB39" s="554">
        <v>80.53691275167786</v>
      </c>
      <c r="AC39" s="554">
        <v>73.825503355704697</v>
      </c>
      <c r="AD39" s="554">
        <v>67.114093959731548</v>
      </c>
      <c r="AE39" s="554">
        <v>68.724832214765101</v>
      </c>
      <c r="AF39" s="554">
        <v>94.496644295302019</v>
      </c>
      <c r="AG39" s="554">
        <v>53.691275167785243</v>
      </c>
      <c r="AH39" s="554">
        <v>73.825503355704711</v>
      </c>
      <c r="AI39" s="545" t="s">
        <v>19</v>
      </c>
      <c r="AJ39" s="545">
        <v>6</v>
      </c>
    </row>
    <row r="40" spans="2:36" ht="15" thickBot="1" x14ac:dyDescent="0.35">
      <c r="B40" s="501" t="s">
        <v>24</v>
      </c>
      <c r="C40" s="511">
        <v>65</v>
      </c>
      <c r="D40" s="511">
        <v>65</v>
      </c>
      <c r="E40" s="511">
        <v>65</v>
      </c>
      <c r="F40" s="511">
        <v>65</v>
      </c>
      <c r="G40" s="511">
        <v>60</v>
      </c>
      <c r="H40" s="511">
        <v>70</v>
      </c>
      <c r="I40" s="511">
        <v>60</v>
      </c>
      <c r="J40" s="511">
        <v>70</v>
      </c>
      <c r="K40" s="511"/>
      <c r="L40" s="511"/>
      <c r="O40" s="172"/>
      <c r="Z40" s="546" t="s">
        <v>24</v>
      </c>
      <c r="AA40" s="545">
        <v>65</v>
      </c>
      <c r="AB40" s="545">
        <v>65</v>
      </c>
      <c r="AC40" s="545">
        <v>65</v>
      </c>
      <c r="AD40" s="545">
        <v>65</v>
      </c>
      <c r="AE40" s="545">
        <v>60</v>
      </c>
      <c r="AF40" s="545">
        <v>70</v>
      </c>
      <c r="AG40" s="545">
        <v>60</v>
      </c>
      <c r="AH40" s="545">
        <v>70</v>
      </c>
      <c r="AI40" s="545"/>
      <c r="AJ40" s="545"/>
    </row>
    <row r="41" spans="2:36" ht="15" thickBot="1" x14ac:dyDescent="0.35">
      <c r="B41" s="503" t="s">
        <v>26</v>
      </c>
      <c r="C41" s="513">
        <v>35</v>
      </c>
      <c r="D41" s="513">
        <v>35</v>
      </c>
      <c r="E41" s="513">
        <v>35</v>
      </c>
      <c r="F41" s="513">
        <v>35</v>
      </c>
      <c r="G41" s="513">
        <v>30</v>
      </c>
      <c r="H41" s="513">
        <v>40</v>
      </c>
      <c r="I41" s="513">
        <v>30</v>
      </c>
      <c r="J41" s="513">
        <v>40</v>
      </c>
      <c r="K41" s="513"/>
      <c r="L41" s="513"/>
      <c r="Z41" s="548" t="s">
        <v>26</v>
      </c>
      <c r="AA41" s="547">
        <v>35</v>
      </c>
      <c r="AB41" s="547">
        <v>35</v>
      </c>
      <c r="AC41" s="547">
        <v>35</v>
      </c>
      <c r="AD41" s="547">
        <v>35</v>
      </c>
      <c r="AE41" s="547">
        <v>30</v>
      </c>
      <c r="AF41" s="547">
        <v>40</v>
      </c>
      <c r="AG41" s="547">
        <v>30</v>
      </c>
      <c r="AH41" s="547">
        <v>40</v>
      </c>
      <c r="AI41" s="547"/>
      <c r="AJ41" s="547"/>
    </row>
    <row r="42" spans="2:36" ht="21" thickBot="1" x14ac:dyDescent="0.35">
      <c r="B42" s="503" t="s">
        <v>28</v>
      </c>
      <c r="C42" s="513">
        <v>0</v>
      </c>
      <c r="D42" s="513">
        <v>0</v>
      </c>
      <c r="E42" s="513">
        <v>0</v>
      </c>
      <c r="F42" s="513">
        <v>0</v>
      </c>
      <c r="G42" s="513">
        <v>0</v>
      </c>
      <c r="H42" s="513">
        <v>0</v>
      </c>
      <c r="I42" s="513">
        <v>0</v>
      </c>
      <c r="J42" s="513">
        <v>0</v>
      </c>
      <c r="K42" s="513"/>
      <c r="L42" s="513"/>
      <c r="Z42" s="548" t="s">
        <v>28</v>
      </c>
      <c r="AA42" s="547">
        <v>0</v>
      </c>
      <c r="AB42" s="547">
        <v>0</v>
      </c>
      <c r="AC42" s="547">
        <v>0</v>
      </c>
      <c r="AD42" s="547">
        <v>0</v>
      </c>
      <c r="AE42" s="547">
        <v>0</v>
      </c>
      <c r="AF42" s="547">
        <v>0</v>
      </c>
      <c r="AG42" s="547">
        <v>0</v>
      </c>
      <c r="AH42" s="547">
        <v>0</v>
      </c>
      <c r="AI42" s="547"/>
      <c r="AJ42" s="547"/>
    </row>
    <row r="43" spans="2:36" ht="15" thickBot="1" x14ac:dyDescent="0.35">
      <c r="B43" s="503" t="s">
        <v>44</v>
      </c>
      <c r="C43" s="516">
        <v>60</v>
      </c>
      <c r="D43" s="510">
        <v>58.514925187312507</v>
      </c>
      <c r="E43" s="515">
        <v>55.654138129099685</v>
      </c>
      <c r="F43" s="515">
        <v>50.345316622234783</v>
      </c>
      <c r="G43" s="513">
        <v>40</v>
      </c>
      <c r="H43" s="513">
        <v>80</v>
      </c>
      <c r="I43" s="513">
        <v>40</v>
      </c>
      <c r="J43" s="513">
        <v>80</v>
      </c>
      <c r="K43" s="513" t="s">
        <v>582</v>
      </c>
      <c r="L43" s="513"/>
      <c r="Z43" s="548" t="s">
        <v>44</v>
      </c>
      <c r="AA43" s="550">
        <v>200</v>
      </c>
      <c r="AB43" s="544">
        <v>195.04975062437501</v>
      </c>
      <c r="AC43" s="544">
        <v>185</v>
      </c>
      <c r="AD43" s="544">
        <v>170</v>
      </c>
      <c r="AE43" s="547">
        <v>130</v>
      </c>
      <c r="AF43" s="547">
        <v>260</v>
      </c>
      <c r="AG43" s="547">
        <v>80</v>
      </c>
      <c r="AH43" s="547">
        <v>200</v>
      </c>
      <c r="AI43" s="547" t="s">
        <v>582</v>
      </c>
      <c r="AJ43" s="547"/>
    </row>
    <row r="44" spans="2:36" ht="15" thickBot="1" x14ac:dyDescent="0.35">
      <c r="B44" s="500" t="s">
        <v>510</v>
      </c>
      <c r="C44" s="519">
        <v>4.0220232623976333</v>
      </c>
      <c r="D44" s="519">
        <v>4.1648787269240604</v>
      </c>
      <c r="E44" s="519">
        <v>5.6742913785704845</v>
      </c>
      <c r="F44" s="519">
        <v>8.26461837844227</v>
      </c>
      <c r="G44" s="516">
        <v>3</v>
      </c>
      <c r="H44" s="516">
        <v>7</v>
      </c>
      <c r="I44" s="516">
        <v>5</v>
      </c>
      <c r="J44" s="516">
        <v>9</v>
      </c>
      <c r="K44" s="513" t="s">
        <v>23</v>
      </c>
      <c r="L44" s="513"/>
      <c r="Z44" s="541" t="s">
        <v>510</v>
      </c>
      <c r="AA44" s="555">
        <v>2.4132139574385802</v>
      </c>
      <c r="AB44" s="555">
        <v>2.498927236154437</v>
      </c>
      <c r="AC44" s="555">
        <v>3.4045748271422904</v>
      </c>
      <c r="AD44" s="555">
        <v>4.958771027065362</v>
      </c>
      <c r="AE44" s="555">
        <v>1.8000000000000005</v>
      </c>
      <c r="AF44" s="555">
        <v>4.2000000000000011</v>
      </c>
      <c r="AG44" s="555">
        <v>3</v>
      </c>
      <c r="AH44" s="555">
        <v>5.3999999999999995</v>
      </c>
      <c r="AI44" s="547" t="s">
        <v>23</v>
      </c>
      <c r="AJ44" s="547"/>
    </row>
    <row r="45" spans="2:36" ht="15" thickBot="1" x14ac:dyDescent="0.35">
      <c r="B45" s="505" t="s">
        <v>527</v>
      </c>
      <c r="C45" s="517"/>
      <c r="D45" s="517"/>
      <c r="E45" s="517"/>
      <c r="F45" s="517"/>
      <c r="G45" s="517"/>
      <c r="H45" s="517"/>
      <c r="I45" s="517"/>
      <c r="J45" s="517"/>
      <c r="K45" s="517"/>
      <c r="L45" s="518"/>
      <c r="Z45" s="551" t="s">
        <v>527</v>
      </c>
      <c r="AA45" s="552"/>
      <c r="AB45" s="552"/>
      <c r="AC45" s="552"/>
      <c r="AD45" s="552"/>
      <c r="AE45" s="552"/>
      <c r="AF45" s="552"/>
      <c r="AG45" s="552"/>
      <c r="AH45" s="552"/>
      <c r="AI45" s="552"/>
      <c r="AJ45" s="553"/>
    </row>
    <row r="46" spans="2:36" ht="15" thickBot="1" x14ac:dyDescent="0.35">
      <c r="B46" s="503" t="s">
        <v>583</v>
      </c>
      <c r="C46" s="519">
        <v>6</v>
      </c>
      <c r="D46" s="519">
        <v>6</v>
      </c>
      <c r="E46" s="519">
        <v>6</v>
      </c>
      <c r="F46" s="519">
        <v>6</v>
      </c>
      <c r="G46" s="519">
        <v>4</v>
      </c>
      <c r="H46" s="519">
        <v>9</v>
      </c>
      <c r="I46" s="519">
        <v>4</v>
      </c>
      <c r="J46" s="519">
        <v>9</v>
      </c>
      <c r="K46" s="513" t="s">
        <v>40</v>
      </c>
      <c r="L46" s="513">
        <v>1</v>
      </c>
      <c r="Z46" s="548" t="s">
        <v>588</v>
      </c>
      <c r="AA46" s="547">
        <v>200</v>
      </c>
      <c r="AB46" s="547">
        <v>200</v>
      </c>
      <c r="AC46" s="547">
        <v>200</v>
      </c>
      <c r="AD46" s="547">
        <v>200</v>
      </c>
      <c r="AE46" s="550">
        <v>140</v>
      </c>
      <c r="AF46" s="550">
        <v>290</v>
      </c>
      <c r="AG46" s="550">
        <v>140</v>
      </c>
      <c r="AH46" s="550">
        <v>290</v>
      </c>
      <c r="AI46" s="547" t="s">
        <v>40</v>
      </c>
      <c r="AJ46" s="547">
        <v>1</v>
      </c>
    </row>
    <row r="47" spans="2:36" ht="15" thickBot="1" x14ac:dyDescent="0.35">
      <c r="B47" s="503" t="s">
        <v>584</v>
      </c>
      <c r="C47" s="513">
        <v>400</v>
      </c>
      <c r="D47" s="513">
        <v>425</v>
      </c>
      <c r="E47" s="513">
        <v>450</v>
      </c>
      <c r="F47" s="513">
        <v>500</v>
      </c>
      <c r="G47" s="513">
        <v>300</v>
      </c>
      <c r="H47" s="513">
        <v>450</v>
      </c>
      <c r="I47" s="513">
        <v>400</v>
      </c>
      <c r="J47" s="513">
        <v>550</v>
      </c>
      <c r="K47" s="513" t="s">
        <v>41</v>
      </c>
      <c r="L47" s="513">
        <v>1</v>
      </c>
      <c r="Z47" s="548" t="s">
        <v>584</v>
      </c>
      <c r="AA47" s="547">
        <v>400</v>
      </c>
      <c r="AB47" s="547">
        <v>425</v>
      </c>
      <c r="AC47" s="547">
        <v>450</v>
      </c>
      <c r="AD47" s="547">
        <v>500</v>
      </c>
      <c r="AE47" s="547">
        <v>300</v>
      </c>
      <c r="AF47" s="547">
        <v>450</v>
      </c>
      <c r="AG47" s="547">
        <v>400</v>
      </c>
      <c r="AH47" s="547">
        <v>550</v>
      </c>
      <c r="AI47" s="547" t="s">
        <v>41</v>
      </c>
      <c r="AJ47" s="547">
        <v>1</v>
      </c>
    </row>
    <row r="48" spans="2:36" ht="15" thickBot="1" x14ac:dyDescent="0.35">
      <c r="B48" s="499"/>
      <c r="C48" s="502"/>
      <c r="D48" s="502"/>
      <c r="E48" s="502"/>
      <c r="F48" s="502"/>
      <c r="G48" s="502"/>
      <c r="H48" s="502"/>
      <c r="I48" s="502"/>
      <c r="J48" s="502"/>
      <c r="K48" s="502"/>
      <c r="L48" s="502"/>
      <c r="Z48" s="532"/>
      <c r="AA48" s="531"/>
      <c r="AB48" s="531"/>
      <c r="AC48" s="531"/>
      <c r="AD48" s="531"/>
      <c r="AE48" s="531"/>
      <c r="AF48" s="531"/>
      <c r="AG48" s="531"/>
      <c r="AH48" s="531"/>
      <c r="AI48" s="531"/>
      <c r="AJ48" s="531"/>
    </row>
    <row r="49" spans="2:36" ht="15" thickBot="1" x14ac:dyDescent="0.35">
      <c r="B49" s="503" t="s">
        <v>585</v>
      </c>
      <c r="C49" s="521">
        <v>0.70000000000000007</v>
      </c>
      <c r="D49" s="521">
        <v>0.70000000000000007</v>
      </c>
      <c r="E49" s="521">
        <v>0.70000000000000007</v>
      </c>
      <c r="F49" s="521">
        <v>0.70000000000000007</v>
      </c>
      <c r="G49" s="521">
        <v>0.75</v>
      </c>
      <c r="H49" s="521">
        <v>0.66666666666666663</v>
      </c>
      <c r="I49" s="521">
        <v>0.75</v>
      </c>
      <c r="J49" s="521">
        <v>0.66666666666666663</v>
      </c>
      <c r="K49" s="502"/>
      <c r="L49" s="502"/>
      <c r="Z49" s="532" t="s">
        <v>585</v>
      </c>
      <c r="AA49" s="558">
        <v>0.7</v>
      </c>
      <c r="AB49" s="558">
        <v>0.7</v>
      </c>
      <c r="AC49" s="558">
        <v>0.7</v>
      </c>
      <c r="AD49" s="558">
        <v>0.7</v>
      </c>
      <c r="AE49" s="558">
        <v>0.7142857142857143</v>
      </c>
      <c r="AF49" s="558">
        <v>0.68965517241379315</v>
      </c>
      <c r="AG49" s="558">
        <v>0.7142857142857143</v>
      </c>
      <c r="AH49" s="558">
        <v>0.68965517241379315</v>
      </c>
      <c r="AI49" s="531"/>
      <c r="AJ49" s="531"/>
    </row>
    <row r="50" spans="2:36" ht="15" thickBot="1" x14ac:dyDescent="0.35">
      <c r="B50" s="503" t="s">
        <v>586</v>
      </c>
      <c r="C50" s="520">
        <v>571.42857142857133</v>
      </c>
      <c r="D50" s="520">
        <v>607.14285714285711</v>
      </c>
      <c r="E50" s="520">
        <v>642.85714285714278</v>
      </c>
      <c r="F50" s="520">
        <v>714.28571428571422</v>
      </c>
      <c r="G50" s="520">
        <v>400</v>
      </c>
      <c r="H50" s="520">
        <v>675</v>
      </c>
      <c r="I50" s="520">
        <v>533.33333333333337</v>
      </c>
      <c r="J50" s="520">
        <v>825</v>
      </c>
      <c r="K50" s="502"/>
      <c r="L50" s="502"/>
      <c r="Z50" s="532" t="s">
        <v>589</v>
      </c>
      <c r="AA50" s="557">
        <v>571.42857142857144</v>
      </c>
      <c r="AB50" s="557">
        <v>607.14285714285722</v>
      </c>
      <c r="AC50" s="557">
        <v>642.85714285714289</v>
      </c>
      <c r="AD50" s="557">
        <v>714.28571428571433</v>
      </c>
      <c r="AE50" s="557">
        <v>420</v>
      </c>
      <c r="AF50" s="557">
        <v>652.5</v>
      </c>
      <c r="AG50" s="557">
        <v>560</v>
      </c>
      <c r="AH50" s="557">
        <v>797.5</v>
      </c>
      <c r="AI50" s="531"/>
      <c r="AJ50" s="531"/>
    </row>
    <row r="52" spans="2:36" ht="15" thickBot="1" x14ac:dyDescent="0.35">
      <c r="B52" s="528" t="s">
        <v>531</v>
      </c>
      <c r="C52" s="556">
        <f>C39/C$17*Euro</f>
        <v>7.1428571428571415</v>
      </c>
      <c r="D52" s="556">
        <f>D39/D$17*Euro</f>
        <v>6.4285714285714279</v>
      </c>
      <c r="E52" s="556">
        <f>E39/E$17*Euro</f>
        <v>5.9523809523809526</v>
      </c>
      <c r="F52" s="556">
        <f>F39/F$17*Euro</f>
        <v>4.7619047619047619</v>
      </c>
      <c r="Z52" s="528" t="s">
        <v>531</v>
      </c>
      <c r="AA52" s="556">
        <f>AA39/AA$17*Euro</f>
        <v>4.5714285714285721</v>
      </c>
      <c r="AB52" s="556">
        <f>AB39/AB$17*Euro</f>
        <v>4.2857142857142856</v>
      </c>
      <c r="AC52" s="556">
        <f>AC39/AC$17*Euro</f>
        <v>3.9285714285714284</v>
      </c>
      <c r="AD52" s="556">
        <f>AD39/AD$17*Euro</f>
        <v>3.5714285714285716</v>
      </c>
    </row>
    <row r="53" spans="2:36" ht="21" thickBot="1" x14ac:dyDescent="0.35">
      <c r="B53" s="528" t="s">
        <v>532</v>
      </c>
      <c r="C53" s="556">
        <f>C42/C$17*Euro</f>
        <v>0</v>
      </c>
      <c r="D53" s="556">
        <f>D42/D$17*Euro</f>
        <v>0</v>
      </c>
      <c r="E53" s="556">
        <f>E42/E$17*Euro</f>
        <v>0</v>
      </c>
      <c r="F53" s="556">
        <f>F42/F$17*Euro</f>
        <v>0</v>
      </c>
      <c r="Z53" s="528" t="s">
        <v>532</v>
      </c>
      <c r="AA53" s="556">
        <f>AA42/AA$17*Euro</f>
        <v>0</v>
      </c>
      <c r="AB53" s="556">
        <f>AB42/AB$17*Euro</f>
        <v>0</v>
      </c>
      <c r="AC53" s="556">
        <f>AC42/AC$17*Euro</f>
        <v>0</v>
      </c>
      <c r="AD53" s="556">
        <f>AD42/AD$17*Euro</f>
        <v>0</v>
      </c>
    </row>
    <row r="54" spans="2:36" ht="15" thickBot="1" x14ac:dyDescent="0.35">
      <c r="B54" s="528"/>
      <c r="C54" s="529"/>
      <c r="D54" s="529"/>
      <c r="E54" s="529"/>
      <c r="F54" s="529"/>
      <c r="Z54" s="528"/>
      <c r="AA54" s="529"/>
      <c r="AB54" s="529"/>
      <c r="AC54" s="529"/>
      <c r="AD54" s="529"/>
    </row>
    <row r="55" spans="2:36" ht="15" thickBot="1" x14ac:dyDescent="0.35">
      <c r="B55" s="543" t="s">
        <v>530</v>
      </c>
      <c r="C55" s="556">
        <f>C43/C17/1000*Euro</f>
        <v>0.10642857142857143</v>
      </c>
      <c r="D55" s="556">
        <f>D43/D17/1000*Euro</f>
        <v>0.1037943315822567</v>
      </c>
      <c r="E55" s="556">
        <f>E43/E17/1000*Euro</f>
        <v>9.8719840252807778E-2</v>
      </c>
      <c r="F55" s="556">
        <f>F43/F17/1000*Euro</f>
        <v>8.9303002103725979E-2</v>
      </c>
      <c r="Z55" s="543" t="s">
        <v>530</v>
      </c>
      <c r="AA55" s="556">
        <f>AA43/AA17/1000*Euro</f>
        <v>1.0642857142857143E-2</v>
      </c>
      <c r="AB55" s="556">
        <f>AB43/AB17/1000*Euro</f>
        <v>1.0379433158225671E-2</v>
      </c>
      <c r="AC55" s="556">
        <f>AC43/AC17/1000*Euro</f>
        <v>9.8446428571428574E-3</v>
      </c>
      <c r="AD55" s="556">
        <f>AD43/AD17/1000*Euro</f>
        <v>9.0464285714285716E-3</v>
      </c>
    </row>
    <row r="56" spans="2:36" x14ac:dyDescent="0.3">
      <c r="B56" s="542" t="s">
        <v>533</v>
      </c>
      <c r="C56" s="530">
        <f>C44/3.6*Euro</f>
        <v>8.3233536957951024</v>
      </c>
      <c r="D56" s="530">
        <f>D44/3.6*Euro</f>
        <v>8.6189851432178486</v>
      </c>
      <c r="E56" s="530">
        <f>E44/3.6*Euro</f>
        <v>11.742630769541696</v>
      </c>
      <c r="F56" s="530">
        <f>F44/3.6*Euro</f>
        <v>17.103168588720809</v>
      </c>
      <c r="Z56" s="542" t="s">
        <v>533</v>
      </c>
      <c r="AA56" s="530">
        <f>AA44/3.6*Euro</f>
        <v>4.9940122174770618</v>
      </c>
      <c r="AB56" s="530">
        <f>AB44/3.6*Euro</f>
        <v>5.1713910859307095</v>
      </c>
      <c r="AC56" s="530">
        <f>AC44/3.6*Euro</f>
        <v>7.0455784617250172</v>
      </c>
      <c r="AD56" s="530">
        <f>AD44/3.6*Euro</f>
        <v>10.261901153232486</v>
      </c>
    </row>
    <row r="60" spans="2:36" x14ac:dyDescent="0.3">
      <c r="C60">
        <f>4.2*C50</f>
        <v>2399.9999999999995</v>
      </c>
      <c r="D60" s="837">
        <f t="shared" ref="D60:F60" si="0">4.2*D50</f>
        <v>2550</v>
      </c>
      <c r="E60" s="837">
        <f t="shared" si="0"/>
        <v>2700</v>
      </c>
      <c r="F60" s="837">
        <f t="shared" si="0"/>
        <v>3000</v>
      </c>
    </row>
    <row r="61" spans="2:36" x14ac:dyDescent="0.3">
      <c r="C61">
        <f>C60/18000</f>
        <v>0.1333333333333333</v>
      </c>
      <c r="D61" s="837">
        <f t="shared" ref="D61:F61" si="1">D60/18000</f>
        <v>0.14166666666666666</v>
      </c>
      <c r="E61" s="837">
        <f t="shared" si="1"/>
        <v>0.15</v>
      </c>
      <c r="F61" s="837">
        <f t="shared" si="1"/>
        <v>0.16666666666666666</v>
      </c>
    </row>
    <row r="62" spans="2:36" x14ac:dyDescent="0.3">
      <c r="B62">
        <f>18000/(10*8760)</f>
        <v>0.20547945205479451</v>
      </c>
      <c r="C62">
        <f>18000/C60</f>
        <v>7.5000000000000018</v>
      </c>
    </row>
    <row r="63" spans="2:36" x14ac:dyDescent="0.3">
      <c r="C63">
        <f>C61*0.2</f>
        <v>2.6666666666666661E-2</v>
      </c>
      <c r="D63" s="837">
        <f t="shared" ref="D63:F63" si="2">D61*0.2</f>
        <v>2.8333333333333335E-2</v>
      </c>
      <c r="E63" s="837">
        <f t="shared" si="2"/>
        <v>0.03</v>
      </c>
      <c r="F63" s="837">
        <f t="shared" si="2"/>
        <v>3.3333333333333333E-2</v>
      </c>
    </row>
    <row r="64" spans="2:36" x14ac:dyDescent="0.3">
      <c r="B64">
        <f>8760*10*0.2</f>
        <v>17520</v>
      </c>
    </row>
    <row r="66" spans="2:2" x14ac:dyDescent="0.3">
      <c r="B66">
        <v>2400</v>
      </c>
    </row>
  </sheetData>
  <mergeCells count="25">
    <mergeCell ref="AE14:AF15"/>
    <mergeCell ref="Z14:Z15"/>
    <mergeCell ref="AG14:AH15"/>
    <mergeCell ref="AI14:AI15"/>
    <mergeCell ref="AA13:AJ13"/>
    <mergeCell ref="AJ14:AJ15"/>
    <mergeCell ref="AD14:AD15"/>
    <mergeCell ref="AA14:AA15"/>
    <mergeCell ref="AB14:AB15"/>
    <mergeCell ref="AC14:AC15"/>
    <mergeCell ref="C13:L13"/>
    <mergeCell ref="G14:H15"/>
    <mergeCell ref="I14:J15"/>
    <mergeCell ref="K14:K15"/>
    <mergeCell ref="L14:L15"/>
    <mergeCell ref="B14:B15"/>
    <mergeCell ref="C14:C15"/>
    <mergeCell ref="D14:D15"/>
    <mergeCell ref="E14:E15"/>
    <mergeCell ref="F14:F15"/>
    <mergeCell ref="Q6:W7"/>
    <mergeCell ref="J12:O12"/>
    <mergeCell ref="Z3:AE3"/>
    <mergeCell ref="B2:G2"/>
    <mergeCell ref="Z4:AE4"/>
  </mergeCells>
  <pageMargins left="0.7" right="0.7" top="0.75" bottom="0.75" header="0.3" footer="0.3"/>
  <pageSetup paperSize="9" orientation="portrait"/>
  <drawing r:id="rId1"/>
  <legacy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6">
    <tabColor theme="4"/>
  </sheetPr>
  <dimension ref="A1:BC162"/>
  <sheetViews>
    <sheetView zoomScaleNormal="100" workbookViewId="0">
      <selection activeCell="N28" sqref="N28"/>
    </sheetView>
  </sheetViews>
  <sheetFormatPr defaultRowHeight="14.4" x14ac:dyDescent="0.3"/>
  <cols>
    <col min="2" max="2" width="36.6640625" customWidth="1"/>
    <col min="3" max="3" width="12.109375" bestFit="1" customWidth="1"/>
    <col min="4" max="4" width="11.109375" bestFit="1" customWidth="1"/>
    <col min="5" max="6" width="12.109375" bestFit="1" customWidth="1"/>
    <col min="10" max="10" width="9.109375" customWidth="1"/>
    <col min="18" max="18" width="9.109375" customWidth="1"/>
    <col min="26" max="26" width="29.33203125" customWidth="1"/>
  </cols>
  <sheetData>
    <row r="1" spans="2:39" x14ac:dyDescent="0.3">
      <c r="B1" s="8" t="s">
        <v>241</v>
      </c>
    </row>
    <row r="3" spans="2:39" ht="15" thickBot="1" x14ac:dyDescent="0.35">
      <c r="B3" s="1209">
        <f>C21</f>
        <v>2015</v>
      </c>
      <c r="C3" s="1210"/>
      <c r="D3" s="1210"/>
      <c r="E3" s="1210"/>
      <c r="F3" s="1210"/>
      <c r="G3" s="1211"/>
      <c r="J3" s="837" t="s">
        <v>815</v>
      </c>
      <c r="Z3" s="1209">
        <f>C52</f>
        <v>0</v>
      </c>
      <c r="AA3" s="1210"/>
      <c r="AB3" s="1210"/>
      <c r="AC3" s="1210"/>
      <c r="AD3" s="1210"/>
      <c r="AE3" s="1211"/>
    </row>
    <row r="4" spans="2:39" ht="15" thickBot="1" x14ac:dyDescent="0.35">
      <c r="B4" s="34" t="s">
        <v>273</v>
      </c>
      <c r="J4" s="837">
        <v>0.2</v>
      </c>
      <c r="Z4" s="34" t="s">
        <v>273</v>
      </c>
    </row>
    <row r="5" spans="2:39" s="527" customFormat="1" ht="28.2" thickTop="1" x14ac:dyDescent="0.3">
      <c r="B5" s="27" t="s">
        <v>255</v>
      </c>
      <c r="C5" s="27" t="s">
        <v>256</v>
      </c>
      <c r="D5" s="28" t="s">
        <v>257</v>
      </c>
      <c r="E5" s="28" t="s">
        <v>259</v>
      </c>
      <c r="F5" s="29" t="s">
        <v>260</v>
      </c>
      <c r="G5" s="30" t="s">
        <v>261</v>
      </c>
      <c r="H5" s="30" t="s">
        <v>262</v>
      </c>
      <c r="I5" s="30" t="s">
        <v>263</v>
      </c>
      <c r="J5" s="30" t="s">
        <v>264</v>
      </c>
      <c r="K5" s="30" t="s">
        <v>265</v>
      </c>
      <c r="L5" s="30" t="s">
        <v>266</v>
      </c>
      <c r="M5" s="30" t="s">
        <v>267</v>
      </c>
      <c r="N5" s="30" t="s">
        <v>268</v>
      </c>
      <c r="O5" s="30" t="s">
        <v>269</v>
      </c>
      <c r="Z5" s="144" t="s">
        <v>255</v>
      </c>
      <c r="AA5" s="145" t="s">
        <v>256</v>
      </c>
      <c r="AB5" s="146" t="s">
        <v>257</v>
      </c>
      <c r="AC5" s="146" t="s">
        <v>259</v>
      </c>
      <c r="AD5" s="147" t="s">
        <v>260</v>
      </c>
      <c r="AE5" s="148" t="s">
        <v>261</v>
      </c>
      <c r="AF5" s="148" t="s">
        <v>262</v>
      </c>
      <c r="AG5" s="148" t="s">
        <v>263</v>
      </c>
      <c r="AH5" s="148" t="s">
        <v>264</v>
      </c>
      <c r="AI5" s="148" t="s">
        <v>265</v>
      </c>
      <c r="AJ5" s="148" t="s">
        <v>266</v>
      </c>
      <c r="AK5" s="148" t="s">
        <v>267</v>
      </c>
      <c r="AL5" s="148" t="s">
        <v>268</v>
      </c>
      <c r="AM5" s="149" t="s">
        <v>269</v>
      </c>
    </row>
    <row r="6" spans="2:39" s="527" customFormat="1" ht="15" thickBot="1" x14ac:dyDescent="0.35">
      <c r="B6" s="31"/>
      <c r="C6" s="31"/>
      <c r="D6" s="32"/>
      <c r="E6" s="32"/>
      <c r="F6" s="33"/>
      <c r="G6" s="31"/>
      <c r="H6" s="31"/>
      <c r="I6" s="31"/>
      <c r="J6" s="31"/>
      <c r="K6" s="31"/>
      <c r="L6" s="31"/>
      <c r="M6" s="31"/>
      <c r="N6" s="31"/>
      <c r="O6" s="31"/>
      <c r="Z6" s="150"/>
      <c r="AA6" s="31"/>
      <c r="AB6" s="32"/>
      <c r="AC6" s="32"/>
      <c r="AD6" s="33"/>
      <c r="AE6" s="31"/>
      <c r="AF6" s="31"/>
      <c r="AG6" s="31"/>
      <c r="AH6" s="31"/>
      <c r="AI6" s="31"/>
      <c r="AJ6" s="31"/>
      <c r="AK6" s="31"/>
      <c r="AL6" s="31"/>
      <c r="AM6" s="151"/>
    </row>
    <row r="7" spans="2:39" s="837" customFormat="1" x14ac:dyDescent="0.3">
      <c r="B7" s="37"/>
      <c r="C7" s="37"/>
      <c r="D7" s="38"/>
      <c r="E7" s="38" t="s">
        <v>666</v>
      </c>
      <c r="F7" s="38" t="s">
        <v>373</v>
      </c>
      <c r="G7" s="38" t="s">
        <v>374</v>
      </c>
      <c r="H7" s="38" t="s">
        <v>375</v>
      </c>
      <c r="I7" s="37" t="s">
        <v>271</v>
      </c>
      <c r="J7" s="37" t="s">
        <v>271</v>
      </c>
      <c r="K7" s="37" t="s">
        <v>272</v>
      </c>
      <c r="L7" s="37" t="s">
        <v>272</v>
      </c>
      <c r="M7" s="37" t="s">
        <v>272</v>
      </c>
      <c r="N7" s="37" t="s">
        <v>272</v>
      </c>
      <c r="O7" s="37" t="s">
        <v>272</v>
      </c>
      <c r="Z7" s="152"/>
      <c r="AA7" s="37"/>
      <c r="AB7" s="38"/>
      <c r="AC7" s="38"/>
      <c r="AD7" s="37" t="s">
        <v>270</v>
      </c>
      <c r="AE7" s="37" t="s">
        <v>252</v>
      </c>
      <c r="AF7" s="37" t="s">
        <v>253</v>
      </c>
      <c r="AG7" s="37" t="s">
        <v>271</v>
      </c>
      <c r="AH7" s="37" t="s">
        <v>271</v>
      </c>
      <c r="AI7" s="37" t="s">
        <v>272</v>
      </c>
      <c r="AJ7" s="37" t="s">
        <v>272</v>
      </c>
      <c r="AK7" s="37" t="s">
        <v>272</v>
      </c>
      <c r="AL7" s="37" t="s">
        <v>272</v>
      </c>
      <c r="AM7" s="153" t="s">
        <v>272</v>
      </c>
    </row>
    <row r="8" spans="2:39" s="527" customFormat="1" x14ac:dyDescent="0.3">
      <c r="B8" s="1212" t="s">
        <v>833</v>
      </c>
      <c r="C8" s="1213"/>
      <c r="D8" s="1213"/>
      <c r="E8" s="1213"/>
      <c r="F8" s="1213"/>
      <c r="G8" s="1213"/>
      <c r="H8" s="1213"/>
      <c r="I8" s="1213"/>
      <c r="J8" s="1213"/>
      <c r="K8" s="1213"/>
      <c r="L8" s="1213"/>
      <c r="M8" s="1213"/>
      <c r="N8" s="1213"/>
      <c r="O8" s="1214"/>
      <c r="Z8" s="1212" t="s">
        <v>849</v>
      </c>
      <c r="AA8" s="1213"/>
      <c r="AB8" s="1213"/>
      <c r="AC8" s="1213"/>
      <c r="AD8" s="1213"/>
      <c r="AE8" s="1213"/>
      <c r="AF8" s="1213"/>
      <c r="AG8" s="1213"/>
      <c r="AH8" s="1213"/>
      <c r="AI8" s="1213"/>
      <c r="AJ8" s="1213"/>
      <c r="AK8" s="1213"/>
      <c r="AL8" s="1213"/>
      <c r="AM8" s="1214"/>
    </row>
    <row r="9" spans="2:39" s="837" customFormat="1" x14ac:dyDescent="0.3">
      <c r="B9" s="39">
        <f>C21</f>
        <v>2015</v>
      </c>
      <c r="C9" s="39">
        <f>B9</f>
        <v>2015</v>
      </c>
      <c r="D9" s="39">
        <f>(C30+C28)/2/100</f>
        <v>3.5750000000000002</v>
      </c>
      <c r="E9" s="39">
        <f>C32</f>
        <v>18</v>
      </c>
      <c r="F9" s="242">
        <f>C54</f>
        <v>7.45</v>
      </c>
      <c r="G9" s="242">
        <f>C57</f>
        <v>0.21679500000000002</v>
      </c>
      <c r="H9" s="242">
        <f>C58</f>
        <v>0</v>
      </c>
      <c r="I9" s="39"/>
      <c r="J9" s="39">
        <f>$J$4*C25/100</f>
        <v>0.2</v>
      </c>
      <c r="K9" s="39"/>
      <c r="L9" s="39"/>
      <c r="M9" s="39"/>
      <c r="N9" s="39"/>
      <c r="O9" s="39"/>
      <c r="Z9" s="39">
        <f>AA21</f>
        <v>2015</v>
      </c>
      <c r="AA9" s="39">
        <f>Z9</f>
        <v>2015</v>
      </c>
      <c r="AB9" s="39">
        <f>(AA30+AA28)/2/100</f>
        <v>3.875</v>
      </c>
      <c r="AC9" s="39">
        <f>AA32</f>
        <v>15</v>
      </c>
      <c r="AD9" s="242">
        <f>AA54</f>
        <v>2.7937500000000002</v>
      </c>
      <c r="AE9" s="242">
        <f>AA57</f>
        <v>3.0544999999999996E-2</v>
      </c>
      <c r="AF9" s="242">
        <f>AA58</f>
        <v>1.0347222222222223</v>
      </c>
      <c r="AG9" s="39"/>
      <c r="AH9" s="39">
        <f>$J$4*AA25/100</f>
        <v>0.2</v>
      </c>
      <c r="AI9" s="39"/>
      <c r="AJ9" s="39"/>
      <c r="AK9" s="39"/>
      <c r="AL9" s="39"/>
      <c r="AM9" s="39"/>
    </row>
    <row r="10" spans="2:39" s="527" customFormat="1" x14ac:dyDescent="0.3">
      <c r="B10" s="39">
        <f>D21</f>
        <v>2020</v>
      </c>
      <c r="C10" s="39"/>
      <c r="D10" s="39">
        <f>(D30+D28)/2/100</f>
        <v>3.6749999999999998</v>
      </c>
      <c r="E10" s="39">
        <f>D32</f>
        <v>18</v>
      </c>
      <c r="F10" s="242">
        <f>D54</f>
        <v>7.0029999999999992</v>
      </c>
      <c r="G10" s="242">
        <f>D57</f>
        <v>0.20713396234501746</v>
      </c>
      <c r="H10" s="242">
        <f>D58</f>
        <v>0</v>
      </c>
      <c r="I10" s="39"/>
      <c r="J10" s="39">
        <f>$J$4*D25/100</f>
        <v>0.2</v>
      </c>
      <c r="K10" s="39"/>
      <c r="L10" s="39"/>
      <c r="M10" s="39"/>
      <c r="N10" s="39"/>
      <c r="O10" s="39"/>
      <c r="Z10" s="39">
        <f>AB21</f>
        <v>2020</v>
      </c>
      <c r="AA10" s="39"/>
      <c r="AB10" s="39">
        <f>(AB30+AB28)/2/100</f>
        <v>3.9750000000000001</v>
      </c>
      <c r="AC10" s="39">
        <f>AB32</f>
        <v>15</v>
      </c>
      <c r="AD10" s="242">
        <f>AB54</f>
        <v>2.626125</v>
      </c>
      <c r="AE10" s="242">
        <f>AB57</f>
        <v>3.0731250000000002E-2</v>
      </c>
      <c r="AF10" s="242">
        <f>AB58</f>
        <v>0.97263888888888872</v>
      </c>
      <c r="AG10" s="39"/>
      <c r="AH10" s="39">
        <f>$J$4*AB25/100</f>
        <v>0.2</v>
      </c>
      <c r="AI10" s="39"/>
      <c r="AJ10" s="39"/>
      <c r="AK10" s="39"/>
      <c r="AL10" s="39"/>
      <c r="AM10" s="39"/>
    </row>
    <row r="11" spans="2:39" s="527" customFormat="1" x14ac:dyDescent="0.3">
      <c r="B11" s="39">
        <f>E21</f>
        <v>2030</v>
      </c>
      <c r="C11" s="39"/>
      <c r="D11" s="39">
        <f>(E30+E28)/2/100</f>
        <v>3.875</v>
      </c>
      <c r="E11" s="39">
        <f>E32</f>
        <v>18</v>
      </c>
      <c r="F11" s="242">
        <f>E54</f>
        <v>6.3324999999999996</v>
      </c>
      <c r="G11" s="242">
        <f>E57</f>
        <v>0.19006189014921157</v>
      </c>
      <c r="H11" s="242">
        <f>E58</f>
        <v>0</v>
      </c>
      <c r="I11" s="39"/>
      <c r="J11" s="39">
        <f>$J$4*E25/100</f>
        <v>0.2</v>
      </c>
      <c r="K11" s="39"/>
      <c r="L11" s="39"/>
      <c r="M11" s="39"/>
      <c r="N11" s="39"/>
      <c r="O11" s="39"/>
      <c r="Z11" s="39">
        <f>AC21</f>
        <v>2030</v>
      </c>
      <c r="AA11" s="39"/>
      <c r="AB11" s="39">
        <f>(AC30+AC28)/2/100</f>
        <v>4.0999999999999996</v>
      </c>
      <c r="AC11" s="39">
        <f>AC32</f>
        <v>15</v>
      </c>
      <c r="AD11" s="242">
        <f>AC54</f>
        <v>2.3653750000000002</v>
      </c>
      <c r="AE11" s="242">
        <f>AC57</f>
        <v>3.475425E-2</v>
      </c>
      <c r="AF11" s="242">
        <f>AC58</f>
        <v>0.86916666666666664</v>
      </c>
      <c r="AG11" s="39"/>
      <c r="AH11" s="39">
        <f>$J$4*AC25/100</f>
        <v>0.2</v>
      </c>
      <c r="AI11" s="39"/>
      <c r="AJ11" s="39"/>
      <c r="AK11" s="39"/>
      <c r="AL11" s="39"/>
      <c r="AM11" s="39"/>
    </row>
    <row r="12" spans="2:39" s="527" customFormat="1" x14ac:dyDescent="0.3">
      <c r="B12" s="39">
        <f>F21</f>
        <v>2050</v>
      </c>
      <c r="C12" s="39"/>
      <c r="D12" s="39">
        <f>(F30+F28)/2/100</f>
        <v>4.05</v>
      </c>
      <c r="E12" s="39">
        <f>F32</f>
        <v>18</v>
      </c>
      <c r="F12" s="242">
        <f>F54</f>
        <v>5.6619999999999999</v>
      </c>
      <c r="G12" s="242">
        <f>F57</f>
        <v>0.17785762965173399</v>
      </c>
      <c r="H12" s="242">
        <f>F58</f>
        <v>0</v>
      </c>
      <c r="I12" s="39"/>
      <c r="J12" s="39">
        <f>$J$4*F25/100</f>
        <v>0.2</v>
      </c>
      <c r="K12" s="39"/>
      <c r="L12" s="39"/>
      <c r="M12" s="39"/>
      <c r="N12" s="39"/>
      <c r="O12" s="39"/>
      <c r="Z12" s="39">
        <f>AD21</f>
        <v>2050</v>
      </c>
      <c r="AA12" s="39"/>
      <c r="AB12" s="39">
        <f>(AD30+AD28)/2/100</f>
        <v>4.3250000000000002</v>
      </c>
      <c r="AC12" s="39">
        <f>AD32</f>
        <v>15</v>
      </c>
      <c r="AD12" s="242">
        <f>AD54</f>
        <v>2.1232500000000001</v>
      </c>
      <c r="AE12" s="242">
        <f>AD57</f>
        <v>4.4904874999999997E-2</v>
      </c>
      <c r="AF12" s="242">
        <f>AD58</f>
        <v>0.78638888888888892</v>
      </c>
      <c r="AG12" s="39"/>
      <c r="AH12" s="39">
        <f>$J$4*AD25/100</f>
        <v>0.2</v>
      </c>
      <c r="AI12" s="39"/>
      <c r="AJ12" s="39"/>
      <c r="AK12" s="39"/>
      <c r="AL12" s="39"/>
      <c r="AM12" s="39"/>
    </row>
    <row r="13" spans="2:39" x14ac:dyDescent="0.3">
      <c r="B13" s="1212" t="s">
        <v>832</v>
      </c>
      <c r="C13" s="1213"/>
      <c r="D13" s="1213"/>
      <c r="E13" s="1213"/>
      <c r="F13" s="1213"/>
      <c r="G13" s="1213"/>
      <c r="H13" s="1213"/>
      <c r="I13" s="1213"/>
      <c r="J13" s="1213"/>
      <c r="K13" s="1213"/>
      <c r="L13" s="1213"/>
      <c r="M13" s="1213"/>
      <c r="N13" s="1213"/>
      <c r="O13" s="1214"/>
      <c r="Z13" s="1212" t="s">
        <v>850</v>
      </c>
      <c r="AA13" s="1213"/>
      <c r="AB13" s="1213"/>
      <c r="AC13" s="1213"/>
      <c r="AD13" s="1213"/>
      <c r="AE13" s="1213"/>
      <c r="AF13" s="1213"/>
      <c r="AG13" s="1213"/>
      <c r="AH13" s="1213"/>
      <c r="AI13" s="1213"/>
      <c r="AJ13" s="1213"/>
      <c r="AK13" s="1213"/>
      <c r="AL13" s="1213"/>
      <c r="AM13" s="1214"/>
    </row>
    <row r="14" spans="2:39" s="837" customFormat="1" x14ac:dyDescent="0.3">
      <c r="B14" s="39">
        <f>C63</f>
        <v>2015</v>
      </c>
      <c r="C14" s="39">
        <f>B14</f>
        <v>2015</v>
      </c>
      <c r="D14" s="39">
        <f>(C72+C70)/2/100</f>
        <v>3.05</v>
      </c>
      <c r="E14" s="39">
        <f>C74</f>
        <v>18</v>
      </c>
      <c r="F14" s="242">
        <f>C96</f>
        <v>13.0375</v>
      </c>
      <c r="G14" s="242">
        <f>C99</f>
        <v>0.54198749999999996</v>
      </c>
      <c r="H14" s="242">
        <f>C100</f>
        <v>0</v>
      </c>
      <c r="I14" s="39"/>
      <c r="J14" s="39">
        <f>$J$4*C67/100</f>
        <v>0.2</v>
      </c>
      <c r="K14" s="39"/>
      <c r="L14" s="39"/>
      <c r="M14" s="39"/>
      <c r="N14" s="39"/>
      <c r="O14" s="39"/>
      <c r="Z14" s="39">
        <f>AA63</f>
        <v>2015</v>
      </c>
      <c r="AA14" s="39">
        <f>Z14</f>
        <v>2015</v>
      </c>
      <c r="AB14" s="39">
        <f>(AA72+AA70)/2/100</f>
        <v>3.8</v>
      </c>
      <c r="AC14" s="39">
        <f>AA74</f>
        <v>15</v>
      </c>
      <c r="AD14" s="242">
        <f>AA96</f>
        <v>3.4921875</v>
      </c>
      <c r="AE14" s="242">
        <f>AA99</f>
        <v>7.63625E-2</v>
      </c>
      <c r="AF14" s="242">
        <f>AA100</f>
        <v>1.0347222222222223</v>
      </c>
      <c r="AG14" s="39"/>
      <c r="AH14" s="39">
        <f>$J$4*AA67/100</f>
        <v>0.2</v>
      </c>
      <c r="AI14" s="39"/>
      <c r="AJ14" s="39"/>
      <c r="AK14" s="39"/>
      <c r="AL14" s="39"/>
      <c r="AM14" s="39"/>
    </row>
    <row r="15" spans="2:39" s="837" customFormat="1" x14ac:dyDescent="0.3">
      <c r="B15" s="39">
        <f>D63</f>
        <v>2020</v>
      </c>
      <c r="C15" s="39"/>
      <c r="D15" s="39">
        <f>(D72+D70)/2/100</f>
        <v>3.2</v>
      </c>
      <c r="E15" s="39">
        <f>D74</f>
        <v>18</v>
      </c>
      <c r="F15" s="242">
        <f>D96</f>
        <v>12.2925</v>
      </c>
      <c r="G15" s="242">
        <f>D99</f>
        <v>0.51783490586254366</v>
      </c>
      <c r="H15" s="242">
        <f>D100</f>
        <v>0</v>
      </c>
      <c r="I15" s="39"/>
      <c r="J15" s="39">
        <f>$J$4*D67/100</f>
        <v>0.2</v>
      </c>
      <c r="K15" s="39"/>
      <c r="L15" s="39"/>
      <c r="M15" s="39"/>
      <c r="N15" s="39"/>
      <c r="O15" s="39"/>
      <c r="Z15" s="39">
        <f>AB63</f>
        <v>2020</v>
      </c>
      <c r="AA15" s="39"/>
      <c r="AB15" s="39">
        <f>(AB72+AB70)/2/100</f>
        <v>3.9</v>
      </c>
      <c r="AC15" s="39">
        <f>AB74</f>
        <v>15</v>
      </c>
      <c r="AD15" s="242">
        <f>AB96</f>
        <v>3.3059374999999998</v>
      </c>
      <c r="AE15" s="242">
        <f>AB99</f>
        <v>7.6828125000000011E-2</v>
      </c>
      <c r="AF15" s="242">
        <f>AB100</f>
        <v>0.97263888888888872</v>
      </c>
      <c r="AG15" s="39"/>
      <c r="AH15" s="39">
        <f>$J$4*AB67/100</f>
        <v>0.2</v>
      </c>
      <c r="AI15" s="39"/>
      <c r="AJ15" s="39"/>
      <c r="AK15" s="39"/>
      <c r="AL15" s="39"/>
      <c r="AM15" s="39"/>
    </row>
    <row r="16" spans="2:39" s="837" customFormat="1" x14ac:dyDescent="0.3">
      <c r="B16" s="39">
        <f>E63</f>
        <v>2030</v>
      </c>
      <c r="C16" s="39"/>
      <c r="D16" s="39">
        <f>(E72+E70)/2/100</f>
        <v>3.3250000000000002</v>
      </c>
      <c r="E16" s="39">
        <f>E74</f>
        <v>18</v>
      </c>
      <c r="F16" s="242">
        <f>E96</f>
        <v>10.988750000000001</v>
      </c>
      <c r="G16" s="242">
        <f>E99</f>
        <v>0.47515472537302883</v>
      </c>
      <c r="H16" s="242">
        <f>E100</f>
        <v>0</v>
      </c>
      <c r="I16" s="39"/>
      <c r="J16" s="39">
        <f>$J$4*E67/100</f>
        <v>0.2</v>
      </c>
      <c r="K16" s="39"/>
      <c r="L16" s="39"/>
      <c r="M16" s="39"/>
      <c r="N16" s="39"/>
      <c r="O16" s="39"/>
      <c r="Z16" s="39">
        <f>AC63</f>
        <v>2030</v>
      </c>
      <c r="AA16" s="39"/>
      <c r="AB16" s="39">
        <f>(AC72+AC70)/2/100</f>
        <v>3.9750000000000001</v>
      </c>
      <c r="AC16" s="39">
        <f>AC74</f>
        <v>15</v>
      </c>
      <c r="AD16" s="242">
        <f>AC96</f>
        <v>2.9334375000000001</v>
      </c>
      <c r="AE16" s="242">
        <f>AC99</f>
        <v>8.6885624999999994E-2</v>
      </c>
      <c r="AF16" s="242">
        <f>AC100</f>
        <v>0.86916666666666664</v>
      </c>
      <c r="AG16" s="39"/>
      <c r="AH16" s="39">
        <f>$J$4*AC67/100</f>
        <v>0.2</v>
      </c>
      <c r="AI16" s="39"/>
      <c r="AJ16" s="39"/>
      <c r="AK16" s="39"/>
      <c r="AL16" s="39"/>
      <c r="AM16" s="39"/>
    </row>
    <row r="17" spans="1:55" s="837" customFormat="1" x14ac:dyDescent="0.3">
      <c r="B17" s="39">
        <f>F63</f>
        <v>2050</v>
      </c>
      <c r="C17" s="39"/>
      <c r="D17" s="39">
        <f>(F72+F70)/2/100</f>
        <v>3.5</v>
      </c>
      <c r="E17" s="39">
        <f>F74</f>
        <v>18</v>
      </c>
      <c r="F17" s="242">
        <f>F96</f>
        <v>9.8712499999999999</v>
      </c>
      <c r="G17" s="242">
        <f>F99</f>
        <v>0.44464407412933504</v>
      </c>
      <c r="H17" s="242">
        <f>F100</f>
        <v>0</v>
      </c>
      <c r="I17" s="39"/>
      <c r="J17" s="39">
        <f>$J$4*F67/100</f>
        <v>0.2</v>
      </c>
      <c r="K17" s="39"/>
      <c r="L17" s="39"/>
      <c r="M17" s="39"/>
      <c r="N17" s="39"/>
      <c r="O17" s="39"/>
      <c r="Z17" s="39">
        <f>AD63</f>
        <v>2050</v>
      </c>
      <c r="AA17" s="39"/>
      <c r="AB17" s="39">
        <f>(AD72+AD70)/2/100</f>
        <v>4.0750000000000002</v>
      </c>
      <c r="AC17" s="39">
        <f>AD74</f>
        <v>15</v>
      </c>
      <c r="AD17" s="242">
        <f>AD96</f>
        <v>2.6540625000000002</v>
      </c>
      <c r="AE17" s="242">
        <f>AD99</f>
        <v>0.1122621875</v>
      </c>
      <c r="AF17" s="242">
        <f>AD100</f>
        <v>0.78638888888888892</v>
      </c>
      <c r="AG17" s="39"/>
      <c r="AH17" s="39">
        <f>$J$4*AD67/100</f>
        <v>0.2</v>
      </c>
      <c r="AI17" s="39"/>
      <c r="AJ17" s="39"/>
      <c r="AK17" s="39"/>
      <c r="AL17" s="39"/>
      <c r="AM17" s="39"/>
    </row>
    <row r="18" spans="1:55" s="837" customFormat="1" x14ac:dyDescent="0.3">
      <c r="B18" s="619"/>
      <c r="C18" s="619"/>
      <c r="D18" s="619"/>
      <c r="E18" s="619"/>
      <c r="F18" s="863"/>
      <c r="G18" s="863"/>
      <c r="H18" s="863"/>
      <c r="I18" s="619"/>
      <c r="J18" s="619"/>
      <c r="K18" s="619"/>
      <c r="L18" s="619"/>
      <c r="M18" s="619"/>
      <c r="N18" s="619"/>
      <c r="O18" s="619"/>
      <c r="Z18" s="619"/>
      <c r="AA18" s="619"/>
      <c r="AB18" s="619"/>
      <c r="AC18" s="619"/>
      <c r="AD18" s="863"/>
      <c r="AE18" s="863"/>
      <c r="AF18" s="863"/>
      <c r="AG18" s="619"/>
      <c r="AH18" s="619"/>
      <c r="AI18" s="619"/>
      <c r="AJ18" s="619"/>
      <c r="AK18" s="619"/>
      <c r="AL18" s="619"/>
      <c r="AM18" s="619"/>
    </row>
    <row r="19" spans="1:55" s="837" customFormat="1" ht="15" thickBot="1" x14ac:dyDescent="0.35">
      <c r="B19" s="619"/>
      <c r="C19" s="619"/>
      <c r="D19" s="619"/>
      <c r="E19" s="619"/>
      <c r="F19" s="620"/>
      <c r="G19" s="620"/>
      <c r="H19" s="687"/>
      <c r="I19" s="619"/>
      <c r="J19" s="619"/>
      <c r="K19" s="619"/>
      <c r="L19" s="619"/>
      <c r="M19" s="619"/>
      <c r="N19" s="619"/>
      <c r="O19" s="619"/>
      <c r="Z19" s="619"/>
      <c r="AA19" s="619"/>
      <c r="AB19" s="619"/>
      <c r="AC19" s="619"/>
      <c r="AD19" s="620"/>
      <c r="AE19" s="620"/>
      <c r="AF19" s="687"/>
      <c r="AG19" s="619"/>
      <c r="AH19" s="619"/>
      <c r="AI19" s="619"/>
      <c r="AJ19" s="619"/>
      <c r="AK19" s="619"/>
      <c r="AL19" s="619"/>
      <c r="AM19" s="619"/>
    </row>
    <row r="20" spans="1:55" ht="15.75" customHeight="1" thickBot="1" x14ac:dyDescent="0.35">
      <c r="B20" s="1077" t="s">
        <v>0</v>
      </c>
      <c r="C20" s="1195" t="s">
        <v>637</v>
      </c>
      <c r="D20" s="1196"/>
      <c r="E20" s="1196"/>
      <c r="F20" s="1196"/>
      <c r="G20" s="1196"/>
      <c r="H20" s="1196"/>
      <c r="I20" s="1196"/>
      <c r="J20" s="1196"/>
      <c r="K20" s="1196"/>
      <c r="L20" s="1197"/>
      <c r="M20" s="367"/>
      <c r="N20" s="367"/>
      <c r="O20" s="367"/>
      <c r="Z20" s="755" t="s">
        <v>0</v>
      </c>
      <c r="AA20" s="1195" t="s">
        <v>848</v>
      </c>
      <c r="AB20" s="1196"/>
      <c r="AC20" s="1196"/>
      <c r="AD20" s="1196"/>
      <c r="AE20" s="1196"/>
      <c r="AF20" s="1196"/>
      <c r="AG20" s="1196"/>
      <c r="AH20" s="1196"/>
      <c r="AI20" s="1196"/>
      <c r="AJ20" s="1197"/>
      <c r="AK20" s="367"/>
      <c r="AL20" s="367"/>
      <c r="AM20" s="367"/>
    </row>
    <row r="21" spans="1:55" ht="15.75" customHeight="1" thickBot="1" x14ac:dyDescent="0.35">
      <c r="A21" s="578"/>
      <c r="B21" s="1078"/>
      <c r="C21" s="1201">
        <v>2015</v>
      </c>
      <c r="D21" s="1202">
        <v>2020</v>
      </c>
      <c r="E21" s="1202">
        <v>2030</v>
      </c>
      <c r="F21" s="1198">
        <v>2050</v>
      </c>
      <c r="G21" s="1200" t="s">
        <v>495</v>
      </c>
      <c r="H21" s="1198"/>
      <c r="I21" s="1201" t="s">
        <v>496</v>
      </c>
      <c r="J21" s="1198"/>
      <c r="K21" s="1202" t="s">
        <v>2</v>
      </c>
      <c r="L21" s="1202" t="s">
        <v>3</v>
      </c>
      <c r="M21" s="367"/>
      <c r="N21" s="367"/>
      <c r="O21" s="367"/>
      <c r="P21" s="455"/>
      <c r="Q21" s="455"/>
      <c r="R21" s="455"/>
      <c r="S21" s="455"/>
      <c r="T21" s="455"/>
      <c r="U21" s="455"/>
      <c r="V21" s="578"/>
      <c r="W21" s="578"/>
      <c r="X21" s="578"/>
      <c r="Y21" s="578"/>
      <c r="Z21" s="580"/>
      <c r="AA21" s="1202">
        <v>2015</v>
      </c>
      <c r="AB21" s="1202">
        <v>2020</v>
      </c>
      <c r="AC21" s="1202">
        <v>2030</v>
      </c>
      <c r="AD21" s="1202">
        <v>2050</v>
      </c>
      <c r="AE21" s="1255" t="s">
        <v>495</v>
      </c>
      <c r="AF21" s="1256"/>
      <c r="AG21" s="1255" t="s">
        <v>496</v>
      </c>
      <c r="AH21" s="1256"/>
      <c r="AI21" s="1202" t="s">
        <v>2</v>
      </c>
      <c r="AJ21" s="1202" t="s">
        <v>3</v>
      </c>
      <c r="AK21" s="367"/>
      <c r="AL21" s="367"/>
      <c r="AM21" s="367"/>
      <c r="AN21" s="578"/>
      <c r="AO21" s="578"/>
      <c r="AP21" s="578"/>
      <c r="AQ21" s="578"/>
      <c r="AR21" s="578"/>
      <c r="AS21" s="578"/>
      <c r="AT21" s="578"/>
      <c r="AU21" s="578"/>
      <c r="AV21" s="578"/>
      <c r="AW21" s="578"/>
      <c r="AX21" s="578"/>
      <c r="AY21" s="578"/>
      <c r="AZ21" s="578"/>
      <c r="BA21" s="578"/>
      <c r="BB21" s="578"/>
      <c r="BC21" s="578"/>
    </row>
    <row r="22" spans="1:55" ht="15.75" customHeight="1" thickBot="1" x14ac:dyDescent="0.35">
      <c r="A22" s="578"/>
      <c r="B22" s="1079" t="s">
        <v>4</v>
      </c>
      <c r="C22" s="1205"/>
      <c r="D22" s="1203"/>
      <c r="E22" s="1203"/>
      <c r="F22" s="1199"/>
      <c r="G22" s="1080" t="s">
        <v>497</v>
      </c>
      <c r="H22" s="1081" t="s">
        <v>498</v>
      </c>
      <c r="I22" s="1081" t="s">
        <v>497</v>
      </c>
      <c r="J22" s="1082" t="s">
        <v>498</v>
      </c>
      <c r="K22" s="1203"/>
      <c r="L22" s="1203"/>
      <c r="M22" s="577"/>
      <c r="N22" s="577"/>
      <c r="O22" s="577"/>
      <c r="P22" s="455"/>
      <c r="Q22" s="455"/>
      <c r="R22" s="455"/>
      <c r="S22" s="455"/>
      <c r="T22" s="455"/>
      <c r="U22" s="455"/>
      <c r="V22" s="578"/>
      <c r="W22" s="578"/>
      <c r="X22" s="578"/>
      <c r="Y22" s="578"/>
      <c r="Z22" s="782" t="s">
        <v>4</v>
      </c>
      <c r="AA22" s="1203"/>
      <c r="AB22" s="1203"/>
      <c r="AC22" s="1203"/>
      <c r="AD22" s="1203"/>
      <c r="AE22" s="757" t="s">
        <v>497</v>
      </c>
      <c r="AF22" s="758" t="s">
        <v>498</v>
      </c>
      <c r="AG22" s="758" t="s">
        <v>497</v>
      </c>
      <c r="AH22" s="759" t="s">
        <v>498</v>
      </c>
      <c r="AI22" s="1203"/>
      <c r="AJ22" s="1203"/>
      <c r="AK22" s="577"/>
      <c r="AL22" s="577"/>
      <c r="AM22" s="577"/>
      <c r="AN22" s="578"/>
      <c r="AO22" s="578"/>
      <c r="AP22" s="578"/>
      <c r="AQ22" s="578"/>
      <c r="AR22" s="578"/>
      <c r="AS22" s="578"/>
      <c r="AT22" s="578"/>
      <c r="AU22" s="578"/>
      <c r="AV22" s="578"/>
      <c r="AW22" s="578"/>
      <c r="AX22" s="578"/>
      <c r="AY22" s="578"/>
      <c r="AZ22" s="578"/>
      <c r="BA22" s="578"/>
      <c r="BB22" s="578"/>
      <c r="BC22" s="578"/>
    </row>
    <row r="23" spans="1:55" ht="15" thickBot="1" x14ac:dyDescent="0.35">
      <c r="A23" s="578"/>
      <c r="B23" s="1083" t="s">
        <v>5</v>
      </c>
      <c r="C23" s="1092">
        <v>10</v>
      </c>
      <c r="D23" s="1092">
        <v>10</v>
      </c>
      <c r="E23" s="1092">
        <v>10</v>
      </c>
      <c r="F23" s="1092">
        <v>10</v>
      </c>
      <c r="G23" s="1076">
        <v>5</v>
      </c>
      <c r="H23" s="1076">
        <v>15</v>
      </c>
      <c r="I23" s="1076">
        <v>5</v>
      </c>
      <c r="J23" s="1076">
        <v>15</v>
      </c>
      <c r="K23" s="1076"/>
      <c r="L23" s="1076" t="s">
        <v>599</v>
      </c>
      <c r="M23" s="842"/>
      <c r="N23" s="842"/>
      <c r="O23" s="842"/>
      <c r="P23" s="455"/>
      <c r="Q23" s="455"/>
      <c r="R23" s="455"/>
      <c r="S23" s="455"/>
      <c r="T23" s="455"/>
      <c r="U23" s="455"/>
      <c r="V23" s="578"/>
      <c r="W23" s="578"/>
      <c r="X23" s="578"/>
      <c r="Y23" s="578"/>
      <c r="Z23" s="760" t="s">
        <v>5</v>
      </c>
      <c r="AA23" s="787">
        <v>400</v>
      </c>
      <c r="AB23" s="787">
        <v>400</v>
      </c>
      <c r="AC23" s="787">
        <v>400</v>
      </c>
      <c r="AD23" s="787">
        <v>400</v>
      </c>
      <c r="AE23" s="870">
        <v>300</v>
      </c>
      <c r="AF23" s="870">
        <v>500</v>
      </c>
      <c r="AG23" s="870">
        <v>300</v>
      </c>
      <c r="AH23" s="870">
        <v>500</v>
      </c>
      <c r="AI23" s="870"/>
      <c r="AJ23" s="870">
        <v>5.6</v>
      </c>
      <c r="AK23" s="842"/>
      <c r="AL23" s="842"/>
      <c r="AM23" s="842"/>
      <c r="AN23" s="578"/>
      <c r="AO23" s="578"/>
      <c r="AP23" s="578"/>
      <c r="AQ23" s="578"/>
      <c r="AR23" s="578"/>
      <c r="AS23" s="578"/>
      <c r="AT23" s="578"/>
      <c r="AU23" s="578"/>
      <c r="AV23" s="578"/>
      <c r="AW23" s="578"/>
      <c r="AX23" s="578"/>
      <c r="AY23" s="578"/>
      <c r="AZ23" s="578"/>
      <c r="BA23" s="578"/>
      <c r="BB23" s="578"/>
      <c r="BC23" s="578"/>
    </row>
    <row r="24" spans="1:55" ht="21" thickBot="1" x14ac:dyDescent="0.35">
      <c r="A24" s="578"/>
      <c r="B24" s="1083" t="s">
        <v>77</v>
      </c>
      <c r="C24" s="1076">
        <v>0</v>
      </c>
      <c r="D24" s="1076">
        <v>0</v>
      </c>
      <c r="E24" s="1076">
        <v>0</v>
      </c>
      <c r="F24" s="1076">
        <v>0</v>
      </c>
      <c r="G24" s="1076">
        <v>0</v>
      </c>
      <c r="H24" s="1076">
        <v>0</v>
      </c>
      <c r="I24" s="1076">
        <v>0</v>
      </c>
      <c r="J24" s="1076">
        <v>0</v>
      </c>
      <c r="K24" s="1076"/>
      <c r="L24" s="1076"/>
      <c r="M24" s="842"/>
      <c r="N24" s="842"/>
      <c r="O24" s="842"/>
      <c r="P24" s="455"/>
      <c r="Q24" s="455"/>
      <c r="R24" s="455"/>
      <c r="S24" s="455"/>
      <c r="T24" s="455"/>
      <c r="U24" s="455"/>
      <c r="V24" s="578"/>
      <c r="W24" s="578"/>
      <c r="X24" s="578"/>
      <c r="Y24" s="578"/>
      <c r="Z24" s="760" t="s">
        <v>77</v>
      </c>
      <c r="AA24" s="870">
        <v>0</v>
      </c>
      <c r="AB24" s="870">
        <v>0</v>
      </c>
      <c r="AC24" s="870">
        <v>0</v>
      </c>
      <c r="AD24" s="870">
        <v>0</v>
      </c>
      <c r="AE24" s="870">
        <v>0</v>
      </c>
      <c r="AF24" s="870">
        <v>0</v>
      </c>
      <c r="AG24" s="870">
        <v>0</v>
      </c>
      <c r="AH24" s="870">
        <v>0</v>
      </c>
      <c r="AI24" s="870"/>
      <c r="AJ24" s="870"/>
      <c r="AK24" s="842"/>
      <c r="AL24" s="842"/>
      <c r="AM24" s="842"/>
      <c r="AN24" s="578"/>
      <c r="AO24" s="578"/>
      <c r="AP24" s="578"/>
      <c r="AQ24" s="578"/>
      <c r="AR24" s="578"/>
      <c r="AS24" s="578"/>
      <c r="AT24" s="578"/>
      <c r="AU24" s="578"/>
      <c r="AV24" s="578"/>
      <c r="AW24" s="578"/>
      <c r="AX24" s="578"/>
      <c r="AY24" s="578"/>
      <c r="AZ24" s="578"/>
      <c r="BA24" s="578"/>
      <c r="BB24" s="578"/>
      <c r="BC24" s="578"/>
    </row>
    <row r="25" spans="1:55" ht="21" thickBot="1" x14ac:dyDescent="0.35">
      <c r="A25" s="578"/>
      <c r="B25" s="1083" t="s">
        <v>7</v>
      </c>
      <c r="C25" s="1076">
        <v>100</v>
      </c>
      <c r="D25" s="1076">
        <v>100</v>
      </c>
      <c r="E25" s="1076">
        <v>100</v>
      </c>
      <c r="F25" s="1076">
        <v>100</v>
      </c>
      <c r="G25" s="1076">
        <v>70</v>
      </c>
      <c r="H25" s="1076">
        <v>100</v>
      </c>
      <c r="I25" s="1076">
        <v>70</v>
      </c>
      <c r="J25" s="1076">
        <v>100</v>
      </c>
      <c r="K25" s="1076" t="s">
        <v>638</v>
      </c>
      <c r="L25" s="1076" t="s">
        <v>600</v>
      </c>
      <c r="M25" s="842"/>
      <c r="N25" s="842"/>
      <c r="O25" s="842"/>
      <c r="P25" s="455"/>
      <c r="Q25" s="455"/>
      <c r="R25" s="455"/>
      <c r="S25" s="455"/>
      <c r="T25" s="455"/>
      <c r="U25" s="455"/>
      <c r="V25" s="578"/>
      <c r="W25" s="578"/>
      <c r="X25" s="578"/>
      <c r="Y25" s="578"/>
      <c r="Z25" s="760" t="s">
        <v>7</v>
      </c>
      <c r="AA25" s="870">
        <v>100</v>
      </c>
      <c r="AB25" s="870">
        <v>100</v>
      </c>
      <c r="AC25" s="870">
        <v>100</v>
      </c>
      <c r="AD25" s="870">
        <v>100</v>
      </c>
      <c r="AE25" s="870">
        <v>70</v>
      </c>
      <c r="AF25" s="870">
        <v>100</v>
      </c>
      <c r="AG25" s="870">
        <v>70</v>
      </c>
      <c r="AH25" s="870">
        <v>100</v>
      </c>
      <c r="AI25" s="870" t="s">
        <v>23</v>
      </c>
      <c r="AJ25" s="870"/>
      <c r="AK25" s="842"/>
      <c r="AL25" s="842"/>
      <c r="AM25" s="842"/>
      <c r="AN25" s="578"/>
      <c r="AO25" s="578"/>
      <c r="AP25" s="578"/>
      <c r="AQ25" s="578"/>
      <c r="AR25" s="578"/>
      <c r="AS25" s="578"/>
      <c r="AT25" s="578"/>
      <c r="AU25" s="578"/>
      <c r="AV25" s="578"/>
      <c r="AW25" s="578"/>
      <c r="AX25" s="578"/>
      <c r="AY25" s="578"/>
      <c r="AZ25" s="578"/>
      <c r="BA25" s="578"/>
      <c r="BB25" s="578"/>
      <c r="BC25" s="578"/>
    </row>
    <row r="26" spans="1:55" ht="21" thickBot="1" x14ac:dyDescent="0.35">
      <c r="A26" s="578"/>
      <c r="B26" s="1083" t="s">
        <v>8</v>
      </c>
      <c r="C26" s="1076">
        <v>100</v>
      </c>
      <c r="D26" s="1076">
        <v>100</v>
      </c>
      <c r="E26" s="1076">
        <v>100</v>
      </c>
      <c r="F26" s="1076">
        <v>100</v>
      </c>
      <c r="G26" s="1076">
        <v>70</v>
      </c>
      <c r="H26" s="1076">
        <v>100</v>
      </c>
      <c r="I26" s="1076">
        <v>70</v>
      </c>
      <c r="J26" s="1076">
        <v>100</v>
      </c>
      <c r="K26" s="1076" t="s">
        <v>638</v>
      </c>
      <c r="L26" s="1076">
        <v>1.2</v>
      </c>
      <c r="M26" s="842"/>
      <c r="N26" s="842"/>
      <c r="O26" s="842"/>
      <c r="P26" s="455"/>
      <c r="Q26" s="455"/>
      <c r="R26" s="455"/>
      <c r="S26" s="455"/>
      <c r="T26" s="455"/>
      <c r="U26" s="455"/>
      <c r="V26" s="578"/>
      <c r="W26" s="578"/>
      <c r="X26" s="578"/>
      <c r="Y26" s="578"/>
      <c r="Z26" s="760" t="s">
        <v>8</v>
      </c>
      <c r="AA26" s="870">
        <v>100</v>
      </c>
      <c r="AB26" s="870">
        <v>100</v>
      </c>
      <c r="AC26" s="870">
        <v>100</v>
      </c>
      <c r="AD26" s="870">
        <v>100</v>
      </c>
      <c r="AE26" s="870">
        <v>70</v>
      </c>
      <c r="AF26" s="870">
        <v>100</v>
      </c>
      <c r="AG26" s="870">
        <v>70</v>
      </c>
      <c r="AH26" s="870">
        <v>100</v>
      </c>
      <c r="AI26" s="870" t="s">
        <v>23</v>
      </c>
      <c r="AJ26" s="870"/>
      <c r="AK26" s="842"/>
      <c r="AL26" s="842"/>
      <c r="AM26" s="842"/>
      <c r="AN26" s="578"/>
      <c r="AO26" s="578"/>
      <c r="AP26" s="578"/>
      <c r="AQ26" s="578"/>
      <c r="AR26" s="578"/>
      <c r="AS26" s="578"/>
      <c r="AT26" s="578"/>
      <c r="AU26" s="578"/>
      <c r="AV26" s="578"/>
      <c r="AW26" s="578"/>
      <c r="AX26" s="578"/>
      <c r="AY26" s="578"/>
      <c r="AZ26" s="578"/>
      <c r="BA26" s="578"/>
      <c r="BB26" s="578"/>
      <c r="BC26" s="578"/>
    </row>
    <row r="27" spans="1:55" s="837" customFormat="1" ht="21" thickBot="1" x14ac:dyDescent="0.35">
      <c r="B27" s="1083" t="s">
        <v>601</v>
      </c>
      <c r="C27" s="1076">
        <v>400</v>
      </c>
      <c r="D27" s="1076">
        <v>410</v>
      </c>
      <c r="E27" s="1076">
        <v>430</v>
      </c>
      <c r="F27" s="1076">
        <v>450</v>
      </c>
      <c r="G27" s="1076">
        <v>380</v>
      </c>
      <c r="H27" s="1076">
        <v>450</v>
      </c>
      <c r="I27" s="1076">
        <v>380</v>
      </c>
      <c r="J27" s="1076">
        <v>500</v>
      </c>
      <c r="K27" s="1076" t="s">
        <v>526</v>
      </c>
      <c r="L27" s="1076" t="s">
        <v>602</v>
      </c>
      <c r="M27" s="842"/>
      <c r="N27" s="842"/>
      <c r="O27" s="842"/>
      <c r="P27" s="842"/>
      <c r="Q27" s="842"/>
      <c r="R27" s="842"/>
      <c r="S27" s="842"/>
      <c r="T27" s="842"/>
      <c r="U27" s="842"/>
      <c r="Z27" s="760" t="s">
        <v>601</v>
      </c>
      <c r="AA27" s="870">
        <v>430</v>
      </c>
      <c r="AB27" s="870">
        <v>440</v>
      </c>
      <c r="AC27" s="870">
        <v>450</v>
      </c>
      <c r="AD27" s="870">
        <v>480</v>
      </c>
      <c r="AE27" s="870">
        <v>430</v>
      </c>
      <c r="AF27" s="870">
        <v>460</v>
      </c>
      <c r="AG27" s="870">
        <v>440</v>
      </c>
      <c r="AH27" s="870">
        <v>500</v>
      </c>
      <c r="AI27" s="870" t="s">
        <v>526</v>
      </c>
      <c r="AJ27" s="870" t="s">
        <v>626</v>
      </c>
      <c r="AK27" s="842"/>
      <c r="AL27" s="842"/>
      <c r="AM27" s="842"/>
    </row>
    <row r="28" spans="1:55" s="837" customFormat="1" ht="21" thickBot="1" x14ac:dyDescent="0.35">
      <c r="B28" s="1083" t="s">
        <v>603</v>
      </c>
      <c r="C28" s="1076">
        <v>390</v>
      </c>
      <c r="D28" s="1076">
        <v>400</v>
      </c>
      <c r="E28" s="1076">
        <v>420</v>
      </c>
      <c r="F28" s="1076">
        <v>440</v>
      </c>
      <c r="G28" s="1076">
        <v>370</v>
      </c>
      <c r="H28" s="1076">
        <v>440</v>
      </c>
      <c r="I28" s="1076">
        <v>370</v>
      </c>
      <c r="J28" s="1076">
        <v>490</v>
      </c>
      <c r="K28" s="1076" t="s">
        <v>509</v>
      </c>
      <c r="L28" s="1076" t="s">
        <v>602</v>
      </c>
      <c r="M28" s="842"/>
      <c r="N28" s="842"/>
      <c r="O28" s="842"/>
      <c r="P28" s="842"/>
      <c r="Q28" s="842"/>
      <c r="R28" s="842"/>
      <c r="S28" s="842"/>
      <c r="T28" s="842"/>
      <c r="U28" s="842"/>
      <c r="Z28" s="760" t="s">
        <v>603</v>
      </c>
      <c r="AA28" s="870">
        <v>410</v>
      </c>
      <c r="AB28" s="870">
        <v>420</v>
      </c>
      <c r="AC28" s="870">
        <v>430</v>
      </c>
      <c r="AD28" s="870">
        <v>460</v>
      </c>
      <c r="AE28" s="870">
        <v>410</v>
      </c>
      <c r="AF28" s="870">
        <v>450</v>
      </c>
      <c r="AG28" s="870">
        <v>420</v>
      </c>
      <c r="AH28" s="870">
        <v>480</v>
      </c>
      <c r="AI28" s="870" t="s">
        <v>509</v>
      </c>
      <c r="AJ28" s="870" t="s">
        <v>627</v>
      </c>
      <c r="AK28" s="842"/>
      <c r="AL28" s="842"/>
      <c r="AM28" s="842"/>
    </row>
    <row r="29" spans="1:55" ht="21" thickBot="1" x14ac:dyDescent="0.35">
      <c r="A29" s="578"/>
      <c r="B29" s="1083" t="s">
        <v>604</v>
      </c>
      <c r="C29" s="1076">
        <v>330</v>
      </c>
      <c r="D29" s="1076">
        <v>340</v>
      </c>
      <c r="E29" s="1076">
        <v>360</v>
      </c>
      <c r="F29" s="1076">
        <v>380</v>
      </c>
      <c r="G29" s="1076">
        <v>310</v>
      </c>
      <c r="H29" s="1076">
        <v>370</v>
      </c>
      <c r="I29" s="1076">
        <v>310</v>
      </c>
      <c r="J29" s="1076">
        <v>400</v>
      </c>
      <c r="K29" s="1076" t="s">
        <v>526</v>
      </c>
      <c r="L29" s="1076" t="s">
        <v>602</v>
      </c>
      <c r="M29" s="842"/>
      <c r="N29" s="842"/>
      <c r="O29" s="842"/>
      <c r="P29" s="455"/>
      <c r="Q29" s="455"/>
      <c r="R29" s="455"/>
      <c r="S29" s="455"/>
      <c r="T29" s="455"/>
      <c r="U29" s="455"/>
      <c r="V29" s="578"/>
      <c r="W29" s="578"/>
      <c r="X29" s="578"/>
      <c r="Y29" s="578"/>
      <c r="Z29" s="760" t="s">
        <v>604</v>
      </c>
      <c r="AA29" s="870">
        <v>380</v>
      </c>
      <c r="AB29" s="870">
        <v>390</v>
      </c>
      <c r="AC29" s="870">
        <v>400</v>
      </c>
      <c r="AD29" s="870">
        <v>415</v>
      </c>
      <c r="AE29" s="870">
        <v>380</v>
      </c>
      <c r="AF29" s="870">
        <v>420</v>
      </c>
      <c r="AG29" s="870">
        <v>390</v>
      </c>
      <c r="AH29" s="870">
        <v>450</v>
      </c>
      <c r="AI29" s="870" t="s">
        <v>526</v>
      </c>
      <c r="AJ29" s="870" t="s">
        <v>626</v>
      </c>
      <c r="AK29" s="842"/>
      <c r="AL29" s="842"/>
      <c r="AM29" s="842"/>
      <c r="AN29" s="578"/>
      <c r="AO29" s="578"/>
      <c r="AP29" s="578"/>
      <c r="AQ29" s="578"/>
      <c r="AR29" s="578"/>
      <c r="AS29" s="578"/>
      <c r="AT29" s="578"/>
      <c r="AU29" s="578"/>
      <c r="AV29" s="578"/>
      <c r="AW29" s="578"/>
      <c r="AX29" s="578"/>
      <c r="AY29" s="578"/>
      <c r="AZ29" s="578"/>
      <c r="BA29" s="578"/>
      <c r="BB29" s="578"/>
      <c r="BC29" s="578"/>
    </row>
    <row r="30" spans="1:55" ht="21" thickBot="1" x14ac:dyDescent="0.35">
      <c r="A30" s="578"/>
      <c r="B30" s="1083" t="s">
        <v>605</v>
      </c>
      <c r="C30" s="1076">
        <v>325</v>
      </c>
      <c r="D30" s="1076">
        <v>335</v>
      </c>
      <c r="E30" s="1076">
        <v>355</v>
      </c>
      <c r="F30" s="1076">
        <v>370</v>
      </c>
      <c r="G30" s="1076">
        <v>300</v>
      </c>
      <c r="H30" s="1076">
        <v>360</v>
      </c>
      <c r="I30" s="1076">
        <v>300</v>
      </c>
      <c r="J30" s="1076">
        <v>390</v>
      </c>
      <c r="K30" s="1076" t="s">
        <v>509</v>
      </c>
      <c r="L30" s="1076" t="s">
        <v>602</v>
      </c>
      <c r="M30" s="842"/>
      <c r="N30" s="842"/>
      <c r="O30" s="842"/>
      <c r="P30" s="455"/>
      <c r="Q30" s="455"/>
      <c r="R30" s="455"/>
      <c r="S30" s="455"/>
      <c r="T30" s="455"/>
      <c r="U30" s="455"/>
      <c r="V30" s="578"/>
      <c r="W30" s="578"/>
      <c r="X30" s="578"/>
      <c r="Y30" s="578"/>
      <c r="Z30" s="760" t="s">
        <v>605</v>
      </c>
      <c r="AA30" s="870">
        <v>365</v>
      </c>
      <c r="AB30" s="870">
        <v>375</v>
      </c>
      <c r="AC30" s="870">
        <v>390</v>
      </c>
      <c r="AD30" s="870">
        <v>405</v>
      </c>
      <c r="AE30" s="870">
        <v>370</v>
      </c>
      <c r="AF30" s="870">
        <v>410</v>
      </c>
      <c r="AG30" s="870">
        <v>375</v>
      </c>
      <c r="AH30" s="870">
        <v>430</v>
      </c>
      <c r="AI30" s="870" t="s">
        <v>509</v>
      </c>
      <c r="AJ30" s="870" t="s">
        <v>627</v>
      </c>
      <c r="AK30" s="842"/>
      <c r="AL30" s="842"/>
      <c r="AM30" s="842"/>
      <c r="AN30" s="578"/>
      <c r="AO30" s="578"/>
      <c r="AP30" s="578"/>
      <c r="AQ30" s="578"/>
      <c r="AR30" s="578"/>
      <c r="AS30" s="578"/>
      <c r="AT30" s="578"/>
      <c r="AU30" s="578"/>
      <c r="AV30" s="578"/>
      <c r="AW30" s="578"/>
      <c r="AX30" s="578"/>
      <c r="AY30" s="578"/>
      <c r="AZ30" s="578"/>
      <c r="BA30" s="578"/>
      <c r="BB30" s="578"/>
      <c r="BC30" s="578"/>
    </row>
    <row r="31" spans="1:55" ht="21" thickBot="1" x14ac:dyDescent="0.35">
      <c r="A31" s="578"/>
      <c r="B31" s="1083" t="s">
        <v>500</v>
      </c>
      <c r="C31" s="1076">
        <v>100</v>
      </c>
      <c r="D31" s="1076">
        <v>100</v>
      </c>
      <c r="E31" s="1076">
        <v>100</v>
      </c>
      <c r="F31" s="1076">
        <v>100</v>
      </c>
      <c r="G31" s="1076">
        <v>80</v>
      </c>
      <c r="H31" s="1076">
        <v>120</v>
      </c>
      <c r="I31" s="1076">
        <v>80</v>
      </c>
      <c r="J31" s="1076">
        <v>120</v>
      </c>
      <c r="K31" s="1076" t="s">
        <v>279</v>
      </c>
      <c r="L31" s="1076">
        <v>4</v>
      </c>
      <c r="M31" s="842"/>
      <c r="N31" s="842"/>
      <c r="O31" s="842"/>
      <c r="P31" s="455"/>
      <c r="Q31" s="455"/>
      <c r="R31" s="455"/>
      <c r="S31" s="455"/>
      <c r="T31" s="455"/>
      <c r="U31" s="455"/>
      <c r="V31" s="578"/>
      <c r="W31" s="578"/>
      <c r="X31" s="578"/>
      <c r="Y31" s="578"/>
      <c r="Z31" s="760" t="s">
        <v>500</v>
      </c>
      <c r="AA31" s="870">
        <v>10000</v>
      </c>
      <c r="AB31" s="870">
        <v>10000</v>
      </c>
      <c r="AC31" s="870">
        <v>10000</v>
      </c>
      <c r="AD31" s="870">
        <v>10000</v>
      </c>
      <c r="AE31" s="870">
        <v>8000</v>
      </c>
      <c r="AF31" s="870">
        <v>12000</v>
      </c>
      <c r="AG31" s="870">
        <v>8000</v>
      </c>
      <c r="AH31" s="870">
        <v>12000</v>
      </c>
      <c r="AI31" s="870" t="s">
        <v>279</v>
      </c>
      <c r="AJ31" s="870">
        <v>4.7</v>
      </c>
      <c r="AK31" s="842"/>
      <c r="AL31" s="842"/>
      <c r="AM31" s="842"/>
      <c r="AN31" s="578"/>
      <c r="AO31" s="578"/>
      <c r="AP31" s="578"/>
      <c r="AQ31" s="578"/>
      <c r="AR31" s="578"/>
      <c r="AS31" s="578"/>
      <c r="AT31" s="578"/>
      <c r="AU31" s="578"/>
      <c r="AV31" s="578"/>
      <c r="AW31" s="578"/>
      <c r="AX31" s="578"/>
      <c r="AY31" s="578"/>
      <c r="AZ31" s="578"/>
      <c r="BA31" s="578"/>
      <c r="BB31" s="578"/>
      <c r="BC31" s="578"/>
    </row>
    <row r="32" spans="1:55" ht="27" customHeight="1" thickBot="1" x14ac:dyDescent="0.35">
      <c r="A32" s="578"/>
      <c r="B32" s="1083" t="s">
        <v>10</v>
      </c>
      <c r="C32" s="1076">
        <v>18</v>
      </c>
      <c r="D32" s="1076">
        <v>18</v>
      </c>
      <c r="E32" s="1076">
        <v>18</v>
      </c>
      <c r="F32" s="1076">
        <v>18</v>
      </c>
      <c r="G32" s="1076">
        <v>15</v>
      </c>
      <c r="H32" s="1076">
        <v>20</v>
      </c>
      <c r="I32" s="1076">
        <v>15</v>
      </c>
      <c r="J32" s="1076">
        <v>20</v>
      </c>
      <c r="K32" s="1076"/>
      <c r="L32" s="1076"/>
      <c r="M32" s="35"/>
      <c r="N32" s="842"/>
      <c r="O32" s="842"/>
      <c r="P32" s="455"/>
      <c r="Q32" s="455"/>
      <c r="R32" s="455"/>
      <c r="S32" s="455"/>
      <c r="T32" s="455"/>
      <c r="U32" s="455"/>
      <c r="V32" s="578"/>
      <c r="W32" s="578"/>
      <c r="X32" s="578"/>
      <c r="Y32" s="578"/>
      <c r="Z32" s="760" t="s">
        <v>10</v>
      </c>
      <c r="AA32" s="870">
        <v>15</v>
      </c>
      <c r="AB32" s="870">
        <v>15</v>
      </c>
      <c r="AC32" s="870">
        <v>15</v>
      </c>
      <c r="AD32" s="870">
        <v>15</v>
      </c>
      <c r="AE32" s="870">
        <v>12</v>
      </c>
      <c r="AF32" s="870">
        <v>20</v>
      </c>
      <c r="AG32" s="870">
        <v>12</v>
      </c>
      <c r="AH32" s="870">
        <v>20</v>
      </c>
      <c r="AI32" s="870"/>
      <c r="AJ32" s="870">
        <v>7.12</v>
      </c>
      <c r="AK32" s="35"/>
      <c r="AL32" s="842"/>
      <c r="AM32" s="842"/>
      <c r="AN32" s="578"/>
      <c r="AO32" s="578"/>
      <c r="AP32" s="578"/>
      <c r="AQ32" s="578"/>
      <c r="AR32" s="578"/>
      <c r="AS32" s="578"/>
      <c r="AT32" s="578"/>
      <c r="AU32" s="578"/>
      <c r="AV32" s="578"/>
      <c r="AW32" s="578"/>
      <c r="AX32" s="578"/>
      <c r="AY32" s="578"/>
      <c r="AZ32" s="578"/>
      <c r="BA32" s="578"/>
      <c r="BB32" s="578"/>
      <c r="BC32" s="578"/>
    </row>
    <row r="33" spans="1:55" ht="15" thickBot="1" x14ac:dyDescent="0.35">
      <c r="A33" s="578"/>
      <c r="B33" s="1079" t="s">
        <v>516</v>
      </c>
      <c r="C33" s="1084"/>
      <c r="D33" s="1084"/>
      <c r="E33" s="1084"/>
      <c r="F33" s="1084"/>
      <c r="G33" s="1084"/>
      <c r="H33" s="1084"/>
      <c r="I33" s="1084"/>
      <c r="J33" s="1084"/>
      <c r="K33" s="1084"/>
      <c r="L33" s="1076"/>
      <c r="M33" s="577"/>
      <c r="N33" s="842"/>
      <c r="O33" s="842"/>
      <c r="P33" s="455"/>
      <c r="Q33" s="455"/>
      <c r="R33" s="455"/>
      <c r="S33" s="455"/>
      <c r="T33" s="455"/>
      <c r="U33" s="455"/>
      <c r="V33" s="578"/>
      <c r="W33" s="578"/>
      <c r="X33" s="578"/>
      <c r="Y33" s="578"/>
      <c r="Z33" s="782" t="s">
        <v>516</v>
      </c>
      <c r="AA33" s="873"/>
      <c r="AB33" s="873"/>
      <c r="AC33" s="873"/>
      <c r="AD33" s="873"/>
      <c r="AE33" s="873"/>
      <c r="AF33" s="873"/>
      <c r="AG33" s="873"/>
      <c r="AH33" s="873"/>
      <c r="AI33" s="873"/>
      <c r="AJ33" s="870"/>
      <c r="AK33" s="577"/>
      <c r="AL33" s="842"/>
      <c r="AM33" s="842"/>
      <c r="AN33" s="578"/>
      <c r="AO33" s="578"/>
      <c r="AP33" s="578"/>
      <c r="AQ33" s="578"/>
      <c r="AR33" s="578"/>
      <c r="AS33" s="578"/>
      <c r="AT33" s="578"/>
      <c r="AU33" s="578"/>
      <c r="AV33" s="578"/>
      <c r="AW33" s="578"/>
      <c r="AX33" s="578"/>
      <c r="AY33" s="578"/>
      <c r="AZ33" s="578"/>
      <c r="BA33" s="578"/>
      <c r="BB33" s="578"/>
      <c r="BC33" s="578"/>
    </row>
    <row r="34" spans="1:55" ht="15" thickBot="1" x14ac:dyDescent="0.35">
      <c r="A34" s="578"/>
      <c r="B34" s="1083" t="s">
        <v>606</v>
      </c>
      <c r="C34" s="1085">
        <v>100</v>
      </c>
      <c r="D34" s="1085">
        <v>100</v>
      </c>
      <c r="E34" s="1085">
        <v>100</v>
      </c>
      <c r="F34" s="1085">
        <v>100</v>
      </c>
      <c r="G34" s="1085">
        <v>50</v>
      </c>
      <c r="H34" s="1085">
        <v>100</v>
      </c>
      <c r="I34" s="1085">
        <v>50</v>
      </c>
      <c r="J34" s="1085">
        <v>100</v>
      </c>
      <c r="K34" s="1085"/>
      <c r="L34" s="1076" t="s">
        <v>600</v>
      </c>
      <c r="M34" s="842"/>
      <c r="N34" s="842"/>
      <c r="O34" s="842"/>
      <c r="P34" s="455"/>
      <c r="Q34" s="455"/>
      <c r="R34" s="455"/>
      <c r="S34" s="455"/>
      <c r="T34" s="455"/>
      <c r="U34" s="455"/>
      <c r="V34" s="578"/>
      <c r="W34" s="578"/>
      <c r="X34" s="578"/>
      <c r="Y34" s="578"/>
      <c r="Z34" s="760" t="s">
        <v>606</v>
      </c>
      <c r="AA34" s="762">
        <v>50</v>
      </c>
      <c r="AB34" s="762">
        <v>50</v>
      </c>
      <c r="AC34" s="762">
        <v>50</v>
      </c>
      <c r="AD34" s="762">
        <v>50</v>
      </c>
      <c r="AE34" s="762">
        <v>10</v>
      </c>
      <c r="AF34" s="762">
        <v>100</v>
      </c>
      <c r="AG34" s="762">
        <v>10</v>
      </c>
      <c r="AH34" s="762">
        <v>100</v>
      </c>
      <c r="AI34" s="762"/>
      <c r="AJ34" s="870">
        <v>7.11</v>
      </c>
      <c r="AK34" s="842"/>
      <c r="AL34" s="842"/>
      <c r="AM34" s="842"/>
      <c r="AN34" s="578"/>
      <c r="AO34" s="578"/>
      <c r="AP34" s="578"/>
      <c r="AQ34" s="578"/>
      <c r="AR34" s="578"/>
      <c r="AS34" s="578"/>
      <c r="AT34" s="578"/>
      <c r="AU34" s="578"/>
      <c r="AV34" s="578"/>
      <c r="AW34" s="578"/>
      <c r="AX34" s="578"/>
      <c r="AY34" s="578"/>
      <c r="AZ34" s="578"/>
      <c r="BA34" s="578"/>
      <c r="BB34" s="578"/>
      <c r="BC34" s="578"/>
    </row>
    <row r="35" spans="1:55" ht="15" thickBot="1" x14ac:dyDescent="0.35">
      <c r="A35" s="578"/>
      <c r="B35" s="1083" t="s">
        <v>520</v>
      </c>
      <c r="C35" s="1085">
        <v>0</v>
      </c>
      <c r="D35" s="1085">
        <v>0</v>
      </c>
      <c r="E35" s="1085">
        <v>0</v>
      </c>
      <c r="F35" s="1085">
        <v>0</v>
      </c>
      <c r="G35" s="1085">
        <v>0</v>
      </c>
      <c r="H35" s="1085">
        <v>0</v>
      </c>
      <c r="I35" s="1085">
        <v>0</v>
      </c>
      <c r="J35" s="1085">
        <v>0</v>
      </c>
      <c r="K35" s="1085"/>
      <c r="L35" s="1076" t="s">
        <v>600</v>
      </c>
      <c r="M35" s="842"/>
      <c r="N35" s="842"/>
      <c r="O35" s="842"/>
      <c r="P35" s="455"/>
      <c r="Q35" s="455"/>
      <c r="R35" s="455"/>
      <c r="S35" s="455"/>
      <c r="T35" s="455"/>
      <c r="U35" s="455"/>
      <c r="V35" s="578"/>
      <c r="W35" s="578"/>
      <c r="X35" s="578"/>
      <c r="Y35" s="578"/>
      <c r="Z35" s="760" t="s">
        <v>520</v>
      </c>
      <c r="AA35" s="762">
        <v>0</v>
      </c>
      <c r="AB35" s="762">
        <v>0</v>
      </c>
      <c r="AC35" s="762">
        <v>0</v>
      </c>
      <c r="AD35" s="762">
        <v>0</v>
      </c>
      <c r="AE35" s="762">
        <v>0</v>
      </c>
      <c r="AF35" s="762">
        <v>0</v>
      </c>
      <c r="AG35" s="762">
        <v>0</v>
      </c>
      <c r="AH35" s="762">
        <v>0</v>
      </c>
      <c r="AI35" s="762"/>
      <c r="AJ35" s="870">
        <v>11</v>
      </c>
      <c r="AK35" s="842"/>
      <c r="AL35" s="842"/>
      <c r="AM35" s="842"/>
      <c r="AN35" s="578"/>
      <c r="AO35" s="578"/>
      <c r="AP35" s="578"/>
      <c r="AQ35" s="578"/>
      <c r="AR35" s="578"/>
      <c r="AS35" s="578"/>
      <c r="AT35" s="578"/>
      <c r="AU35" s="578"/>
      <c r="AV35" s="578"/>
      <c r="AW35" s="578"/>
      <c r="AX35" s="578"/>
      <c r="AY35" s="578"/>
      <c r="AZ35" s="578"/>
      <c r="BA35" s="578"/>
      <c r="BB35" s="578"/>
      <c r="BC35" s="578"/>
    </row>
    <row r="36" spans="1:55" ht="15" thickBot="1" x14ac:dyDescent="0.35">
      <c r="A36" s="578"/>
      <c r="B36" s="1083" t="s">
        <v>521</v>
      </c>
      <c r="C36" s="1085">
        <v>0</v>
      </c>
      <c r="D36" s="1085">
        <v>0</v>
      </c>
      <c r="E36" s="1085">
        <v>0</v>
      </c>
      <c r="F36" s="1085">
        <v>0</v>
      </c>
      <c r="G36" s="1085">
        <v>0</v>
      </c>
      <c r="H36" s="1085">
        <v>0</v>
      </c>
      <c r="I36" s="1085">
        <v>0</v>
      </c>
      <c r="J36" s="1085">
        <v>0</v>
      </c>
      <c r="K36" s="1085"/>
      <c r="L36" s="1076" t="s">
        <v>600</v>
      </c>
      <c r="M36" s="842"/>
      <c r="N36" s="842"/>
      <c r="O36" s="842"/>
      <c r="P36" s="455"/>
      <c r="Q36" s="455"/>
      <c r="R36" s="455"/>
      <c r="S36" s="455"/>
      <c r="T36" s="455"/>
      <c r="U36" s="455"/>
      <c r="V36" s="578"/>
      <c r="W36" s="578"/>
      <c r="X36" s="578"/>
      <c r="Y36" s="578"/>
      <c r="Z36" s="760" t="s">
        <v>521</v>
      </c>
      <c r="AA36" s="762">
        <v>0</v>
      </c>
      <c r="AB36" s="762">
        <v>0</v>
      </c>
      <c r="AC36" s="762">
        <v>0</v>
      </c>
      <c r="AD36" s="762">
        <v>0</v>
      </c>
      <c r="AE36" s="762">
        <v>0</v>
      </c>
      <c r="AF36" s="762">
        <v>0</v>
      </c>
      <c r="AG36" s="762">
        <v>0</v>
      </c>
      <c r="AH36" s="762">
        <v>0</v>
      </c>
      <c r="AI36" s="762"/>
      <c r="AJ36" s="870">
        <v>11</v>
      </c>
      <c r="AK36" s="842"/>
      <c r="AL36" s="842"/>
      <c r="AM36" s="842"/>
      <c r="AN36" s="578"/>
      <c r="AO36" s="578"/>
      <c r="AP36" s="578"/>
      <c r="AQ36" s="578"/>
      <c r="AR36" s="578"/>
      <c r="AS36" s="578"/>
      <c r="AT36" s="578"/>
      <c r="AU36" s="578"/>
      <c r="AV36" s="578"/>
      <c r="AW36" s="578"/>
      <c r="AX36" s="578"/>
      <c r="AY36" s="578"/>
      <c r="AZ36" s="578"/>
      <c r="BA36" s="578"/>
      <c r="BB36" s="578"/>
      <c r="BC36" s="578"/>
    </row>
    <row r="37" spans="1:55" ht="15" thickBot="1" x14ac:dyDescent="0.35">
      <c r="A37" s="578"/>
      <c r="B37" s="1079" t="s">
        <v>11</v>
      </c>
      <c r="C37" s="1086"/>
      <c r="D37" s="1086"/>
      <c r="E37" s="1086"/>
      <c r="F37" s="1086"/>
      <c r="G37" s="1086"/>
      <c r="H37" s="1086"/>
      <c r="I37" s="1086"/>
      <c r="J37" s="1086"/>
      <c r="K37" s="1086"/>
      <c r="L37" s="1087"/>
      <c r="M37" s="842"/>
      <c r="N37" s="842"/>
      <c r="O37" s="842"/>
      <c r="P37" s="455"/>
      <c r="Q37" s="455"/>
      <c r="R37" s="455"/>
      <c r="S37" s="455"/>
      <c r="T37" s="455"/>
      <c r="U37" s="455"/>
      <c r="V37" s="578"/>
      <c r="W37" s="578"/>
      <c r="X37" s="578"/>
      <c r="Y37" s="578"/>
      <c r="Z37" s="782" t="s">
        <v>11</v>
      </c>
      <c r="AA37" s="783"/>
      <c r="AB37" s="783"/>
      <c r="AC37" s="783"/>
      <c r="AD37" s="783"/>
      <c r="AE37" s="783"/>
      <c r="AF37" s="783"/>
      <c r="AG37" s="783"/>
      <c r="AH37" s="783"/>
      <c r="AI37" s="783"/>
      <c r="AJ37" s="784"/>
      <c r="AK37" s="842"/>
      <c r="AL37" s="842"/>
      <c r="AM37" s="842"/>
      <c r="AN37" s="578"/>
      <c r="AO37" s="578"/>
      <c r="AP37" s="578"/>
      <c r="AQ37" s="578"/>
      <c r="AR37" s="578"/>
      <c r="AS37" s="578"/>
      <c r="AT37" s="578"/>
      <c r="AU37" s="578"/>
      <c r="AV37" s="578"/>
      <c r="AW37" s="578"/>
      <c r="AX37" s="578"/>
      <c r="AY37" s="578"/>
      <c r="AZ37" s="578"/>
      <c r="BA37" s="578"/>
      <c r="BB37" s="578"/>
      <c r="BC37" s="578"/>
    </row>
    <row r="38" spans="1:55" ht="15" thickBot="1" x14ac:dyDescent="0.35">
      <c r="A38" s="578"/>
      <c r="B38" s="1083" t="s">
        <v>502</v>
      </c>
      <c r="C38" s="1085" t="s">
        <v>515</v>
      </c>
      <c r="D38" s="1085" t="s">
        <v>515</v>
      </c>
      <c r="E38" s="1085" t="s">
        <v>515</v>
      </c>
      <c r="F38" s="1085" t="s">
        <v>515</v>
      </c>
      <c r="G38" s="1085" t="s">
        <v>515</v>
      </c>
      <c r="H38" s="1085" t="s">
        <v>515</v>
      </c>
      <c r="I38" s="1085" t="s">
        <v>515</v>
      </c>
      <c r="J38" s="1085" t="s">
        <v>515</v>
      </c>
      <c r="K38" s="1076"/>
      <c r="L38" s="1076"/>
      <c r="M38" s="842"/>
      <c r="N38" s="842"/>
      <c r="O38" s="842"/>
      <c r="P38" s="455"/>
      <c r="Q38" s="455"/>
      <c r="R38" s="455"/>
      <c r="S38" s="455"/>
      <c r="T38" s="455"/>
      <c r="U38" s="455"/>
      <c r="V38" s="578"/>
      <c r="W38" s="578"/>
      <c r="X38" s="578"/>
      <c r="Y38" s="578"/>
      <c r="Z38" s="760" t="s">
        <v>502</v>
      </c>
      <c r="AA38" s="762" t="s">
        <v>515</v>
      </c>
      <c r="AB38" s="762" t="s">
        <v>515</v>
      </c>
      <c r="AC38" s="762" t="s">
        <v>515</v>
      </c>
      <c r="AD38" s="762" t="s">
        <v>515</v>
      </c>
      <c r="AE38" s="762" t="s">
        <v>515</v>
      </c>
      <c r="AF38" s="762" t="s">
        <v>515</v>
      </c>
      <c r="AG38" s="762" t="s">
        <v>515</v>
      </c>
      <c r="AH38" s="762" t="s">
        <v>515</v>
      </c>
      <c r="AI38" s="870"/>
      <c r="AJ38" s="870"/>
      <c r="AK38" s="842"/>
      <c r="AL38" s="842"/>
      <c r="AM38" s="842"/>
      <c r="AN38" s="578"/>
      <c r="AO38" s="578"/>
      <c r="AP38" s="578"/>
      <c r="AQ38" s="578"/>
      <c r="AR38" s="578"/>
      <c r="AS38" s="578"/>
      <c r="AT38" s="578"/>
      <c r="AU38" s="578"/>
      <c r="AV38" s="578"/>
      <c r="AW38" s="578"/>
      <c r="AX38" s="578"/>
      <c r="AY38" s="578"/>
      <c r="AZ38" s="578"/>
      <c r="BA38" s="578"/>
      <c r="BB38" s="578"/>
      <c r="BC38" s="578"/>
    </row>
    <row r="39" spans="1:55" ht="15" thickBot="1" x14ac:dyDescent="0.35">
      <c r="A39" s="578"/>
      <c r="B39" s="1083" t="s">
        <v>503</v>
      </c>
      <c r="C39" s="1085" t="s">
        <v>515</v>
      </c>
      <c r="D39" s="1085" t="s">
        <v>515</v>
      </c>
      <c r="E39" s="1085" t="s">
        <v>515</v>
      </c>
      <c r="F39" s="1085" t="s">
        <v>515</v>
      </c>
      <c r="G39" s="1085" t="s">
        <v>515</v>
      </c>
      <c r="H39" s="1085" t="s">
        <v>515</v>
      </c>
      <c r="I39" s="1085" t="s">
        <v>515</v>
      </c>
      <c r="J39" s="1085" t="s">
        <v>515</v>
      </c>
      <c r="K39" s="1076"/>
      <c r="L39" s="1076"/>
      <c r="M39" s="842"/>
      <c r="N39" s="842"/>
      <c r="O39" s="842"/>
      <c r="P39" s="455"/>
      <c r="Q39" s="455"/>
      <c r="R39" s="455"/>
      <c r="S39" s="455"/>
      <c r="T39" s="455"/>
      <c r="U39" s="455"/>
      <c r="V39" s="578"/>
      <c r="W39" s="578"/>
      <c r="X39" s="578"/>
      <c r="Y39" s="578"/>
      <c r="Z39" s="760" t="s">
        <v>503</v>
      </c>
      <c r="AA39" s="762" t="s">
        <v>515</v>
      </c>
      <c r="AB39" s="762" t="s">
        <v>515</v>
      </c>
      <c r="AC39" s="762" t="s">
        <v>515</v>
      </c>
      <c r="AD39" s="762" t="s">
        <v>515</v>
      </c>
      <c r="AE39" s="762" t="s">
        <v>515</v>
      </c>
      <c r="AF39" s="762" t="s">
        <v>515</v>
      </c>
      <c r="AG39" s="762" t="s">
        <v>515</v>
      </c>
      <c r="AH39" s="762" t="s">
        <v>515</v>
      </c>
      <c r="AI39" s="870"/>
      <c r="AJ39" s="870"/>
      <c r="AK39" s="842"/>
      <c r="AL39" s="842"/>
      <c r="AM39" s="842"/>
      <c r="AN39" s="578"/>
      <c r="AO39" s="578"/>
      <c r="AP39" s="578"/>
      <c r="AQ39" s="578"/>
      <c r="AR39" s="578"/>
      <c r="AS39" s="578"/>
      <c r="AT39" s="578"/>
      <c r="AU39" s="578"/>
      <c r="AV39" s="578"/>
      <c r="AW39" s="578"/>
      <c r="AX39" s="578"/>
      <c r="AY39" s="578"/>
      <c r="AZ39" s="578"/>
      <c r="BA39" s="578"/>
      <c r="BB39" s="578"/>
      <c r="BC39" s="578"/>
    </row>
    <row r="40" spans="1:55" ht="15" thickBot="1" x14ac:dyDescent="0.35">
      <c r="A40" s="578"/>
      <c r="B40" s="1083" t="s">
        <v>504</v>
      </c>
      <c r="C40" s="1085" t="s">
        <v>515</v>
      </c>
      <c r="D40" s="1085" t="s">
        <v>515</v>
      </c>
      <c r="E40" s="1085" t="s">
        <v>515</v>
      </c>
      <c r="F40" s="1085" t="s">
        <v>515</v>
      </c>
      <c r="G40" s="1085" t="s">
        <v>515</v>
      </c>
      <c r="H40" s="1085" t="s">
        <v>515</v>
      </c>
      <c r="I40" s="1085" t="s">
        <v>515</v>
      </c>
      <c r="J40" s="1085" t="s">
        <v>515</v>
      </c>
      <c r="K40" s="1076"/>
      <c r="L40" s="1076"/>
      <c r="M40" s="842"/>
      <c r="N40" s="842"/>
      <c r="O40" s="842"/>
      <c r="P40" s="455"/>
      <c r="Q40" s="455"/>
      <c r="R40" s="455"/>
      <c r="S40" s="455"/>
      <c r="T40" s="455"/>
      <c r="U40" s="455"/>
      <c r="V40" s="578"/>
      <c r="W40" s="578"/>
      <c r="X40" s="578"/>
      <c r="Y40" s="578"/>
      <c r="Z40" s="760" t="s">
        <v>504</v>
      </c>
      <c r="AA40" s="762" t="s">
        <v>515</v>
      </c>
      <c r="AB40" s="762" t="s">
        <v>515</v>
      </c>
      <c r="AC40" s="762" t="s">
        <v>515</v>
      </c>
      <c r="AD40" s="762" t="s">
        <v>515</v>
      </c>
      <c r="AE40" s="762" t="s">
        <v>515</v>
      </c>
      <c r="AF40" s="762" t="s">
        <v>515</v>
      </c>
      <c r="AG40" s="762" t="s">
        <v>515</v>
      </c>
      <c r="AH40" s="762" t="s">
        <v>515</v>
      </c>
      <c r="AI40" s="870"/>
      <c r="AJ40" s="870"/>
      <c r="AK40" s="842"/>
      <c r="AL40" s="842"/>
      <c r="AM40" s="842"/>
      <c r="AN40" s="578"/>
      <c r="AO40" s="578"/>
      <c r="AP40" s="578"/>
      <c r="AQ40" s="578"/>
      <c r="AR40" s="578"/>
      <c r="AS40" s="578"/>
      <c r="AT40" s="578"/>
      <c r="AU40" s="578"/>
      <c r="AV40" s="578"/>
      <c r="AW40" s="578"/>
      <c r="AX40" s="578"/>
      <c r="AY40" s="578"/>
      <c r="AZ40" s="578"/>
      <c r="BA40" s="578"/>
      <c r="BB40" s="578"/>
      <c r="BC40" s="578"/>
    </row>
    <row r="41" spans="1:55" ht="15" thickBot="1" x14ac:dyDescent="0.35">
      <c r="A41" s="578"/>
      <c r="B41" s="1083" t="s">
        <v>505</v>
      </c>
      <c r="C41" s="1085" t="s">
        <v>515</v>
      </c>
      <c r="D41" s="1085" t="s">
        <v>515</v>
      </c>
      <c r="E41" s="1085" t="s">
        <v>515</v>
      </c>
      <c r="F41" s="1085" t="s">
        <v>515</v>
      </c>
      <c r="G41" s="1085" t="s">
        <v>515</v>
      </c>
      <c r="H41" s="1085" t="s">
        <v>515</v>
      </c>
      <c r="I41" s="1085" t="s">
        <v>515</v>
      </c>
      <c r="J41" s="1085" t="s">
        <v>515</v>
      </c>
      <c r="K41" s="1076"/>
      <c r="L41" s="1076"/>
      <c r="M41" s="842"/>
      <c r="N41" s="842"/>
      <c r="O41" s="842"/>
      <c r="P41" s="455"/>
      <c r="Q41" s="455"/>
      <c r="R41" s="455"/>
      <c r="S41" s="455"/>
      <c r="T41" s="455"/>
      <c r="U41" s="455"/>
      <c r="V41" s="578"/>
      <c r="W41" s="578"/>
      <c r="X41" s="578"/>
      <c r="Y41" s="578"/>
      <c r="Z41" s="760" t="s">
        <v>505</v>
      </c>
      <c r="AA41" s="762" t="s">
        <v>515</v>
      </c>
      <c r="AB41" s="762" t="s">
        <v>515</v>
      </c>
      <c r="AC41" s="762" t="s">
        <v>515</v>
      </c>
      <c r="AD41" s="762" t="s">
        <v>515</v>
      </c>
      <c r="AE41" s="762" t="s">
        <v>515</v>
      </c>
      <c r="AF41" s="762" t="s">
        <v>515</v>
      </c>
      <c r="AG41" s="762" t="s">
        <v>515</v>
      </c>
      <c r="AH41" s="762" t="s">
        <v>515</v>
      </c>
      <c r="AI41" s="870"/>
      <c r="AJ41" s="870"/>
      <c r="AK41" s="842"/>
      <c r="AL41" s="842"/>
      <c r="AM41" s="842"/>
      <c r="AN41" s="578"/>
      <c r="AO41" s="578"/>
      <c r="AP41" s="578"/>
      <c r="AQ41" s="578"/>
      <c r="AR41" s="578"/>
      <c r="AS41" s="578"/>
      <c r="AT41" s="578"/>
      <c r="AU41" s="578"/>
      <c r="AV41" s="578"/>
      <c r="AW41" s="578"/>
      <c r="AX41" s="578"/>
      <c r="AY41" s="578"/>
      <c r="AZ41" s="578"/>
      <c r="BA41" s="578"/>
      <c r="BB41" s="578"/>
      <c r="BC41" s="578"/>
    </row>
    <row r="42" spans="1:55" ht="15" thickBot="1" x14ac:dyDescent="0.35">
      <c r="A42" s="578"/>
      <c r="B42" s="1083" t="s">
        <v>18</v>
      </c>
      <c r="C42" s="1085" t="s">
        <v>515</v>
      </c>
      <c r="D42" s="1085" t="s">
        <v>515</v>
      </c>
      <c r="E42" s="1085" t="s">
        <v>515</v>
      </c>
      <c r="F42" s="1085" t="s">
        <v>515</v>
      </c>
      <c r="G42" s="1085" t="s">
        <v>515</v>
      </c>
      <c r="H42" s="1085" t="s">
        <v>515</v>
      </c>
      <c r="I42" s="1085" t="s">
        <v>515</v>
      </c>
      <c r="J42" s="1085" t="s">
        <v>515</v>
      </c>
      <c r="K42" s="1076"/>
      <c r="L42" s="1076"/>
      <c r="M42" s="842"/>
      <c r="N42" s="842"/>
      <c r="O42" s="842"/>
      <c r="P42" s="455"/>
      <c r="Q42" s="455"/>
      <c r="R42" s="455"/>
      <c r="S42" s="455"/>
      <c r="T42" s="455"/>
      <c r="U42" s="455"/>
      <c r="V42" s="578"/>
      <c r="W42" s="578"/>
      <c r="X42" s="578"/>
      <c r="Y42" s="578"/>
      <c r="Z42" s="760" t="s">
        <v>18</v>
      </c>
      <c r="AA42" s="762" t="s">
        <v>515</v>
      </c>
      <c r="AB42" s="762" t="s">
        <v>515</v>
      </c>
      <c r="AC42" s="762" t="s">
        <v>515</v>
      </c>
      <c r="AD42" s="762" t="s">
        <v>515</v>
      </c>
      <c r="AE42" s="762" t="s">
        <v>515</v>
      </c>
      <c r="AF42" s="762" t="s">
        <v>515</v>
      </c>
      <c r="AG42" s="762" t="s">
        <v>515</v>
      </c>
      <c r="AH42" s="762" t="s">
        <v>515</v>
      </c>
      <c r="AI42" s="870"/>
      <c r="AJ42" s="870"/>
      <c r="AK42" s="842"/>
      <c r="AL42" s="842"/>
      <c r="AM42" s="842"/>
      <c r="AN42" s="578"/>
      <c r="AO42" s="578"/>
      <c r="AP42" s="578"/>
      <c r="AQ42" s="578"/>
      <c r="AR42" s="578"/>
      <c r="AS42" s="578"/>
      <c r="AT42" s="578"/>
      <c r="AU42" s="578"/>
      <c r="AV42" s="578"/>
      <c r="AW42" s="578"/>
      <c r="AX42" s="578"/>
      <c r="AY42" s="578"/>
      <c r="AZ42" s="578"/>
      <c r="BA42" s="578"/>
      <c r="BB42" s="578"/>
      <c r="BC42" s="578"/>
    </row>
    <row r="43" spans="1:55" ht="15" thickBot="1" x14ac:dyDescent="0.35">
      <c r="A43" s="578"/>
      <c r="B43" s="1079" t="s">
        <v>20</v>
      </c>
      <c r="C43" s="1086"/>
      <c r="D43" s="1086"/>
      <c r="E43" s="1086"/>
      <c r="F43" s="1086"/>
      <c r="G43" s="1086"/>
      <c r="H43" s="1086"/>
      <c r="I43" s="1086"/>
      <c r="J43" s="1086"/>
      <c r="K43" s="1086"/>
      <c r="L43" s="1087"/>
      <c r="M43" s="842"/>
      <c r="N43" s="842"/>
      <c r="O43" s="842"/>
      <c r="P43" s="455"/>
      <c r="Q43" s="455"/>
      <c r="R43" s="455"/>
      <c r="S43" s="455"/>
      <c r="T43" s="455"/>
      <c r="U43" s="455"/>
      <c r="V43" s="578"/>
      <c r="W43" s="578"/>
      <c r="X43" s="578"/>
      <c r="Y43" s="578"/>
      <c r="Z43" s="782" t="s">
        <v>20</v>
      </c>
      <c r="AA43" s="783"/>
      <c r="AB43" s="783"/>
      <c r="AC43" s="783"/>
      <c r="AD43" s="783"/>
      <c r="AE43" s="783"/>
      <c r="AF43" s="783"/>
      <c r="AG43" s="783"/>
      <c r="AH43" s="783"/>
      <c r="AI43" s="783"/>
      <c r="AJ43" s="784"/>
      <c r="AK43" s="842"/>
      <c r="AL43" s="842"/>
      <c r="AM43" s="842"/>
      <c r="AN43" s="578"/>
      <c r="AO43" s="578"/>
      <c r="AP43" s="578"/>
      <c r="AQ43" s="578"/>
      <c r="AR43" s="578"/>
      <c r="AS43" s="578"/>
      <c r="AT43" s="578"/>
      <c r="AU43" s="578"/>
      <c r="AV43" s="578"/>
      <c r="AW43" s="578"/>
      <c r="AX43" s="578"/>
      <c r="AY43" s="578"/>
      <c r="AZ43" s="578"/>
      <c r="BA43" s="578"/>
      <c r="BB43" s="578"/>
      <c r="BC43" s="578"/>
    </row>
    <row r="44" spans="1:55" x14ac:dyDescent="0.3">
      <c r="A44" s="578"/>
      <c r="B44" s="1088" t="s">
        <v>22</v>
      </c>
      <c r="C44" s="1091">
        <v>10</v>
      </c>
      <c r="D44" s="1090">
        <v>9.3999999999999986</v>
      </c>
      <c r="E44" s="1089">
        <v>8.5</v>
      </c>
      <c r="F44" s="1089">
        <v>7.6</v>
      </c>
      <c r="G44" s="1091">
        <v>8</v>
      </c>
      <c r="H44" s="1091">
        <v>12</v>
      </c>
      <c r="I44" s="1091">
        <v>6</v>
      </c>
      <c r="J44" s="1091">
        <v>12</v>
      </c>
      <c r="K44" s="1091"/>
      <c r="L44" s="1091" t="s">
        <v>607</v>
      </c>
      <c r="M44" s="842"/>
      <c r="N44" s="842"/>
      <c r="O44" s="842"/>
      <c r="P44" s="455"/>
      <c r="Q44" s="455"/>
      <c r="R44" s="455"/>
      <c r="S44" s="455"/>
      <c r="T44" s="455"/>
      <c r="U44" s="455"/>
      <c r="V44" s="578"/>
      <c r="W44" s="578"/>
      <c r="X44" s="578"/>
      <c r="Y44" s="578"/>
      <c r="Z44" s="589" t="s">
        <v>22</v>
      </c>
      <c r="AA44" s="785">
        <v>150</v>
      </c>
      <c r="AB44" s="610">
        <v>141</v>
      </c>
      <c r="AC44" s="610">
        <v>127</v>
      </c>
      <c r="AD44" s="610">
        <v>114</v>
      </c>
      <c r="AE44" s="785">
        <v>130</v>
      </c>
      <c r="AF44" s="785">
        <v>160</v>
      </c>
      <c r="AG44" s="785">
        <v>100</v>
      </c>
      <c r="AH44" s="785">
        <v>150</v>
      </c>
      <c r="AI44" s="785"/>
      <c r="AJ44" s="785">
        <v>12.15</v>
      </c>
      <c r="AK44" s="842"/>
      <c r="AL44" s="842"/>
      <c r="AM44" s="842"/>
      <c r="AN44" s="578"/>
      <c r="AO44" s="578"/>
      <c r="AP44" s="578"/>
      <c r="AQ44" s="578"/>
      <c r="AR44" s="578"/>
      <c r="AS44" s="578"/>
      <c r="AT44" s="578"/>
      <c r="AU44" s="578"/>
      <c r="AV44" s="578"/>
      <c r="AW44" s="578"/>
      <c r="AX44" s="578"/>
      <c r="AY44" s="578"/>
      <c r="AZ44" s="578"/>
      <c r="BA44" s="578"/>
      <c r="BB44" s="578"/>
      <c r="BC44" s="578"/>
    </row>
    <row r="45" spans="1:55" x14ac:dyDescent="0.3">
      <c r="A45" s="578"/>
      <c r="B45" s="1088" t="s">
        <v>24</v>
      </c>
      <c r="C45" s="1091">
        <v>70</v>
      </c>
      <c r="D45" s="1091">
        <v>70</v>
      </c>
      <c r="E45" s="1091">
        <v>65</v>
      </c>
      <c r="F45" s="1091">
        <v>60</v>
      </c>
      <c r="G45" s="1091">
        <v>50</v>
      </c>
      <c r="H45" s="1091">
        <v>85</v>
      </c>
      <c r="I45" s="1091">
        <v>50</v>
      </c>
      <c r="J45" s="1091">
        <v>85</v>
      </c>
      <c r="K45" s="1091" t="s">
        <v>42</v>
      </c>
      <c r="L45" s="1091" t="s">
        <v>600</v>
      </c>
      <c r="M45" s="842"/>
      <c r="N45" s="842"/>
      <c r="O45" s="842"/>
      <c r="P45" s="455"/>
      <c r="Q45" s="455"/>
      <c r="R45" s="455"/>
      <c r="S45" s="455"/>
      <c r="T45" s="455"/>
      <c r="U45" s="455"/>
      <c r="V45" s="578"/>
      <c r="W45" s="578"/>
      <c r="X45" s="578"/>
      <c r="Y45" s="578"/>
      <c r="Z45" s="589" t="s">
        <v>24</v>
      </c>
      <c r="AA45" s="785">
        <v>70</v>
      </c>
      <c r="AB45" s="590">
        <v>70</v>
      </c>
      <c r="AC45" s="590">
        <v>70</v>
      </c>
      <c r="AD45" s="590">
        <v>70</v>
      </c>
      <c r="AE45" s="785">
        <v>50</v>
      </c>
      <c r="AF45" s="785">
        <v>85</v>
      </c>
      <c r="AG45" s="785">
        <v>50</v>
      </c>
      <c r="AH45" s="785">
        <v>85</v>
      </c>
      <c r="AI45" s="785" t="s">
        <v>42</v>
      </c>
      <c r="AJ45" s="785">
        <v>12</v>
      </c>
      <c r="AK45" s="842"/>
      <c r="AL45" s="842"/>
      <c r="AM45" s="842"/>
      <c r="AN45" s="578"/>
      <c r="AO45" s="578"/>
      <c r="AP45" s="578"/>
      <c r="AQ45" s="578"/>
      <c r="AR45" s="578"/>
      <c r="AS45" s="578"/>
      <c r="AT45" s="578"/>
      <c r="AU45" s="578"/>
      <c r="AV45" s="578"/>
      <c r="AW45" s="578"/>
      <c r="AX45" s="578"/>
      <c r="AY45" s="578"/>
      <c r="AZ45" s="578"/>
      <c r="BA45" s="578"/>
      <c r="BB45" s="578"/>
      <c r="BC45" s="578"/>
    </row>
    <row r="46" spans="1:55" ht="15" thickBot="1" x14ac:dyDescent="0.35">
      <c r="A46" s="578"/>
      <c r="B46" s="1083" t="s">
        <v>26</v>
      </c>
      <c r="C46" s="1076">
        <v>30</v>
      </c>
      <c r="D46" s="1076">
        <v>30</v>
      </c>
      <c r="E46" s="1076">
        <v>35</v>
      </c>
      <c r="F46" s="1076">
        <v>40</v>
      </c>
      <c r="G46" s="1076">
        <v>15</v>
      </c>
      <c r="H46" s="1076">
        <v>50</v>
      </c>
      <c r="I46" s="1076">
        <v>15</v>
      </c>
      <c r="J46" s="1076">
        <v>50</v>
      </c>
      <c r="K46" s="1076"/>
      <c r="L46" s="1076" t="s">
        <v>600</v>
      </c>
      <c r="M46" s="842"/>
      <c r="N46" s="842"/>
      <c r="O46" s="842"/>
      <c r="P46" s="455"/>
      <c r="Q46" s="455"/>
      <c r="R46" s="455"/>
      <c r="S46" s="455"/>
      <c r="T46" s="455"/>
      <c r="U46" s="455"/>
      <c r="V46" s="578"/>
      <c r="W46" s="578"/>
      <c r="X46" s="578"/>
      <c r="Y46" s="578"/>
      <c r="Z46" s="760" t="s">
        <v>26</v>
      </c>
      <c r="AA46" s="870">
        <v>30</v>
      </c>
      <c r="AB46" s="584">
        <v>30</v>
      </c>
      <c r="AC46" s="584">
        <v>30</v>
      </c>
      <c r="AD46" s="584">
        <v>30</v>
      </c>
      <c r="AE46" s="870">
        <v>15</v>
      </c>
      <c r="AF46" s="870">
        <v>50</v>
      </c>
      <c r="AG46" s="870">
        <v>15</v>
      </c>
      <c r="AH46" s="870">
        <v>50</v>
      </c>
      <c r="AI46" s="870"/>
      <c r="AJ46" s="870">
        <v>12</v>
      </c>
      <c r="AK46" s="842"/>
      <c r="AL46" s="842"/>
      <c r="AM46" s="842"/>
      <c r="AN46" s="578"/>
      <c r="AO46" s="578"/>
      <c r="AP46" s="578"/>
      <c r="AQ46" s="578"/>
      <c r="AR46" s="578"/>
      <c r="AS46" s="578"/>
      <c r="AT46" s="578"/>
      <c r="AU46" s="578"/>
      <c r="AV46" s="578"/>
      <c r="AW46" s="578"/>
      <c r="AX46" s="578"/>
      <c r="AY46" s="578"/>
      <c r="AZ46" s="578"/>
      <c r="BA46" s="578"/>
      <c r="BB46" s="578"/>
      <c r="BC46" s="578"/>
    </row>
    <row r="47" spans="1:55" ht="21" thickBot="1" x14ac:dyDescent="0.35">
      <c r="A47" s="578"/>
      <c r="B47" s="1083" t="s">
        <v>28</v>
      </c>
      <c r="C47" s="1076"/>
      <c r="D47" s="1076"/>
      <c r="E47" s="1076"/>
      <c r="F47" s="1076"/>
      <c r="G47" s="1076"/>
      <c r="H47" s="1076"/>
      <c r="I47" s="1076"/>
      <c r="J47" s="1076"/>
      <c r="K47" s="1076"/>
      <c r="L47" s="1076"/>
      <c r="M47" s="842"/>
      <c r="N47" s="842"/>
      <c r="O47" s="842"/>
      <c r="P47" s="455"/>
      <c r="Q47" s="455"/>
      <c r="R47" s="455"/>
      <c r="S47" s="455"/>
      <c r="T47" s="455"/>
      <c r="U47" s="455"/>
      <c r="V47" s="578"/>
      <c r="W47" s="578"/>
      <c r="X47" s="578"/>
      <c r="Y47" s="578"/>
      <c r="Z47" s="760" t="s">
        <v>28</v>
      </c>
      <c r="AA47" s="870"/>
      <c r="AB47" s="584"/>
      <c r="AC47" s="584"/>
      <c r="AD47" s="584"/>
      <c r="AE47" s="870"/>
      <c r="AF47" s="870"/>
      <c r="AG47" s="870"/>
      <c r="AH47" s="870"/>
      <c r="AI47" s="870"/>
      <c r="AJ47" s="870"/>
      <c r="AK47" s="842"/>
      <c r="AL47" s="842"/>
      <c r="AM47" s="842"/>
      <c r="AN47" s="578"/>
      <c r="AO47" s="578"/>
      <c r="AP47" s="578"/>
      <c r="AQ47" s="578"/>
      <c r="AR47" s="578"/>
      <c r="AS47" s="578"/>
      <c r="AT47" s="578"/>
      <c r="AU47" s="578"/>
      <c r="AV47" s="578"/>
      <c r="AW47" s="578"/>
      <c r="AX47" s="578"/>
      <c r="AY47" s="578"/>
      <c r="AZ47" s="578"/>
      <c r="BA47" s="578"/>
      <c r="BB47" s="578"/>
      <c r="BC47" s="578"/>
    </row>
    <row r="48" spans="1:55" x14ac:dyDescent="0.3">
      <c r="A48" s="578"/>
      <c r="B48" s="1093" t="s">
        <v>44</v>
      </c>
      <c r="C48" s="1094">
        <v>291</v>
      </c>
      <c r="D48" s="1095">
        <v>278.03216422149995</v>
      </c>
      <c r="E48" s="1096">
        <v>255.11663107276718</v>
      </c>
      <c r="F48" s="1095">
        <v>238.73507335803222</v>
      </c>
      <c r="G48" s="1097">
        <v>256</v>
      </c>
      <c r="H48" s="1095">
        <v>328</v>
      </c>
      <c r="I48" s="1095">
        <v>188</v>
      </c>
      <c r="J48" s="1095">
        <v>295</v>
      </c>
      <c r="K48" s="1098"/>
      <c r="L48" s="1098"/>
      <c r="M48" s="842"/>
      <c r="N48" s="842"/>
      <c r="O48" s="842"/>
      <c r="P48" s="577"/>
      <c r="Q48" s="455"/>
      <c r="R48" s="455"/>
      <c r="S48" s="455"/>
      <c r="T48" s="455"/>
      <c r="U48" s="455"/>
      <c r="V48" s="578"/>
      <c r="W48" s="578"/>
      <c r="X48" s="578"/>
      <c r="Y48" s="578"/>
      <c r="Z48" s="724" t="s">
        <v>44</v>
      </c>
      <c r="AA48" s="598">
        <f>SUM(AA49:AA50)</f>
        <v>1640</v>
      </c>
      <c r="AB48" s="788">
        <f t="shared" ref="AB48:AH48" si="0">SUM(AB49:AB50)</f>
        <v>1650</v>
      </c>
      <c r="AC48" s="600">
        <f t="shared" si="0"/>
        <v>1866</v>
      </c>
      <c r="AD48" s="788">
        <f t="shared" si="0"/>
        <v>2411</v>
      </c>
      <c r="AE48" s="601">
        <f t="shared" si="0"/>
        <v>1070</v>
      </c>
      <c r="AF48" s="788">
        <f t="shared" si="0"/>
        <v>2850</v>
      </c>
      <c r="AG48" s="788">
        <f t="shared" si="0"/>
        <v>1820</v>
      </c>
      <c r="AH48" s="788">
        <f t="shared" si="0"/>
        <v>3980</v>
      </c>
      <c r="AI48" s="871"/>
      <c r="AJ48" s="871"/>
      <c r="AK48" s="842"/>
      <c r="AL48" s="842"/>
      <c r="AM48" s="842"/>
      <c r="AN48" s="578"/>
      <c r="AO48" s="578"/>
      <c r="AP48" s="578"/>
      <c r="AQ48" s="578"/>
      <c r="AR48" s="578"/>
      <c r="AS48" s="578"/>
      <c r="AT48" s="578"/>
      <c r="AU48" s="578"/>
      <c r="AV48" s="578"/>
      <c r="AW48" s="578"/>
      <c r="AX48" s="578"/>
      <c r="AY48" s="578"/>
      <c r="AZ48" s="578"/>
      <c r="BA48" s="578"/>
      <c r="BB48" s="578"/>
      <c r="BC48" s="578"/>
    </row>
    <row r="49" spans="1:55" x14ac:dyDescent="0.3">
      <c r="A49" s="578"/>
      <c r="B49" s="1099" t="s">
        <v>507</v>
      </c>
      <c r="C49" s="1100">
        <v>6</v>
      </c>
      <c r="D49" s="1100">
        <v>7</v>
      </c>
      <c r="E49" s="1100">
        <v>10</v>
      </c>
      <c r="F49" s="1100">
        <v>17</v>
      </c>
      <c r="G49" s="1100">
        <v>6</v>
      </c>
      <c r="H49" s="1100">
        <v>8</v>
      </c>
      <c r="I49" s="1100">
        <v>13</v>
      </c>
      <c r="J49" s="1100">
        <v>20</v>
      </c>
      <c r="K49" s="1101" t="s">
        <v>279</v>
      </c>
      <c r="L49" s="1101"/>
      <c r="M49" s="842"/>
      <c r="N49" s="842"/>
      <c r="O49" s="842"/>
      <c r="P49" s="577"/>
      <c r="Q49" s="455"/>
      <c r="R49" s="455"/>
      <c r="S49" s="455"/>
      <c r="T49" s="455"/>
      <c r="U49" s="455"/>
      <c r="V49" s="578"/>
      <c r="W49" s="578"/>
      <c r="X49" s="578"/>
      <c r="Y49" s="578"/>
      <c r="Z49" s="602" t="s">
        <v>507</v>
      </c>
      <c r="AA49" s="603">
        <v>640</v>
      </c>
      <c r="AB49" s="603">
        <v>710</v>
      </c>
      <c r="AC49" s="603">
        <v>1020</v>
      </c>
      <c r="AD49" s="603">
        <v>1650</v>
      </c>
      <c r="AE49" s="603">
        <v>570</v>
      </c>
      <c r="AF49" s="603">
        <v>850</v>
      </c>
      <c r="AG49" s="603">
        <v>1320</v>
      </c>
      <c r="AH49" s="603">
        <v>1980</v>
      </c>
      <c r="AI49" s="790" t="s">
        <v>279</v>
      </c>
      <c r="AJ49" s="790"/>
      <c r="AK49" s="842"/>
      <c r="AL49" s="842"/>
      <c r="AM49" s="842"/>
      <c r="AN49" s="578"/>
      <c r="AO49" s="578"/>
      <c r="AP49" s="578"/>
      <c r="AQ49" s="578"/>
      <c r="AR49" s="578"/>
      <c r="AS49" s="578"/>
      <c r="AT49" s="578"/>
      <c r="AU49" s="578"/>
      <c r="AV49" s="578"/>
      <c r="AW49" s="578"/>
      <c r="AX49" s="578"/>
      <c r="AY49" s="578"/>
      <c r="AZ49" s="578"/>
      <c r="BA49" s="578"/>
      <c r="BB49" s="578"/>
      <c r="BC49" s="578"/>
    </row>
    <row r="50" spans="1:55" s="837" customFormat="1" ht="15" thickBot="1" x14ac:dyDescent="0.35">
      <c r="B50" s="1102" t="s">
        <v>508</v>
      </c>
      <c r="C50" s="1084">
        <v>285</v>
      </c>
      <c r="D50" s="1104">
        <v>271.03216422149995</v>
      </c>
      <c r="E50" s="1104">
        <v>245.11663107276718</v>
      </c>
      <c r="F50" s="1104">
        <v>221.73507335803222</v>
      </c>
      <c r="G50" s="1076">
        <v>250</v>
      </c>
      <c r="H50" s="1076">
        <v>320</v>
      </c>
      <c r="I50" s="1076">
        <v>175</v>
      </c>
      <c r="J50" s="1076">
        <v>275</v>
      </c>
      <c r="K50" s="1076"/>
      <c r="L50" s="1076"/>
      <c r="M50" s="842"/>
      <c r="N50" s="842"/>
      <c r="O50" s="842"/>
      <c r="P50" s="577"/>
      <c r="Q50" s="842"/>
      <c r="R50" s="842"/>
      <c r="S50" s="842"/>
      <c r="T50" s="842"/>
      <c r="U50" s="842"/>
      <c r="Z50" s="605" t="s">
        <v>508</v>
      </c>
      <c r="AA50" s="873">
        <v>1000</v>
      </c>
      <c r="AB50" s="606">
        <v>940</v>
      </c>
      <c r="AC50" s="607">
        <v>846</v>
      </c>
      <c r="AD50" s="606">
        <v>761</v>
      </c>
      <c r="AE50" s="870">
        <v>500</v>
      </c>
      <c r="AF50" s="870">
        <v>2000</v>
      </c>
      <c r="AG50" s="870">
        <v>500</v>
      </c>
      <c r="AH50" s="870">
        <v>2000</v>
      </c>
      <c r="AI50" s="870"/>
      <c r="AJ50" s="870">
        <v>12</v>
      </c>
      <c r="AK50" s="842"/>
      <c r="AL50" s="842"/>
      <c r="AM50" s="842"/>
    </row>
    <row r="51" spans="1:55" s="837" customFormat="1" ht="15" thickBot="1" x14ac:dyDescent="0.35">
      <c r="B51" s="1083" t="s">
        <v>510</v>
      </c>
      <c r="C51" s="1103">
        <v>0</v>
      </c>
      <c r="D51" s="1103">
        <v>0</v>
      </c>
      <c r="E51" s="1103">
        <v>0</v>
      </c>
      <c r="F51" s="1103">
        <v>0</v>
      </c>
      <c r="G51" s="1103">
        <v>0</v>
      </c>
      <c r="H51" s="1103">
        <v>0</v>
      </c>
      <c r="I51" s="1103">
        <v>0</v>
      </c>
      <c r="J51" s="1103">
        <v>0</v>
      </c>
      <c r="K51" s="1076"/>
      <c r="L51" s="1076" t="s">
        <v>600</v>
      </c>
      <c r="M51" s="842"/>
      <c r="N51" s="842"/>
      <c r="O51" s="842"/>
      <c r="P51" s="577"/>
      <c r="Q51" s="842"/>
      <c r="R51" s="842"/>
      <c r="S51" s="842"/>
      <c r="T51" s="842"/>
      <c r="U51" s="842"/>
      <c r="Z51" s="760" t="s">
        <v>510</v>
      </c>
      <c r="AA51" s="792">
        <f>0.5</f>
        <v>0.5</v>
      </c>
      <c r="AB51" s="611">
        <f>0.47</f>
        <v>0.47</v>
      </c>
      <c r="AC51" s="612">
        <f>0.42</f>
        <v>0.42</v>
      </c>
      <c r="AD51" s="612">
        <f>0.38</f>
        <v>0.38</v>
      </c>
      <c r="AE51" s="613">
        <f>0.2</f>
        <v>0.2</v>
      </c>
      <c r="AF51" s="613">
        <f>1</f>
        <v>1</v>
      </c>
      <c r="AG51" s="613">
        <f>0.2</f>
        <v>0.2</v>
      </c>
      <c r="AH51" s="613">
        <f>1</f>
        <v>1</v>
      </c>
      <c r="AI51" s="870"/>
      <c r="AJ51" s="870">
        <v>12</v>
      </c>
      <c r="AK51" s="842"/>
      <c r="AL51" s="842"/>
      <c r="AM51" s="842"/>
    </row>
    <row r="52" spans="1:55" ht="15" customHeight="1" thickBot="1" x14ac:dyDescent="0.35">
      <c r="A52" s="578"/>
      <c r="B52" s="445"/>
      <c r="C52" s="446"/>
      <c r="D52" s="446"/>
      <c r="E52" s="446"/>
      <c r="F52" s="446"/>
      <c r="G52" s="446"/>
      <c r="H52" s="446"/>
      <c r="I52" s="446"/>
      <c r="J52" s="446"/>
      <c r="K52" s="446"/>
      <c r="L52" s="448"/>
      <c r="M52" s="842"/>
      <c r="N52" s="842"/>
      <c r="O52" s="842"/>
      <c r="P52" s="577"/>
      <c r="Q52" s="455"/>
      <c r="R52" s="455"/>
      <c r="S52" s="455"/>
      <c r="T52" s="455"/>
      <c r="U52" s="455"/>
      <c r="V52" s="578"/>
      <c r="W52" s="578"/>
      <c r="X52" s="578"/>
      <c r="Y52" s="578"/>
      <c r="Z52" s="445"/>
      <c r="AA52" s="446"/>
      <c r="AB52" s="446"/>
      <c r="AC52" s="446"/>
      <c r="AD52" s="446"/>
      <c r="AE52" s="446"/>
      <c r="AF52" s="446"/>
      <c r="AG52" s="446"/>
      <c r="AH52" s="446"/>
      <c r="AI52" s="446"/>
      <c r="AJ52" s="448"/>
      <c r="AK52" s="842"/>
      <c r="AL52" s="842"/>
      <c r="AM52" s="842"/>
      <c r="AN52" s="578"/>
      <c r="AO52" s="578"/>
      <c r="AP52" s="578"/>
      <c r="AQ52" s="578"/>
      <c r="AR52" s="578"/>
      <c r="AS52" s="578"/>
      <c r="AT52" s="578"/>
      <c r="AU52" s="578"/>
      <c r="AV52" s="578"/>
      <c r="AW52" s="578"/>
      <c r="AX52" s="578"/>
      <c r="AY52" s="578"/>
      <c r="AZ52" s="578"/>
      <c r="BA52" s="578"/>
      <c r="BB52" s="578"/>
      <c r="BC52" s="578"/>
    </row>
    <row r="53" spans="1:55" ht="15" thickBot="1" x14ac:dyDescent="0.35">
      <c r="A53" s="578"/>
      <c r="B53" s="445" t="s">
        <v>527</v>
      </c>
      <c r="C53" s="446"/>
      <c r="D53" s="446"/>
      <c r="E53" s="446"/>
      <c r="F53" s="446"/>
      <c r="G53" s="446"/>
      <c r="H53" s="446"/>
      <c r="I53" s="446"/>
      <c r="J53" s="446"/>
      <c r="K53" s="446"/>
      <c r="L53" s="448"/>
      <c r="M53" s="842"/>
      <c r="N53" s="842"/>
      <c r="O53" s="842"/>
      <c r="P53" s="455"/>
      <c r="Q53" s="455"/>
      <c r="R53" s="455"/>
      <c r="S53" s="455"/>
      <c r="T53" s="455"/>
      <c r="U53" s="455"/>
      <c r="V53" s="578"/>
      <c r="W53" s="578"/>
      <c r="X53" s="578"/>
      <c r="Y53" s="578"/>
      <c r="Z53" s="445" t="s">
        <v>527</v>
      </c>
      <c r="AA53" s="446"/>
      <c r="AB53" s="446"/>
      <c r="AC53" s="446"/>
      <c r="AD53" s="446"/>
      <c r="AE53" s="446"/>
      <c r="AF53" s="446"/>
      <c r="AG53" s="446"/>
      <c r="AH53" s="446"/>
      <c r="AI53" s="446"/>
      <c r="AJ53" s="448"/>
      <c r="AK53" s="842"/>
      <c r="AL53" s="842"/>
      <c r="AM53" s="842"/>
      <c r="AN53" s="578"/>
      <c r="AO53" s="578"/>
      <c r="AP53" s="578"/>
      <c r="AQ53" s="578"/>
      <c r="AR53" s="578"/>
      <c r="AS53" s="578"/>
      <c r="AT53" s="578"/>
      <c r="AU53" s="578"/>
      <c r="AV53" s="578"/>
      <c r="AW53" s="578"/>
      <c r="AX53" s="578"/>
      <c r="AY53" s="578"/>
      <c r="AZ53" s="578"/>
      <c r="BA53" s="578"/>
      <c r="BB53" s="578"/>
      <c r="BC53" s="578"/>
    </row>
    <row r="54" spans="1:55" ht="15" thickBot="1" x14ac:dyDescent="0.35">
      <c r="A54" s="578"/>
      <c r="B54" s="860" t="s">
        <v>531</v>
      </c>
      <c r="C54" s="556">
        <f>C44/C$23*Euro</f>
        <v>7.45</v>
      </c>
      <c r="D54" s="556">
        <f>D44/D$23*Euro</f>
        <v>7.0029999999999992</v>
      </c>
      <c r="E54" s="556">
        <f>E44/E$23*Euro</f>
        <v>6.3324999999999996</v>
      </c>
      <c r="F54" s="556">
        <f>F44/F$23*Euro</f>
        <v>5.6619999999999999</v>
      </c>
      <c r="G54" s="859"/>
      <c r="H54" s="859"/>
      <c r="I54" s="859"/>
      <c r="J54" s="859"/>
      <c r="K54" s="859"/>
      <c r="L54" s="859"/>
      <c r="M54" s="842"/>
      <c r="N54" s="842"/>
      <c r="O54" s="842"/>
      <c r="P54" s="455"/>
      <c r="Q54" s="455"/>
      <c r="R54" s="455"/>
      <c r="S54" s="455"/>
      <c r="T54" s="455"/>
      <c r="U54" s="455"/>
      <c r="V54" s="578"/>
      <c r="W54" s="578"/>
      <c r="X54" s="578"/>
      <c r="Y54" s="578"/>
      <c r="Z54" s="877" t="s">
        <v>531</v>
      </c>
      <c r="AA54" s="556">
        <f>AA44/AA$23*Euro</f>
        <v>2.7937500000000002</v>
      </c>
      <c r="AB54" s="556">
        <f>AB44/AB$23*Euro</f>
        <v>2.626125</v>
      </c>
      <c r="AC54" s="556">
        <f>AC44/AC$23*Euro</f>
        <v>2.3653750000000002</v>
      </c>
      <c r="AD54" s="556">
        <f>AD44/AD$23*Euro</f>
        <v>2.1232500000000001</v>
      </c>
      <c r="AE54" s="876"/>
      <c r="AF54" s="876"/>
      <c r="AG54" s="876"/>
      <c r="AH54" s="876"/>
      <c r="AI54" s="876"/>
      <c r="AJ54" s="876"/>
      <c r="AK54" s="842"/>
      <c r="AL54" s="842"/>
      <c r="AM54" s="842"/>
      <c r="AN54" s="578"/>
      <c r="AO54" s="578"/>
      <c r="AP54" s="578"/>
      <c r="AQ54" s="578"/>
      <c r="AR54" s="578"/>
      <c r="AS54" s="578"/>
      <c r="AT54" s="578"/>
      <c r="AU54" s="578"/>
      <c r="AV54" s="578"/>
      <c r="AW54" s="578"/>
      <c r="AX54" s="578"/>
      <c r="AY54" s="578"/>
      <c r="AZ54" s="578"/>
      <c r="BA54" s="578"/>
      <c r="BB54" s="578"/>
      <c r="BC54" s="578"/>
    </row>
    <row r="55" spans="1:55" ht="21" thickBot="1" x14ac:dyDescent="0.35">
      <c r="A55" s="578"/>
      <c r="B55" s="860" t="s">
        <v>532</v>
      </c>
      <c r="C55" s="556">
        <f>C47/C$23*Euro</f>
        <v>0</v>
      </c>
      <c r="D55" s="556">
        <f>D47/D$23*Euro</f>
        <v>0</v>
      </c>
      <c r="E55" s="556">
        <f>E47/E$23*Euro</f>
        <v>0</v>
      </c>
      <c r="F55" s="556">
        <f>F47/F$23*Euro</f>
        <v>0</v>
      </c>
      <c r="G55" s="859"/>
      <c r="H55" s="859"/>
      <c r="I55" s="859"/>
      <c r="J55" s="859"/>
      <c r="K55" s="859"/>
      <c r="L55" s="859"/>
      <c r="M55" s="842"/>
      <c r="N55" s="842"/>
      <c r="O55" s="842"/>
      <c r="P55" s="455"/>
      <c r="Q55" s="455"/>
      <c r="R55" s="455"/>
      <c r="S55" s="455"/>
      <c r="T55" s="455"/>
      <c r="U55" s="455"/>
      <c r="V55" s="578"/>
      <c r="W55" s="578"/>
      <c r="X55" s="578"/>
      <c r="Y55" s="578"/>
      <c r="Z55" s="877" t="s">
        <v>532</v>
      </c>
      <c r="AA55" s="556">
        <f>AA47/AA$23*Euro</f>
        <v>0</v>
      </c>
      <c r="AB55" s="556">
        <f>AB47/AB$23*Euro</f>
        <v>0</v>
      </c>
      <c r="AC55" s="556">
        <f>AC47/AC$23*Euro</f>
        <v>0</v>
      </c>
      <c r="AD55" s="556">
        <f>AD47/AD$23*Euro</f>
        <v>0</v>
      </c>
      <c r="AE55" s="876"/>
      <c r="AF55" s="876"/>
      <c r="AG55" s="876"/>
      <c r="AH55" s="876"/>
      <c r="AI55" s="876"/>
      <c r="AJ55" s="876"/>
      <c r="AK55" s="842"/>
      <c r="AL55" s="842"/>
      <c r="AM55" s="842"/>
      <c r="AN55" s="578"/>
      <c r="AO55" s="578"/>
      <c r="AP55" s="578"/>
      <c r="AQ55" s="578"/>
      <c r="AR55" s="578"/>
      <c r="AS55" s="578"/>
      <c r="AT55" s="578"/>
      <c r="AU55" s="578"/>
      <c r="AV55" s="578"/>
      <c r="AW55" s="578"/>
      <c r="AX55" s="578"/>
      <c r="AY55" s="578"/>
      <c r="AZ55" s="578"/>
      <c r="BA55" s="578"/>
      <c r="BB55" s="578"/>
      <c r="BC55" s="578"/>
    </row>
    <row r="56" spans="1:55" ht="15" thickBot="1" x14ac:dyDescent="0.35">
      <c r="A56" s="578"/>
      <c r="B56" s="860"/>
      <c r="C56" s="859"/>
      <c r="D56" s="859"/>
      <c r="E56" s="859"/>
      <c r="F56" s="859"/>
      <c r="G56" s="859"/>
      <c r="H56" s="859"/>
      <c r="I56" s="859"/>
      <c r="J56" s="859"/>
      <c r="K56" s="859"/>
      <c r="L56" s="859"/>
      <c r="M56" s="842"/>
      <c r="N56" s="842"/>
      <c r="O56" s="842"/>
      <c r="P56" s="455"/>
      <c r="Q56" s="455"/>
      <c r="R56" s="455"/>
      <c r="S56" s="455"/>
      <c r="T56" s="455"/>
      <c r="U56" s="455"/>
      <c r="V56" s="578"/>
      <c r="W56" s="578"/>
      <c r="X56" s="578"/>
      <c r="Y56" s="578"/>
      <c r="Z56" s="877"/>
      <c r="AA56" s="876"/>
      <c r="AB56" s="876"/>
      <c r="AC56" s="876"/>
      <c r="AD56" s="876"/>
      <c r="AE56" s="876"/>
      <c r="AF56" s="876"/>
      <c r="AG56" s="876"/>
      <c r="AH56" s="876"/>
      <c r="AI56" s="876"/>
      <c r="AJ56" s="876"/>
      <c r="AK56" s="842"/>
      <c r="AL56" s="842"/>
      <c r="AM56" s="842"/>
      <c r="AN56" s="578"/>
      <c r="AO56" s="578"/>
      <c r="AP56" s="578"/>
      <c r="AQ56" s="578"/>
      <c r="AR56" s="578"/>
      <c r="AS56" s="578"/>
      <c r="AT56" s="578"/>
      <c r="AU56" s="578"/>
      <c r="AV56" s="578"/>
      <c r="AW56" s="578"/>
      <c r="AX56" s="578"/>
      <c r="AY56" s="578"/>
      <c r="AZ56" s="578"/>
      <c r="BA56" s="578"/>
      <c r="BB56" s="578"/>
      <c r="BC56" s="578"/>
    </row>
    <row r="57" spans="1:55" ht="15" thickBot="1" x14ac:dyDescent="0.35">
      <c r="A57" s="578"/>
      <c r="B57" s="857" t="s">
        <v>530</v>
      </c>
      <c r="C57" s="556">
        <f>C48/C23/1000*Euro</f>
        <v>0.21679500000000002</v>
      </c>
      <c r="D57" s="556">
        <f>D48/D23/1000*Euro</f>
        <v>0.20713396234501746</v>
      </c>
      <c r="E57" s="556">
        <f>E48/E23/1000*Euro</f>
        <v>0.19006189014921157</v>
      </c>
      <c r="F57" s="556">
        <f>F48/F23/1000*Euro</f>
        <v>0.17785762965173399</v>
      </c>
      <c r="G57" s="859"/>
      <c r="H57" s="859"/>
      <c r="I57" s="859"/>
      <c r="J57" s="859"/>
      <c r="K57" s="859"/>
      <c r="L57" s="859"/>
      <c r="M57" s="842"/>
      <c r="N57" s="842"/>
      <c r="O57" s="842"/>
      <c r="P57" s="455"/>
      <c r="Q57" s="455"/>
      <c r="R57" s="455"/>
      <c r="S57" s="455"/>
      <c r="T57" s="455"/>
      <c r="U57" s="455"/>
      <c r="V57" s="578"/>
      <c r="W57" s="578"/>
      <c r="X57" s="578"/>
      <c r="Y57" s="578"/>
      <c r="Z57" s="874" t="s">
        <v>530</v>
      </c>
      <c r="AA57" s="556">
        <f>AA48/AA23/1000*Euro</f>
        <v>3.0544999999999996E-2</v>
      </c>
      <c r="AB57" s="556">
        <f>AB48/AB23/1000*Euro</f>
        <v>3.0731250000000002E-2</v>
      </c>
      <c r="AC57" s="556">
        <f>AC48/AC23/1000*Euro</f>
        <v>3.475425E-2</v>
      </c>
      <c r="AD57" s="556">
        <f>AD48/AD23/1000*Euro</f>
        <v>4.4904874999999997E-2</v>
      </c>
      <c r="AE57" s="876"/>
      <c r="AF57" s="876"/>
      <c r="AG57" s="876"/>
      <c r="AH57" s="876"/>
      <c r="AI57" s="876"/>
      <c r="AJ57" s="876"/>
      <c r="AK57" s="842"/>
      <c r="AL57" s="842"/>
      <c r="AM57" s="842"/>
      <c r="AN57" s="578"/>
      <c r="AO57" s="578"/>
      <c r="AP57" s="578"/>
      <c r="AQ57" s="578"/>
      <c r="AR57" s="578"/>
      <c r="AS57" s="578"/>
      <c r="AT57" s="578"/>
      <c r="AU57" s="578"/>
      <c r="AV57" s="578"/>
      <c r="AW57" s="578"/>
      <c r="AX57" s="578"/>
      <c r="AY57" s="578"/>
      <c r="AZ57" s="578"/>
      <c r="BA57" s="578"/>
      <c r="BB57" s="578"/>
      <c r="BC57" s="578"/>
    </row>
    <row r="58" spans="1:55" s="572" customFormat="1" ht="15" thickBot="1" x14ac:dyDescent="0.35">
      <c r="A58" s="578"/>
      <c r="B58" s="858" t="s">
        <v>533</v>
      </c>
      <c r="C58" s="859">
        <f>C51/3.6*Euro</f>
        <v>0</v>
      </c>
      <c r="D58" s="859">
        <f>D51/3.6*Euro</f>
        <v>0</v>
      </c>
      <c r="E58" s="859">
        <f>E51/3.6*Euro</f>
        <v>0</v>
      </c>
      <c r="F58" s="859">
        <f>F51/3.6*Euro</f>
        <v>0</v>
      </c>
      <c r="G58" s="859"/>
      <c r="H58" s="859"/>
      <c r="I58" s="859"/>
      <c r="J58" s="859"/>
      <c r="K58" s="859"/>
      <c r="L58" s="859"/>
      <c r="M58" s="842"/>
      <c r="N58" s="842"/>
      <c r="O58" s="842"/>
      <c r="P58" s="455"/>
      <c r="Q58" s="455"/>
      <c r="R58" s="455"/>
      <c r="S58" s="455"/>
      <c r="T58" s="455"/>
      <c r="U58" s="455"/>
      <c r="V58" s="578"/>
      <c r="W58" s="578"/>
      <c r="X58" s="578"/>
      <c r="Y58" s="578"/>
      <c r="Z58" s="875" t="s">
        <v>533</v>
      </c>
      <c r="AA58" s="876">
        <f>AA51/3.6*Euro</f>
        <v>1.0347222222222223</v>
      </c>
      <c r="AB58" s="876">
        <f>AB51/3.6*Euro</f>
        <v>0.97263888888888872</v>
      </c>
      <c r="AC58" s="876">
        <f>AC51/3.6*Euro</f>
        <v>0.86916666666666664</v>
      </c>
      <c r="AD58" s="876">
        <f>AD51/3.6*Euro</f>
        <v>0.78638888888888892</v>
      </c>
      <c r="AE58" s="876"/>
      <c r="AF58" s="876"/>
      <c r="AG58" s="876"/>
      <c r="AH58" s="876"/>
      <c r="AI58" s="876"/>
      <c r="AJ58" s="876"/>
      <c r="AK58" s="842"/>
      <c r="AL58" s="842"/>
      <c r="AM58" s="842"/>
      <c r="AN58" s="578"/>
      <c r="AO58" s="578"/>
      <c r="AP58" s="578"/>
      <c r="AQ58" s="578"/>
      <c r="AR58" s="578"/>
      <c r="AS58" s="578"/>
      <c r="AT58" s="578"/>
      <c r="AU58" s="578"/>
      <c r="AV58" s="578"/>
      <c r="AW58" s="578"/>
      <c r="AX58" s="578"/>
      <c r="AY58" s="578"/>
      <c r="AZ58" s="578"/>
      <c r="BA58" s="578"/>
      <c r="BB58" s="578"/>
      <c r="BC58" s="578"/>
    </row>
    <row r="59" spans="1:55" s="572" customFormat="1" x14ac:dyDescent="0.3">
      <c r="A59" s="578"/>
      <c r="B59" s="837"/>
      <c r="C59" s="837"/>
      <c r="D59" s="837"/>
      <c r="E59" s="837"/>
      <c r="F59" s="837"/>
      <c r="G59" s="837"/>
      <c r="H59" s="837"/>
      <c r="I59" s="837"/>
      <c r="J59" s="837"/>
      <c r="K59" s="837"/>
      <c r="L59" s="837"/>
      <c r="M59" s="842"/>
      <c r="N59" s="842"/>
      <c r="O59" s="842"/>
      <c r="P59" s="455"/>
      <c r="Q59" s="455"/>
      <c r="R59" s="455"/>
      <c r="S59" s="455"/>
      <c r="T59" s="455"/>
      <c r="U59" s="455"/>
      <c r="V59" s="578"/>
      <c r="W59" s="578"/>
      <c r="X59" s="578"/>
      <c r="Y59" s="578"/>
      <c r="Z59" s="837"/>
      <c r="AA59" s="837"/>
      <c r="AB59" s="837"/>
      <c r="AC59" s="837"/>
      <c r="AD59" s="837"/>
      <c r="AE59" s="837"/>
      <c r="AF59" s="837"/>
      <c r="AG59" s="837"/>
      <c r="AH59" s="837"/>
      <c r="AI59" s="837"/>
      <c r="AJ59" s="837"/>
      <c r="AK59" s="842"/>
      <c r="AL59" s="842"/>
      <c r="AM59" s="842"/>
      <c r="AN59" s="578"/>
      <c r="AO59" s="578"/>
      <c r="AP59" s="578"/>
      <c r="AQ59" s="578"/>
      <c r="AR59" s="578"/>
      <c r="AS59" s="578"/>
      <c r="AT59" s="578"/>
      <c r="AU59" s="578"/>
      <c r="AV59" s="578"/>
      <c r="AW59" s="578"/>
      <c r="AX59" s="578"/>
      <c r="AY59" s="578"/>
      <c r="AZ59" s="578"/>
      <c r="BA59" s="578"/>
      <c r="BB59" s="578"/>
      <c r="BC59" s="578"/>
    </row>
    <row r="60" spans="1:55" s="572" customFormat="1" x14ac:dyDescent="0.3">
      <c r="A60" s="578"/>
      <c r="B60" s="842"/>
      <c r="C60" s="842"/>
      <c r="D60" s="842"/>
      <c r="E60" s="842"/>
      <c r="F60" s="842"/>
      <c r="G60" s="842"/>
      <c r="H60" s="842"/>
      <c r="I60" s="842"/>
      <c r="J60" s="842"/>
      <c r="K60" s="842"/>
      <c r="L60" s="842"/>
      <c r="M60" s="842"/>
      <c r="N60" s="842"/>
      <c r="O60" s="842"/>
      <c r="P60" s="455"/>
      <c r="Q60" s="455"/>
      <c r="R60" s="455"/>
      <c r="S60" s="455"/>
      <c r="T60" s="455"/>
      <c r="U60" s="455"/>
      <c r="V60" s="578"/>
      <c r="W60" s="578"/>
      <c r="X60" s="578"/>
      <c r="Y60" s="578"/>
      <c r="Z60" s="842"/>
      <c r="AA60" s="842"/>
      <c r="AB60" s="842"/>
      <c r="AC60" s="842"/>
      <c r="AD60" s="842"/>
      <c r="AE60" s="842"/>
      <c r="AF60" s="842"/>
      <c r="AG60" s="842"/>
      <c r="AH60" s="842"/>
      <c r="AI60" s="842"/>
      <c r="AJ60" s="842"/>
      <c r="AK60" s="842"/>
      <c r="AL60" s="842"/>
      <c r="AM60" s="842"/>
      <c r="AN60" s="578"/>
      <c r="AO60" s="578"/>
      <c r="AP60" s="578"/>
      <c r="AQ60" s="578"/>
      <c r="AR60" s="578"/>
      <c r="AS60" s="578"/>
      <c r="AT60" s="578"/>
      <c r="AU60" s="578"/>
      <c r="AV60" s="578"/>
      <c r="AW60" s="578"/>
      <c r="AX60" s="578"/>
      <c r="AY60" s="578"/>
      <c r="AZ60" s="578"/>
      <c r="BA60" s="578"/>
      <c r="BB60" s="578"/>
      <c r="BC60" s="578"/>
    </row>
    <row r="61" spans="1:55" s="572" customFormat="1" ht="15" thickBot="1" x14ac:dyDescent="0.35">
      <c r="A61" s="578"/>
      <c r="B61" s="842"/>
      <c r="C61" s="842"/>
      <c r="D61" s="842"/>
      <c r="E61" s="842"/>
      <c r="F61" s="842"/>
      <c r="G61" s="842"/>
      <c r="H61" s="842"/>
      <c r="I61" s="842"/>
      <c r="J61" s="842"/>
      <c r="K61" s="842"/>
      <c r="L61" s="842"/>
      <c r="M61" s="842"/>
      <c r="N61" s="842"/>
      <c r="O61" s="842"/>
      <c r="P61" s="455"/>
      <c r="Q61" s="455"/>
      <c r="R61" s="455"/>
      <c r="S61" s="455"/>
      <c r="T61" s="455"/>
      <c r="U61" s="455"/>
      <c r="V61" s="578"/>
      <c r="W61" s="578"/>
      <c r="X61" s="578"/>
      <c r="Y61" s="578"/>
      <c r="Z61" s="842"/>
      <c r="AA61" s="842"/>
      <c r="AB61" s="842"/>
      <c r="AC61" s="842"/>
      <c r="AD61" s="842"/>
      <c r="AE61" s="842"/>
      <c r="AF61" s="842"/>
      <c r="AG61" s="842"/>
      <c r="AH61" s="842"/>
      <c r="AI61" s="842"/>
      <c r="AJ61" s="842"/>
      <c r="AK61" s="842"/>
      <c r="AL61" s="842"/>
      <c r="AM61" s="842"/>
      <c r="AN61" s="578"/>
      <c r="AO61" s="578"/>
      <c r="AP61" s="578"/>
      <c r="AQ61" s="578"/>
      <c r="AR61" s="578"/>
      <c r="AS61" s="578"/>
      <c r="AT61" s="578"/>
      <c r="AU61" s="578"/>
      <c r="AV61" s="578"/>
      <c r="AW61" s="578"/>
      <c r="AX61" s="578"/>
      <c r="AY61" s="578"/>
      <c r="AZ61" s="578"/>
      <c r="BA61" s="578"/>
      <c r="BB61" s="578"/>
      <c r="BC61" s="578"/>
    </row>
    <row r="62" spans="1:55" s="572" customFormat="1" ht="15.75" customHeight="1" thickBot="1" x14ac:dyDescent="0.35">
      <c r="A62" s="578"/>
      <c r="B62" s="1106" t="s">
        <v>0</v>
      </c>
      <c r="C62" s="1195" t="s">
        <v>836</v>
      </c>
      <c r="D62" s="1196"/>
      <c r="E62" s="1196"/>
      <c r="F62" s="1196"/>
      <c r="G62" s="1196"/>
      <c r="H62" s="1196"/>
      <c r="I62" s="1196"/>
      <c r="J62" s="1196"/>
      <c r="K62" s="1196"/>
      <c r="L62" s="1197"/>
      <c r="M62" s="842"/>
      <c r="N62" s="842"/>
      <c r="O62" s="842"/>
      <c r="P62" s="455"/>
      <c r="Q62" s="455"/>
      <c r="R62" s="455"/>
      <c r="S62" s="455"/>
      <c r="T62" s="455"/>
      <c r="U62" s="455"/>
      <c r="V62" s="578"/>
      <c r="W62" s="578"/>
      <c r="X62" s="578"/>
      <c r="Y62" s="578"/>
      <c r="Z62" s="755" t="s">
        <v>0</v>
      </c>
      <c r="AA62" s="1195" t="s">
        <v>636</v>
      </c>
      <c r="AB62" s="1196"/>
      <c r="AC62" s="1196"/>
      <c r="AD62" s="1196"/>
      <c r="AE62" s="1196"/>
      <c r="AF62" s="1196"/>
      <c r="AG62" s="1196"/>
      <c r="AH62" s="1196"/>
      <c r="AI62" s="1196"/>
      <c r="AJ62" s="1197"/>
      <c r="AK62" s="842"/>
      <c r="AL62" s="842"/>
      <c r="AM62" s="842"/>
      <c r="AN62" s="578"/>
      <c r="AO62" s="578"/>
      <c r="AP62" s="578"/>
      <c r="AQ62" s="578"/>
      <c r="AR62" s="578"/>
      <c r="AS62" s="578"/>
      <c r="AT62" s="578"/>
      <c r="AU62" s="578"/>
      <c r="AV62" s="578"/>
      <c r="AW62" s="578"/>
      <c r="AX62" s="578"/>
      <c r="AY62" s="578"/>
      <c r="AZ62" s="578"/>
      <c r="BA62" s="578"/>
      <c r="BB62" s="578"/>
      <c r="BC62" s="578"/>
    </row>
    <row r="63" spans="1:55" s="572" customFormat="1" ht="15.75" customHeight="1" thickBot="1" x14ac:dyDescent="0.35">
      <c r="A63" s="578"/>
      <c r="B63" s="1107"/>
      <c r="C63" s="1201">
        <v>2015</v>
      </c>
      <c r="D63" s="1202">
        <v>2020</v>
      </c>
      <c r="E63" s="1202">
        <v>2030</v>
      </c>
      <c r="F63" s="1198">
        <v>2050</v>
      </c>
      <c r="G63" s="1200" t="s">
        <v>495</v>
      </c>
      <c r="H63" s="1198"/>
      <c r="I63" s="1201" t="s">
        <v>496</v>
      </c>
      <c r="J63" s="1198"/>
      <c r="K63" s="1202" t="s">
        <v>2</v>
      </c>
      <c r="L63" s="1202" t="s">
        <v>3</v>
      </c>
      <c r="M63" s="842"/>
      <c r="N63" s="842"/>
      <c r="O63" s="842"/>
      <c r="P63" s="455"/>
      <c r="Q63" s="455"/>
      <c r="R63" s="455"/>
      <c r="S63" s="455"/>
      <c r="T63" s="455"/>
      <c r="U63" s="455"/>
      <c r="V63" s="578"/>
      <c r="W63" s="578"/>
      <c r="X63" s="578"/>
      <c r="Y63" s="578"/>
      <c r="Z63" s="580"/>
      <c r="AA63" s="1202">
        <v>2015</v>
      </c>
      <c r="AB63" s="1202">
        <v>2020</v>
      </c>
      <c r="AC63" s="1202">
        <v>2030</v>
      </c>
      <c r="AD63" s="1202">
        <v>2050</v>
      </c>
      <c r="AE63" s="1255" t="s">
        <v>495</v>
      </c>
      <c r="AF63" s="1256"/>
      <c r="AG63" s="1255" t="s">
        <v>496</v>
      </c>
      <c r="AH63" s="1256"/>
      <c r="AI63" s="1202" t="s">
        <v>2</v>
      </c>
      <c r="AJ63" s="1202" t="s">
        <v>3</v>
      </c>
      <c r="AK63" s="842"/>
      <c r="AL63" s="842"/>
      <c r="AM63" s="842"/>
      <c r="AN63" s="578"/>
      <c r="AO63" s="578"/>
      <c r="AP63" s="578"/>
      <c r="AQ63" s="578"/>
      <c r="AR63" s="578"/>
      <c r="AS63" s="578"/>
      <c r="AT63" s="578"/>
      <c r="AU63" s="578"/>
      <c r="AV63" s="578"/>
      <c r="AW63" s="578"/>
      <c r="AX63" s="578"/>
      <c r="AY63" s="578"/>
      <c r="AZ63" s="578"/>
      <c r="BA63" s="578"/>
      <c r="BB63" s="578"/>
      <c r="BC63" s="578"/>
    </row>
    <row r="64" spans="1:55" s="572" customFormat="1" ht="15" thickBot="1" x14ac:dyDescent="0.35">
      <c r="A64" s="578"/>
      <c r="B64" s="1108" t="s">
        <v>4</v>
      </c>
      <c r="C64" s="1205"/>
      <c r="D64" s="1203"/>
      <c r="E64" s="1203"/>
      <c r="F64" s="1199"/>
      <c r="G64" s="1109" t="s">
        <v>497</v>
      </c>
      <c r="H64" s="1110" t="s">
        <v>498</v>
      </c>
      <c r="I64" s="1110" t="s">
        <v>497</v>
      </c>
      <c r="J64" s="1111" t="s">
        <v>498</v>
      </c>
      <c r="K64" s="1203"/>
      <c r="L64" s="1203"/>
      <c r="M64" s="842"/>
      <c r="N64" s="842"/>
      <c r="O64" s="842"/>
      <c r="P64" s="455"/>
      <c r="Q64" s="455"/>
      <c r="R64" s="455"/>
      <c r="S64" s="455"/>
      <c r="T64" s="455"/>
      <c r="U64" s="455"/>
      <c r="V64" s="578"/>
      <c r="W64" s="578"/>
      <c r="X64" s="578"/>
      <c r="Y64" s="578"/>
      <c r="Z64" s="782" t="s">
        <v>4</v>
      </c>
      <c r="AA64" s="1203"/>
      <c r="AB64" s="1203"/>
      <c r="AC64" s="1203"/>
      <c r="AD64" s="1203"/>
      <c r="AE64" s="757" t="s">
        <v>497</v>
      </c>
      <c r="AF64" s="758" t="s">
        <v>498</v>
      </c>
      <c r="AG64" s="758" t="s">
        <v>497</v>
      </c>
      <c r="AH64" s="759" t="s">
        <v>498</v>
      </c>
      <c r="AI64" s="1203"/>
      <c r="AJ64" s="1203"/>
      <c r="AK64" s="842"/>
      <c r="AL64" s="842"/>
      <c r="AM64" s="842"/>
      <c r="AN64" s="578"/>
      <c r="AO64" s="578"/>
      <c r="AP64" s="578"/>
      <c r="AQ64" s="578"/>
      <c r="AR64" s="578"/>
      <c r="AS64" s="578"/>
      <c r="AT64" s="578"/>
      <c r="AU64" s="578"/>
      <c r="AV64" s="578"/>
      <c r="AW64" s="578"/>
      <c r="AX64" s="578"/>
      <c r="AY64" s="578"/>
      <c r="AZ64" s="578"/>
      <c r="BA64" s="578"/>
      <c r="BB64" s="578"/>
      <c r="BC64" s="578"/>
    </row>
    <row r="65" spans="2:39" s="837" customFormat="1" ht="15" thickBot="1" x14ac:dyDescent="0.35">
      <c r="B65" s="1112" t="s">
        <v>5</v>
      </c>
      <c r="C65" s="1121">
        <v>4</v>
      </c>
      <c r="D65" s="1121">
        <v>4</v>
      </c>
      <c r="E65" s="1121">
        <v>4</v>
      </c>
      <c r="F65" s="1121">
        <v>4</v>
      </c>
      <c r="G65" s="1121">
        <v>2.5</v>
      </c>
      <c r="H65" s="1105">
        <v>6</v>
      </c>
      <c r="I65" s="1121">
        <v>2.5</v>
      </c>
      <c r="J65" s="1105">
        <v>6</v>
      </c>
      <c r="K65" s="1105"/>
      <c r="L65" s="1105" t="s">
        <v>599</v>
      </c>
      <c r="M65" s="842"/>
      <c r="N65" s="842"/>
      <c r="O65" s="842"/>
      <c r="P65" s="842"/>
      <c r="Q65" s="842"/>
      <c r="R65" s="842"/>
      <c r="S65" s="842"/>
      <c r="T65" s="842"/>
      <c r="U65" s="842"/>
      <c r="Z65" s="760" t="s">
        <v>5</v>
      </c>
      <c r="AA65" s="787">
        <v>160</v>
      </c>
      <c r="AB65" s="787">
        <v>160</v>
      </c>
      <c r="AC65" s="787">
        <v>160</v>
      </c>
      <c r="AD65" s="787">
        <v>160</v>
      </c>
      <c r="AE65" s="870">
        <v>140</v>
      </c>
      <c r="AF65" s="870">
        <v>200</v>
      </c>
      <c r="AG65" s="870">
        <v>140</v>
      </c>
      <c r="AH65" s="870">
        <v>200</v>
      </c>
      <c r="AI65" s="870"/>
      <c r="AJ65" s="870">
        <v>5.6</v>
      </c>
      <c r="AK65" s="842"/>
      <c r="AL65" s="842"/>
      <c r="AM65" s="842"/>
    </row>
    <row r="66" spans="2:39" s="837" customFormat="1" ht="21" thickBot="1" x14ac:dyDescent="0.35">
      <c r="B66" s="1112" t="s">
        <v>77</v>
      </c>
      <c r="C66" s="1105">
        <v>0</v>
      </c>
      <c r="D66" s="1105">
        <v>0</v>
      </c>
      <c r="E66" s="1105">
        <v>0</v>
      </c>
      <c r="F66" s="1105">
        <v>0</v>
      </c>
      <c r="G66" s="1105">
        <v>0</v>
      </c>
      <c r="H66" s="1105">
        <v>0</v>
      </c>
      <c r="I66" s="1105">
        <v>0</v>
      </c>
      <c r="J66" s="1105">
        <v>0</v>
      </c>
      <c r="K66" s="1105"/>
      <c r="L66" s="1105"/>
      <c r="M66" s="842"/>
      <c r="N66" s="842"/>
      <c r="O66" s="842"/>
      <c r="P66" s="842"/>
      <c r="Q66" s="842"/>
      <c r="R66" s="842"/>
      <c r="S66" s="842"/>
      <c r="T66" s="842"/>
      <c r="U66" s="842"/>
      <c r="Z66" s="760" t="s">
        <v>77</v>
      </c>
      <c r="AA66" s="870">
        <v>0</v>
      </c>
      <c r="AB66" s="870">
        <v>0</v>
      </c>
      <c r="AC66" s="870">
        <v>0</v>
      </c>
      <c r="AD66" s="870">
        <v>0</v>
      </c>
      <c r="AE66" s="870">
        <v>0</v>
      </c>
      <c r="AF66" s="870">
        <v>0</v>
      </c>
      <c r="AG66" s="870">
        <v>0</v>
      </c>
      <c r="AH66" s="870">
        <v>0</v>
      </c>
      <c r="AI66" s="870"/>
      <c r="AJ66" s="870"/>
      <c r="AK66" s="842"/>
      <c r="AL66" s="842"/>
      <c r="AM66" s="842"/>
    </row>
    <row r="67" spans="2:39" s="837" customFormat="1" ht="21" thickBot="1" x14ac:dyDescent="0.35">
      <c r="B67" s="1112" t="s">
        <v>7</v>
      </c>
      <c r="C67" s="1105">
        <v>100</v>
      </c>
      <c r="D67" s="1105">
        <v>100</v>
      </c>
      <c r="E67" s="1105">
        <v>100</v>
      </c>
      <c r="F67" s="1105">
        <v>100</v>
      </c>
      <c r="G67" s="1105">
        <v>70</v>
      </c>
      <c r="H67" s="1105">
        <v>100</v>
      </c>
      <c r="I67" s="1105">
        <v>70</v>
      </c>
      <c r="J67" s="1105">
        <v>100</v>
      </c>
      <c r="K67" s="1105" t="s">
        <v>638</v>
      </c>
      <c r="L67" s="1105" t="s">
        <v>600</v>
      </c>
      <c r="M67" s="842"/>
      <c r="N67" s="842"/>
      <c r="O67" s="842"/>
      <c r="P67" s="842"/>
      <c r="Q67" s="842"/>
      <c r="R67" s="842"/>
      <c r="S67" s="842"/>
      <c r="T67" s="842"/>
      <c r="U67" s="842"/>
      <c r="Z67" s="760" t="s">
        <v>7</v>
      </c>
      <c r="AA67" s="870">
        <v>100</v>
      </c>
      <c r="AB67" s="870">
        <v>100</v>
      </c>
      <c r="AC67" s="870">
        <v>100</v>
      </c>
      <c r="AD67" s="870">
        <v>100</v>
      </c>
      <c r="AE67" s="870">
        <v>70</v>
      </c>
      <c r="AF67" s="870">
        <v>100</v>
      </c>
      <c r="AG67" s="870">
        <v>70</v>
      </c>
      <c r="AH67" s="870">
        <v>100</v>
      </c>
      <c r="AI67" s="870" t="s">
        <v>23</v>
      </c>
      <c r="AJ67" s="870"/>
      <c r="AK67" s="842"/>
      <c r="AL67" s="842"/>
      <c r="AM67" s="842"/>
    </row>
    <row r="68" spans="2:39" s="837" customFormat="1" ht="21" thickBot="1" x14ac:dyDescent="0.35">
      <c r="B68" s="1112" t="s">
        <v>8</v>
      </c>
      <c r="C68" s="1105">
        <v>100</v>
      </c>
      <c r="D68" s="1105">
        <v>100</v>
      </c>
      <c r="E68" s="1105">
        <v>100</v>
      </c>
      <c r="F68" s="1105">
        <v>100</v>
      </c>
      <c r="G68" s="1105">
        <v>70</v>
      </c>
      <c r="H68" s="1105">
        <v>100</v>
      </c>
      <c r="I68" s="1105">
        <v>70</v>
      </c>
      <c r="J68" s="1105">
        <v>100</v>
      </c>
      <c r="K68" s="1105" t="s">
        <v>638</v>
      </c>
      <c r="L68" s="1105">
        <v>1.2</v>
      </c>
      <c r="M68" s="842"/>
      <c r="N68" s="842"/>
      <c r="O68" s="842"/>
      <c r="P68" s="842"/>
      <c r="Q68" s="842"/>
      <c r="R68" s="842"/>
      <c r="S68" s="842"/>
      <c r="T68" s="842"/>
      <c r="U68" s="842"/>
      <c r="Z68" s="760" t="s">
        <v>8</v>
      </c>
      <c r="AA68" s="870">
        <v>100</v>
      </c>
      <c r="AB68" s="870">
        <v>100</v>
      </c>
      <c r="AC68" s="870">
        <v>100</v>
      </c>
      <c r="AD68" s="870">
        <v>100</v>
      </c>
      <c r="AE68" s="870">
        <v>70</v>
      </c>
      <c r="AF68" s="870">
        <v>100</v>
      </c>
      <c r="AG68" s="870">
        <v>70</v>
      </c>
      <c r="AH68" s="870">
        <v>100</v>
      </c>
      <c r="AI68" s="870" t="s">
        <v>23</v>
      </c>
      <c r="AJ68" s="870"/>
      <c r="AK68" s="842"/>
      <c r="AL68" s="842"/>
      <c r="AM68" s="842"/>
    </row>
    <row r="69" spans="2:39" s="837" customFormat="1" ht="21" thickBot="1" x14ac:dyDescent="0.35">
      <c r="B69" s="1112" t="s">
        <v>601</v>
      </c>
      <c r="C69" s="1105">
        <v>345</v>
      </c>
      <c r="D69" s="1105">
        <v>355</v>
      </c>
      <c r="E69" s="1105">
        <v>365</v>
      </c>
      <c r="F69" s="1105">
        <v>380</v>
      </c>
      <c r="G69" s="1105">
        <v>330</v>
      </c>
      <c r="H69" s="1105">
        <v>365</v>
      </c>
      <c r="I69" s="1105">
        <v>330</v>
      </c>
      <c r="J69" s="1105">
        <v>400</v>
      </c>
      <c r="K69" s="1105" t="s">
        <v>526</v>
      </c>
      <c r="L69" s="1105" t="s">
        <v>602</v>
      </c>
      <c r="M69" s="842"/>
      <c r="N69" s="842"/>
      <c r="O69" s="842"/>
      <c r="P69" s="842"/>
      <c r="Q69" s="842"/>
      <c r="R69" s="842"/>
      <c r="S69" s="842"/>
      <c r="T69" s="842"/>
      <c r="U69" s="842"/>
      <c r="Z69" s="760" t="s">
        <v>601</v>
      </c>
      <c r="AA69" s="870">
        <v>440</v>
      </c>
      <c r="AB69" s="870">
        <v>450</v>
      </c>
      <c r="AC69" s="870">
        <v>460</v>
      </c>
      <c r="AD69" s="870">
        <v>480</v>
      </c>
      <c r="AE69" s="870">
        <v>440</v>
      </c>
      <c r="AF69" s="870">
        <v>470</v>
      </c>
      <c r="AG69" s="870">
        <v>450</v>
      </c>
      <c r="AH69" s="870">
        <v>520</v>
      </c>
      <c r="AI69" s="870" t="s">
        <v>526</v>
      </c>
      <c r="AJ69" s="870" t="s">
        <v>626</v>
      </c>
      <c r="AK69" s="842"/>
      <c r="AL69" s="842"/>
      <c r="AM69" s="842"/>
    </row>
    <row r="70" spans="2:39" s="837" customFormat="1" ht="21" thickBot="1" x14ac:dyDescent="0.35">
      <c r="B70" s="1112" t="s">
        <v>603</v>
      </c>
      <c r="C70" s="1105">
        <v>325</v>
      </c>
      <c r="D70" s="1105">
        <v>335</v>
      </c>
      <c r="E70" s="1105">
        <v>345</v>
      </c>
      <c r="F70" s="1105">
        <v>365</v>
      </c>
      <c r="G70" s="1105">
        <v>315</v>
      </c>
      <c r="H70" s="1105">
        <v>345</v>
      </c>
      <c r="I70" s="1105">
        <v>315</v>
      </c>
      <c r="J70" s="1105">
        <v>390</v>
      </c>
      <c r="K70" s="1105" t="s">
        <v>509</v>
      </c>
      <c r="L70" s="1105" t="s">
        <v>602</v>
      </c>
      <c r="M70" s="842"/>
      <c r="N70" s="842"/>
      <c r="O70" s="842"/>
      <c r="P70" s="842"/>
      <c r="Q70" s="842"/>
      <c r="R70" s="842"/>
      <c r="S70" s="842"/>
      <c r="T70" s="842"/>
      <c r="U70" s="842"/>
      <c r="Z70" s="760" t="s">
        <v>603</v>
      </c>
      <c r="AA70" s="870">
        <v>390</v>
      </c>
      <c r="AB70" s="870">
        <v>400</v>
      </c>
      <c r="AC70" s="870">
        <v>405</v>
      </c>
      <c r="AD70" s="870">
        <v>410</v>
      </c>
      <c r="AE70" s="870">
        <v>390</v>
      </c>
      <c r="AF70" s="870">
        <v>410</v>
      </c>
      <c r="AG70" s="870">
        <v>400</v>
      </c>
      <c r="AH70" s="870">
        <v>490</v>
      </c>
      <c r="AI70" s="870" t="s">
        <v>509</v>
      </c>
      <c r="AJ70" s="870" t="s">
        <v>627</v>
      </c>
      <c r="AK70" s="842"/>
      <c r="AL70" s="842"/>
      <c r="AM70" s="842"/>
    </row>
    <row r="71" spans="2:39" s="837" customFormat="1" ht="21" thickBot="1" x14ac:dyDescent="0.35">
      <c r="B71" s="1112" t="s">
        <v>604</v>
      </c>
      <c r="C71" s="1105">
        <v>300</v>
      </c>
      <c r="D71" s="1105">
        <v>320</v>
      </c>
      <c r="E71" s="1105">
        <v>340</v>
      </c>
      <c r="F71" s="1105">
        <v>355</v>
      </c>
      <c r="G71" s="1105">
        <v>290</v>
      </c>
      <c r="H71" s="1105">
        <v>330</v>
      </c>
      <c r="I71" s="1105">
        <v>290</v>
      </c>
      <c r="J71" s="1105">
        <v>375</v>
      </c>
      <c r="K71" s="1105" t="s">
        <v>526</v>
      </c>
      <c r="L71" s="1105" t="s">
        <v>602</v>
      </c>
      <c r="M71" s="842"/>
      <c r="N71" s="842"/>
      <c r="O71" s="842"/>
      <c r="P71" s="842"/>
      <c r="Q71" s="842"/>
      <c r="R71" s="842"/>
      <c r="S71" s="842"/>
      <c r="T71" s="842"/>
      <c r="U71" s="842"/>
      <c r="Z71" s="760" t="s">
        <v>604</v>
      </c>
      <c r="AA71" s="870">
        <v>420</v>
      </c>
      <c r="AB71" s="870">
        <v>430</v>
      </c>
      <c r="AC71" s="870">
        <v>440</v>
      </c>
      <c r="AD71" s="870">
        <v>460</v>
      </c>
      <c r="AE71" s="870">
        <v>420</v>
      </c>
      <c r="AF71" s="870">
        <v>460</v>
      </c>
      <c r="AG71" s="870">
        <v>430</v>
      </c>
      <c r="AH71" s="870">
        <v>500</v>
      </c>
      <c r="AI71" s="870" t="s">
        <v>526</v>
      </c>
      <c r="AJ71" s="870" t="s">
        <v>626</v>
      </c>
      <c r="AK71" s="842"/>
      <c r="AL71" s="842"/>
      <c r="AM71" s="842"/>
    </row>
    <row r="72" spans="2:39" s="837" customFormat="1" ht="21" thickBot="1" x14ac:dyDescent="0.35">
      <c r="B72" s="1112" t="s">
        <v>605</v>
      </c>
      <c r="C72" s="1105">
        <v>285</v>
      </c>
      <c r="D72" s="1105">
        <v>305</v>
      </c>
      <c r="E72" s="1105">
        <v>320</v>
      </c>
      <c r="F72" s="1105">
        <v>335</v>
      </c>
      <c r="G72" s="1105">
        <v>280</v>
      </c>
      <c r="H72" s="1105">
        <v>315</v>
      </c>
      <c r="I72" s="1105">
        <v>280</v>
      </c>
      <c r="J72" s="1105">
        <v>365</v>
      </c>
      <c r="K72" s="1105" t="s">
        <v>509</v>
      </c>
      <c r="L72" s="1105" t="s">
        <v>602</v>
      </c>
      <c r="M72" s="842"/>
      <c r="N72" s="842"/>
      <c r="O72" s="842"/>
      <c r="P72" s="842"/>
      <c r="Q72" s="842"/>
      <c r="R72" s="842"/>
      <c r="S72" s="842"/>
      <c r="T72" s="842"/>
      <c r="U72" s="842"/>
      <c r="Z72" s="760" t="s">
        <v>605</v>
      </c>
      <c r="AA72" s="870">
        <v>370</v>
      </c>
      <c r="AB72" s="870">
        <v>380</v>
      </c>
      <c r="AC72" s="870">
        <v>390</v>
      </c>
      <c r="AD72" s="870">
        <v>405</v>
      </c>
      <c r="AE72" s="870">
        <v>370</v>
      </c>
      <c r="AF72" s="870">
        <v>400</v>
      </c>
      <c r="AG72" s="870">
        <v>380</v>
      </c>
      <c r="AH72" s="870">
        <v>480</v>
      </c>
      <c r="AI72" s="870" t="s">
        <v>509</v>
      </c>
      <c r="AJ72" s="870" t="s">
        <v>627</v>
      </c>
      <c r="AK72" s="842"/>
      <c r="AL72" s="842"/>
      <c r="AM72" s="842"/>
    </row>
    <row r="73" spans="2:39" s="837" customFormat="1" ht="21" thickBot="1" x14ac:dyDescent="0.35">
      <c r="B73" s="1112" t="s">
        <v>500</v>
      </c>
      <c r="C73" s="1105">
        <v>100</v>
      </c>
      <c r="D73" s="1105">
        <v>100</v>
      </c>
      <c r="E73" s="1105">
        <v>100</v>
      </c>
      <c r="F73" s="1105">
        <v>100</v>
      </c>
      <c r="G73" s="1105">
        <v>80</v>
      </c>
      <c r="H73" s="1105">
        <v>120</v>
      </c>
      <c r="I73" s="1105">
        <v>80</v>
      </c>
      <c r="J73" s="1105">
        <v>120</v>
      </c>
      <c r="K73" s="1105" t="s">
        <v>279</v>
      </c>
      <c r="L73" s="1105">
        <v>4</v>
      </c>
      <c r="M73" s="842"/>
      <c r="N73" s="842"/>
      <c r="O73" s="842"/>
      <c r="P73" s="842"/>
      <c r="Q73" s="842"/>
      <c r="R73" s="842"/>
      <c r="S73" s="842"/>
      <c r="T73" s="842"/>
      <c r="U73" s="842"/>
      <c r="Z73" s="760" t="s">
        <v>500</v>
      </c>
      <c r="AA73" s="870">
        <v>10000</v>
      </c>
      <c r="AB73" s="870">
        <v>10000</v>
      </c>
      <c r="AC73" s="870">
        <v>10000</v>
      </c>
      <c r="AD73" s="870">
        <v>10000</v>
      </c>
      <c r="AE73" s="870">
        <v>8000</v>
      </c>
      <c r="AF73" s="870">
        <v>12000</v>
      </c>
      <c r="AG73" s="870">
        <v>8000</v>
      </c>
      <c r="AH73" s="870">
        <v>12000</v>
      </c>
      <c r="AI73" s="870" t="s">
        <v>279</v>
      </c>
      <c r="AJ73" s="870">
        <v>4.7</v>
      </c>
      <c r="AK73" s="842"/>
      <c r="AL73" s="842"/>
      <c r="AM73" s="842"/>
    </row>
    <row r="74" spans="2:39" s="837" customFormat="1" ht="15" thickBot="1" x14ac:dyDescent="0.35">
      <c r="B74" s="1112" t="s">
        <v>10</v>
      </c>
      <c r="C74" s="1105">
        <v>18</v>
      </c>
      <c r="D74" s="1105">
        <v>18</v>
      </c>
      <c r="E74" s="1105">
        <v>18</v>
      </c>
      <c r="F74" s="1105">
        <v>18</v>
      </c>
      <c r="G74" s="1105">
        <v>15</v>
      </c>
      <c r="H74" s="1105">
        <v>20</v>
      </c>
      <c r="I74" s="1105">
        <v>15</v>
      </c>
      <c r="J74" s="1105">
        <v>20</v>
      </c>
      <c r="K74" s="1105"/>
      <c r="L74" s="1105"/>
      <c r="M74" s="842"/>
      <c r="N74" s="842"/>
      <c r="O74" s="842"/>
      <c r="P74" s="842"/>
      <c r="Q74" s="842"/>
      <c r="R74" s="842"/>
      <c r="S74" s="842"/>
      <c r="T74" s="842"/>
      <c r="U74" s="842"/>
      <c r="Z74" s="760" t="s">
        <v>10</v>
      </c>
      <c r="AA74" s="870">
        <v>15</v>
      </c>
      <c r="AB74" s="870">
        <v>15</v>
      </c>
      <c r="AC74" s="870">
        <v>15</v>
      </c>
      <c r="AD74" s="870">
        <v>15</v>
      </c>
      <c r="AE74" s="870">
        <v>12</v>
      </c>
      <c r="AF74" s="870">
        <v>20</v>
      </c>
      <c r="AG74" s="870">
        <v>12</v>
      </c>
      <c r="AH74" s="870">
        <v>20</v>
      </c>
      <c r="AI74" s="870"/>
      <c r="AJ74" s="870">
        <v>7.12</v>
      </c>
      <c r="AK74" s="842"/>
      <c r="AL74" s="842"/>
      <c r="AM74" s="842"/>
    </row>
    <row r="75" spans="2:39" s="837" customFormat="1" ht="15" thickBot="1" x14ac:dyDescent="0.35">
      <c r="B75" s="1108" t="s">
        <v>516</v>
      </c>
      <c r="C75" s="1114"/>
      <c r="D75" s="1114"/>
      <c r="E75" s="1114"/>
      <c r="F75" s="1114"/>
      <c r="G75" s="1114"/>
      <c r="H75" s="1114"/>
      <c r="I75" s="1114"/>
      <c r="J75" s="1114"/>
      <c r="K75" s="1114"/>
      <c r="L75" s="1105"/>
      <c r="M75" s="842"/>
      <c r="N75" s="842"/>
      <c r="O75" s="842"/>
      <c r="P75" s="842"/>
      <c r="Q75" s="842"/>
      <c r="R75" s="842"/>
      <c r="S75" s="842"/>
      <c r="T75" s="842"/>
      <c r="U75" s="842"/>
      <c r="Z75" s="782" t="s">
        <v>516</v>
      </c>
      <c r="AA75" s="873"/>
      <c r="AB75" s="873"/>
      <c r="AC75" s="873"/>
      <c r="AD75" s="873"/>
      <c r="AE75" s="873"/>
      <c r="AF75" s="873"/>
      <c r="AG75" s="873"/>
      <c r="AH75" s="873"/>
      <c r="AI75" s="873"/>
      <c r="AJ75" s="870"/>
      <c r="AK75" s="842"/>
      <c r="AL75" s="842"/>
      <c r="AM75" s="842"/>
    </row>
    <row r="76" spans="2:39" s="837" customFormat="1" ht="15" thickBot="1" x14ac:dyDescent="0.35">
      <c r="B76" s="1112" t="s">
        <v>606</v>
      </c>
      <c r="C76" s="1115">
        <v>100</v>
      </c>
      <c r="D76" s="1115">
        <v>100</v>
      </c>
      <c r="E76" s="1115">
        <v>100</v>
      </c>
      <c r="F76" s="1115">
        <v>100</v>
      </c>
      <c r="G76" s="1115">
        <v>50</v>
      </c>
      <c r="H76" s="1115">
        <v>100</v>
      </c>
      <c r="I76" s="1115">
        <v>50</v>
      </c>
      <c r="J76" s="1115">
        <v>100</v>
      </c>
      <c r="K76" s="1115"/>
      <c r="L76" s="1105" t="s">
        <v>600</v>
      </c>
      <c r="M76" s="842"/>
      <c r="N76" s="842"/>
      <c r="O76" s="842"/>
      <c r="P76" s="842"/>
      <c r="Q76" s="842"/>
      <c r="R76" s="842"/>
      <c r="S76" s="842"/>
      <c r="T76" s="842"/>
      <c r="U76" s="842"/>
      <c r="Z76" s="760" t="s">
        <v>606</v>
      </c>
      <c r="AA76" s="762">
        <v>100</v>
      </c>
      <c r="AB76" s="762">
        <v>100</v>
      </c>
      <c r="AC76" s="762">
        <v>100</v>
      </c>
      <c r="AD76" s="762">
        <v>100</v>
      </c>
      <c r="AE76" s="762">
        <v>20</v>
      </c>
      <c r="AF76" s="762">
        <v>100</v>
      </c>
      <c r="AG76" s="762">
        <v>20</v>
      </c>
      <c r="AH76" s="762">
        <v>100</v>
      </c>
      <c r="AI76" s="762"/>
      <c r="AJ76" s="870">
        <v>7.11</v>
      </c>
      <c r="AK76" s="842"/>
      <c r="AL76" s="842"/>
      <c r="AM76" s="842"/>
    </row>
    <row r="77" spans="2:39" s="837" customFormat="1" ht="15" thickBot="1" x14ac:dyDescent="0.35">
      <c r="B77" s="1112" t="s">
        <v>520</v>
      </c>
      <c r="C77" s="1115">
        <v>0</v>
      </c>
      <c r="D77" s="1115">
        <v>0</v>
      </c>
      <c r="E77" s="1115">
        <v>0</v>
      </c>
      <c r="F77" s="1115">
        <v>0</v>
      </c>
      <c r="G77" s="1115">
        <v>0</v>
      </c>
      <c r="H77" s="1115">
        <v>0</v>
      </c>
      <c r="I77" s="1115">
        <v>0</v>
      </c>
      <c r="J77" s="1115">
        <v>0</v>
      </c>
      <c r="K77" s="1115"/>
      <c r="L77" s="1105" t="s">
        <v>600</v>
      </c>
      <c r="M77" s="842"/>
      <c r="N77" s="842"/>
      <c r="O77" s="842"/>
      <c r="P77" s="842"/>
      <c r="Q77" s="842"/>
      <c r="R77" s="842"/>
      <c r="S77" s="842"/>
      <c r="T77" s="842"/>
      <c r="U77" s="842"/>
      <c r="Z77" s="760" t="s">
        <v>520</v>
      </c>
      <c r="AA77" s="762">
        <v>0</v>
      </c>
      <c r="AB77" s="762">
        <v>0</v>
      </c>
      <c r="AC77" s="762">
        <v>0</v>
      </c>
      <c r="AD77" s="762">
        <v>0</v>
      </c>
      <c r="AE77" s="762">
        <v>0</v>
      </c>
      <c r="AF77" s="762">
        <v>0</v>
      </c>
      <c r="AG77" s="762">
        <v>0</v>
      </c>
      <c r="AH77" s="762">
        <v>0</v>
      </c>
      <c r="AI77" s="762"/>
      <c r="AJ77" s="870">
        <v>7.11</v>
      </c>
      <c r="AK77" s="842"/>
      <c r="AL77" s="842"/>
      <c r="AM77" s="842"/>
    </row>
    <row r="78" spans="2:39" s="837" customFormat="1" ht="15" thickBot="1" x14ac:dyDescent="0.35">
      <c r="B78" s="1112" t="s">
        <v>521</v>
      </c>
      <c r="C78" s="1115">
        <v>0</v>
      </c>
      <c r="D78" s="1115">
        <v>0</v>
      </c>
      <c r="E78" s="1115">
        <v>0</v>
      </c>
      <c r="F78" s="1115">
        <v>0</v>
      </c>
      <c r="G78" s="1115">
        <v>0</v>
      </c>
      <c r="H78" s="1115">
        <v>0</v>
      </c>
      <c r="I78" s="1115">
        <v>0</v>
      </c>
      <c r="J78" s="1115">
        <v>0</v>
      </c>
      <c r="K78" s="1115"/>
      <c r="L78" s="1105" t="s">
        <v>600</v>
      </c>
      <c r="M78" s="842"/>
      <c r="N78" s="842"/>
      <c r="O78" s="842"/>
      <c r="P78" s="842"/>
      <c r="Q78" s="842"/>
      <c r="R78" s="842"/>
      <c r="S78" s="842"/>
      <c r="T78" s="842"/>
      <c r="U78" s="842"/>
      <c r="Z78" s="760" t="s">
        <v>521</v>
      </c>
      <c r="AA78" s="762">
        <v>0</v>
      </c>
      <c r="AB78" s="762">
        <v>0</v>
      </c>
      <c r="AC78" s="762">
        <v>0</v>
      </c>
      <c r="AD78" s="762">
        <v>0</v>
      </c>
      <c r="AE78" s="762">
        <v>0</v>
      </c>
      <c r="AF78" s="762">
        <v>0</v>
      </c>
      <c r="AG78" s="762">
        <v>0</v>
      </c>
      <c r="AH78" s="762">
        <v>0</v>
      </c>
      <c r="AI78" s="762"/>
      <c r="AJ78" s="870">
        <v>7.11</v>
      </c>
      <c r="AK78" s="842"/>
      <c r="AL78" s="842"/>
      <c r="AM78" s="842"/>
    </row>
    <row r="79" spans="2:39" s="837" customFormat="1" ht="15" thickBot="1" x14ac:dyDescent="0.35">
      <c r="B79" s="1108" t="s">
        <v>11</v>
      </c>
      <c r="C79" s="1116"/>
      <c r="D79" s="1116"/>
      <c r="E79" s="1116"/>
      <c r="F79" s="1116"/>
      <c r="G79" s="1116"/>
      <c r="H79" s="1116"/>
      <c r="I79" s="1116"/>
      <c r="J79" s="1116"/>
      <c r="K79" s="1116"/>
      <c r="L79" s="1117"/>
      <c r="M79" s="842"/>
      <c r="N79" s="842"/>
      <c r="O79" s="842"/>
      <c r="P79" s="842"/>
      <c r="Q79" s="842"/>
      <c r="R79" s="842"/>
      <c r="S79" s="842"/>
      <c r="T79" s="842"/>
      <c r="U79" s="842"/>
      <c r="Z79" s="782" t="s">
        <v>11</v>
      </c>
      <c r="AA79" s="783"/>
      <c r="AB79" s="783"/>
      <c r="AC79" s="783"/>
      <c r="AD79" s="783"/>
      <c r="AE79" s="783"/>
      <c r="AF79" s="783"/>
      <c r="AG79" s="783"/>
      <c r="AH79" s="783"/>
      <c r="AI79" s="783"/>
      <c r="AJ79" s="784"/>
      <c r="AK79" s="842"/>
      <c r="AL79" s="842"/>
      <c r="AM79" s="842"/>
    </row>
    <row r="80" spans="2:39" s="837" customFormat="1" ht="15" thickBot="1" x14ac:dyDescent="0.35">
      <c r="B80" s="1112" t="s">
        <v>502</v>
      </c>
      <c r="C80" s="1115" t="s">
        <v>515</v>
      </c>
      <c r="D80" s="1115" t="s">
        <v>515</v>
      </c>
      <c r="E80" s="1115" t="s">
        <v>515</v>
      </c>
      <c r="F80" s="1115" t="s">
        <v>515</v>
      </c>
      <c r="G80" s="1115" t="s">
        <v>515</v>
      </c>
      <c r="H80" s="1115" t="s">
        <v>515</v>
      </c>
      <c r="I80" s="1115" t="s">
        <v>515</v>
      </c>
      <c r="J80" s="1115" t="s">
        <v>515</v>
      </c>
      <c r="K80" s="1105"/>
      <c r="L80" s="1105"/>
      <c r="M80" s="842"/>
      <c r="N80" s="842"/>
      <c r="O80" s="842"/>
      <c r="P80" s="842"/>
      <c r="Q80" s="842"/>
      <c r="R80" s="842"/>
      <c r="S80" s="842"/>
      <c r="T80" s="842"/>
      <c r="U80" s="842"/>
      <c r="Z80" s="760" t="s">
        <v>502</v>
      </c>
      <c r="AA80" s="762" t="s">
        <v>515</v>
      </c>
      <c r="AB80" s="762" t="s">
        <v>515</v>
      </c>
      <c r="AC80" s="762" t="s">
        <v>515</v>
      </c>
      <c r="AD80" s="762" t="s">
        <v>515</v>
      </c>
      <c r="AE80" s="762" t="s">
        <v>515</v>
      </c>
      <c r="AF80" s="762" t="s">
        <v>515</v>
      </c>
      <c r="AG80" s="762" t="s">
        <v>515</v>
      </c>
      <c r="AH80" s="762" t="s">
        <v>515</v>
      </c>
      <c r="AI80" s="870"/>
      <c r="AJ80" s="870"/>
      <c r="AK80" s="842"/>
      <c r="AL80" s="842"/>
      <c r="AM80" s="842"/>
    </row>
    <row r="81" spans="2:39" s="837" customFormat="1" ht="15" thickBot="1" x14ac:dyDescent="0.35">
      <c r="B81" s="1112" t="s">
        <v>503</v>
      </c>
      <c r="C81" s="1115" t="s">
        <v>515</v>
      </c>
      <c r="D81" s="1115" t="s">
        <v>515</v>
      </c>
      <c r="E81" s="1115" t="s">
        <v>515</v>
      </c>
      <c r="F81" s="1115" t="s">
        <v>515</v>
      </c>
      <c r="G81" s="1115" t="s">
        <v>515</v>
      </c>
      <c r="H81" s="1115" t="s">
        <v>515</v>
      </c>
      <c r="I81" s="1115" t="s">
        <v>515</v>
      </c>
      <c r="J81" s="1115" t="s">
        <v>515</v>
      </c>
      <c r="K81" s="1105"/>
      <c r="L81" s="1105"/>
      <c r="M81" s="842"/>
      <c r="N81" s="842"/>
      <c r="O81" s="842"/>
      <c r="P81" s="842"/>
      <c r="Q81" s="842"/>
      <c r="R81" s="842"/>
      <c r="S81" s="842"/>
      <c r="T81" s="842"/>
      <c r="U81" s="842"/>
      <c r="Z81" s="760" t="s">
        <v>503</v>
      </c>
      <c r="AA81" s="762" t="s">
        <v>515</v>
      </c>
      <c r="AB81" s="762" t="s">
        <v>515</v>
      </c>
      <c r="AC81" s="762" t="s">
        <v>515</v>
      </c>
      <c r="AD81" s="762" t="s">
        <v>515</v>
      </c>
      <c r="AE81" s="762" t="s">
        <v>515</v>
      </c>
      <c r="AF81" s="762" t="s">
        <v>515</v>
      </c>
      <c r="AG81" s="762" t="s">
        <v>515</v>
      </c>
      <c r="AH81" s="762" t="s">
        <v>515</v>
      </c>
      <c r="AI81" s="870"/>
      <c r="AJ81" s="870"/>
      <c r="AK81" s="842"/>
      <c r="AL81" s="842"/>
      <c r="AM81" s="842"/>
    </row>
    <row r="82" spans="2:39" s="837" customFormat="1" ht="15" thickBot="1" x14ac:dyDescent="0.35">
      <c r="B82" s="1112" t="s">
        <v>504</v>
      </c>
      <c r="C82" s="1115" t="s">
        <v>515</v>
      </c>
      <c r="D82" s="1115" t="s">
        <v>515</v>
      </c>
      <c r="E82" s="1115" t="s">
        <v>515</v>
      </c>
      <c r="F82" s="1115" t="s">
        <v>515</v>
      </c>
      <c r="G82" s="1115" t="s">
        <v>515</v>
      </c>
      <c r="H82" s="1115" t="s">
        <v>515</v>
      </c>
      <c r="I82" s="1115" t="s">
        <v>515</v>
      </c>
      <c r="J82" s="1115" t="s">
        <v>515</v>
      </c>
      <c r="K82" s="1105"/>
      <c r="L82" s="1105"/>
      <c r="M82" s="842"/>
      <c r="N82" s="842"/>
      <c r="O82" s="842"/>
      <c r="P82" s="842"/>
      <c r="Q82" s="842"/>
      <c r="R82" s="842"/>
      <c r="S82" s="842"/>
      <c r="T82" s="842"/>
      <c r="U82" s="842"/>
      <c r="Z82" s="760" t="s">
        <v>504</v>
      </c>
      <c r="AA82" s="762" t="s">
        <v>515</v>
      </c>
      <c r="AB82" s="762" t="s">
        <v>515</v>
      </c>
      <c r="AC82" s="762" t="s">
        <v>515</v>
      </c>
      <c r="AD82" s="762" t="s">
        <v>515</v>
      </c>
      <c r="AE82" s="762" t="s">
        <v>515</v>
      </c>
      <c r="AF82" s="762" t="s">
        <v>515</v>
      </c>
      <c r="AG82" s="762" t="s">
        <v>515</v>
      </c>
      <c r="AH82" s="762" t="s">
        <v>515</v>
      </c>
      <c r="AI82" s="870"/>
      <c r="AJ82" s="870"/>
      <c r="AK82" s="842"/>
      <c r="AL82" s="842"/>
      <c r="AM82" s="842"/>
    </row>
    <row r="83" spans="2:39" s="837" customFormat="1" ht="15" thickBot="1" x14ac:dyDescent="0.35">
      <c r="B83" s="1112" t="s">
        <v>505</v>
      </c>
      <c r="C83" s="1115" t="s">
        <v>515</v>
      </c>
      <c r="D83" s="1115" t="s">
        <v>515</v>
      </c>
      <c r="E83" s="1115" t="s">
        <v>515</v>
      </c>
      <c r="F83" s="1115" t="s">
        <v>515</v>
      </c>
      <c r="G83" s="1115" t="s">
        <v>515</v>
      </c>
      <c r="H83" s="1115" t="s">
        <v>515</v>
      </c>
      <c r="I83" s="1115" t="s">
        <v>515</v>
      </c>
      <c r="J83" s="1115" t="s">
        <v>515</v>
      </c>
      <c r="K83" s="1105"/>
      <c r="L83" s="1105"/>
      <c r="M83" s="842"/>
      <c r="N83" s="842"/>
      <c r="O83" s="842"/>
      <c r="P83" s="842"/>
      <c r="Q83" s="842"/>
      <c r="R83" s="842"/>
      <c r="S83" s="842"/>
      <c r="T83" s="842"/>
      <c r="U83" s="842"/>
      <c r="Z83" s="760" t="s">
        <v>505</v>
      </c>
      <c r="AA83" s="762" t="s">
        <v>515</v>
      </c>
      <c r="AB83" s="762" t="s">
        <v>515</v>
      </c>
      <c r="AC83" s="762" t="s">
        <v>515</v>
      </c>
      <c r="AD83" s="762" t="s">
        <v>515</v>
      </c>
      <c r="AE83" s="762" t="s">
        <v>515</v>
      </c>
      <c r="AF83" s="762" t="s">
        <v>515</v>
      </c>
      <c r="AG83" s="762" t="s">
        <v>515</v>
      </c>
      <c r="AH83" s="762" t="s">
        <v>515</v>
      </c>
      <c r="AI83" s="870"/>
      <c r="AJ83" s="870"/>
      <c r="AK83" s="842"/>
      <c r="AL83" s="842"/>
      <c r="AM83" s="842"/>
    </row>
    <row r="84" spans="2:39" s="837" customFormat="1" ht="15" thickBot="1" x14ac:dyDescent="0.35">
      <c r="B84" s="1112" t="s">
        <v>18</v>
      </c>
      <c r="C84" s="1115" t="s">
        <v>515</v>
      </c>
      <c r="D84" s="1115" t="s">
        <v>515</v>
      </c>
      <c r="E84" s="1115" t="s">
        <v>515</v>
      </c>
      <c r="F84" s="1115" t="s">
        <v>515</v>
      </c>
      <c r="G84" s="1115" t="s">
        <v>515</v>
      </c>
      <c r="H84" s="1115" t="s">
        <v>515</v>
      </c>
      <c r="I84" s="1115" t="s">
        <v>515</v>
      </c>
      <c r="J84" s="1115" t="s">
        <v>515</v>
      </c>
      <c r="K84" s="1105"/>
      <c r="L84" s="1105"/>
      <c r="M84" s="842"/>
      <c r="N84" s="842"/>
      <c r="O84" s="842"/>
      <c r="P84" s="842"/>
      <c r="Q84" s="842"/>
      <c r="R84" s="842"/>
      <c r="S84" s="842"/>
      <c r="T84" s="842"/>
      <c r="U84" s="842"/>
      <c r="Z84" s="760" t="s">
        <v>18</v>
      </c>
      <c r="AA84" s="762" t="s">
        <v>515</v>
      </c>
      <c r="AB84" s="762" t="s">
        <v>515</v>
      </c>
      <c r="AC84" s="762" t="s">
        <v>515</v>
      </c>
      <c r="AD84" s="762" t="s">
        <v>515</v>
      </c>
      <c r="AE84" s="762" t="s">
        <v>515</v>
      </c>
      <c r="AF84" s="762" t="s">
        <v>515</v>
      </c>
      <c r="AG84" s="762" t="s">
        <v>515</v>
      </c>
      <c r="AH84" s="762" t="s">
        <v>515</v>
      </c>
      <c r="AI84" s="870"/>
      <c r="AJ84" s="870"/>
      <c r="AK84" s="842"/>
      <c r="AL84" s="842"/>
      <c r="AM84" s="842"/>
    </row>
    <row r="85" spans="2:39" s="837" customFormat="1" ht="15" thickBot="1" x14ac:dyDescent="0.35">
      <c r="B85" s="1108" t="s">
        <v>20</v>
      </c>
      <c r="C85" s="1116"/>
      <c r="D85" s="1116"/>
      <c r="E85" s="1116"/>
      <c r="F85" s="1116"/>
      <c r="G85" s="1116"/>
      <c r="H85" s="1116"/>
      <c r="I85" s="1116"/>
      <c r="J85" s="1116"/>
      <c r="K85" s="1116"/>
      <c r="L85" s="1117"/>
      <c r="M85" s="842"/>
      <c r="N85" s="842"/>
      <c r="O85" s="842"/>
      <c r="P85" s="842"/>
      <c r="Q85" s="842"/>
      <c r="R85" s="842"/>
      <c r="S85" s="842"/>
      <c r="T85" s="842"/>
      <c r="U85" s="842"/>
      <c r="Z85" s="782" t="s">
        <v>20</v>
      </c>
      <c r="AA85" s="783"/>
      <c r="AB85" s="783"/>
      <c r="AC85" s="783"/>
      <c r="AD85" s="783"/>
      <c r="AE85" s="783"/>
      <c r="AF85" s="783"/>
      <c r="AG85" s="783"/>
      <c r="AH85" s="783"/>
      <c r="AI85" s="783"/>
      <c r="AJ85" s="784"/>
      <c r="AK85" s="842"/>
      <c r="AL85" s="842"/>
      <c r="AM85" s="842"/>
    </row>
    <row r="86" spans="2:39" s="837" customFormat="1" x14ac:dyDescent="0.3">
      <c r="B86" s="1118" t="s">
        <v>22</v>
      </c>
      <c r="C86" s="1120">
        <v>7</v>
      </c>
      <c r="D86" s="1133">
        <v>6.6</v>
      </c>
      <c r="E86" s="1133">
        <v>5.9</v>
      </c>
      <c r="F86" s="1133">
        <v>5.3</v>
      </c>
      <c r="G86" s="1120">
        <v>6</v>
      </c>
      <c r="H86" s="1120">
        <v>9</v>
      </c>
      <c r="I86" s="1120">
        <v>4</v>
      </c>
      <c r="J86" s="1120">
        <v>8</v>
      </c>
      <c r="K86" s="1120"/>
      <c r="L86" s="1120" t="s">
        <v>837</v>
      </c>
      <c r="M86" s="842"/>
      <c r="N86" s="842"/>
      <c r="O86" s="842"/>
      <c r="P86" s="842"/>
      <c r="Q86" s="842"/>
      <c r="R86" s="842"/>
      <c r="S86" s="842"/>
      <c r="T86" s="842"/>
      <c r="U86" s="842"/>
      <c r="Z86" s="589" t="s">
        <v>22</v>
      </c>
      <c r="AA86" s="785">
        <v>75</v>
      </c>
      <c r="AB86" s="610">
        <v>71</v>
      </c>
      <c r="AC86" s="610">
        <v>63</v>
      </c>
      <c r="AD86" s="610">
        <v>57</v>
      </c>
      <c r="AE86" s="785">
        <v>60</v>
      </c>
      <c r="AF86" s="785">
        <v>100</v>
      </c>
      <c r="AG86" s="785">
        <v>50</v>
      </c>
      <c r="AH86" s="785">
        <v>100</v>
      </c>
      <c r="AI86" s="785"/>
      <c r="AJ86" s="785">
        <v>12.15</v>
      </c>
      <c r="AK86" s="842"/>
      <c r="AL86" s="842"/>
      <c r="AM86" s="842"/>
    </row>
    <row r="87" spans="2:39" s="837" customFormat="1" x14ac:dyDescent="0.3">
      <c r="B87" s="1118" t="s">
        <v>24</v>
      </c>
      <c r="C87" s="1120">
        <v>60</v>
      </c>
      <c r="D87" s="1119">
        <v>60</v>
      </c>
      <c r="E87" s="1119">
        <v>50</v>
      </c>
      <c r="F87" s="1119">
        <v>50</v>
      </c>
      <c r="G87" s="1120">
        <v>45</v>
      </c>
      <c r="H87" s="1120">
        <v>85</v>
      </c>
      <c r="I87" s="1120">
        <v>40</v>
      </c>
      <c r="J87" s="1120">
        <v>85</v>
      </c>
      <c r="K87" s="1120" t="s">
        <v>42</v>
      </c>
      <c r="L87" s="1120" t="s">
        <v>600</v>
      </c>
      <c r="M87" s="842"/>
      <c r="N87" s="842"/>
      <c r="O87" s="842"/>
      <c r="P87" s="842"/>
      <c r="Q87" s="842"/>
      <c r="R87" s="842"/>
      <c r="S87" s="842"/>
      <c r="T87" s="842"/>
      <c r="U87" s="842"/>
      <c r="Z87" s="589" t="s">
        <v>24</v>
      </c>
      <c r="AA87" s="785">
        <v>60</v>
      </c>
      <c r="AB87" s="590">
        <v>60</v>
      </c>
      <c r="AC87" s="590">
        <v>60</v>
      </c>
      <c r="AD87" s="590">
        <v>60</v>
      </c>
      <c r="AE87" s="785">
        <v>50</v>
      </c>
      <c r="AF87" s="785">
        <v>85</v>
      </c>
      <c r="AG87" s="785">
        <v>50</v>
      </c>
      <c r="AH87" s="785">
        <v>85</v>
      </c>
      <c r="AI87" s="785" t="s">
        <v>42</v>
      </c>
      <c r="AJ87" s="785">
        <v>12</v>
      </c>
      <c r="AK87" s="842"/>
      <c r="AL87" s="842"/>
      <c r="AM87" s="842"/>
    </row>
    <row r="88" spans="2:39" s="837" customFormat="1" ht="15" thickBot="1" x14ac:dyDescent="0.35">
      <c r="B88" s="1112" t="s">
        <v>26</v>
      </c>
      <c r="C88" s="1105">
        <v>40</v>
      </c>
      <c r="D88" s="1113">
        <v>40</v>
      </c>
      <c r="E88" s="1113">
        <v>50</v>
      </c>
      <c r="F88" s="1113">
        <v>50</v>
      </c>
      <c r="G88" s="1105">
        <v>15</v>
      </c>
      <c r="H88" s="1105">
        <v>55</v>
      </c>
      <c r="I88" s="1105">
        <v>15</v>
      </c>
      <c r="J88" s="1105">
        <v>60</v>
      </c>
      <c r="K88" s="1105"/>
      <c r="L88" s="1105" t="s">
        <v>600</v>
      </c>
      <c r="M88" s="842"/>
      <c r="N88" s="842"/>
      <c r="O88" s="842"/>
      <c r="P88" s="842"/>
      <c r="Q88" s="842"/>
      <c r="R88" s="842"/>
      <c r="S88" s="842"/>
      <c r="T88" s="842"/>
      <c r="U88" s="842"/>
      <c r="Z88" s="760" t="s">
        <v>26</v>
      </c>
      <c r="AA88" s="870">
        <v>40</v>
      </c>
      <c r="AB88" s="584">
        <v>40</v>
      </c>
      <c r="AC88" s="584">
        <v>40</v>
      </c>
      <c r="AD88" s="584">
        <v>40</v>
      </c>
      <c r="AE88" s="870">
        <v>15</v>
      </c>
      <c r="AF88" s="870">
        <v>50</v>
      </c>
      <c r="AG88" s="870">
        <v>15</v>
      </c>
      <c r="AH88" s="870">
        <v>50</v>
      </c>
      <c r="AI88" s="870"/>
      <c r="AJ88" s="870">
        <v>12</v>
      </c>
      <c r="AK88" s="842"/>
      <c r="AL88" s="842"/>
      <c r="AM88" s="842"/>
    </row>
    <row r="89" spans="2:39" s="837" customFormat="1" ht="21" thickBot="1" x14ac:dyDescent="0.35">
      <c r="B89" s="1112" t="s">
        <v>28</v>
      </c>
      <c r="C89" s="1105"/>
      <c r="D89" s="1113"/>
      <c r="E89" s="1113"/>
      <c r="F89" s="1113"/>
      <c r="G89" s="1105"/>
      <c r="H89" s="1105"/>
      <c r="I89" s="1105"/>
      <c r="J89" s="1105"/>
      <c r="K89" s="1105"/>
      <c r="L89" s="1105"/>
      <c r="M89" s="842"/>
      <c r="N89" s="842"/>
      <c r="O89" s="842"/>
      <c r="P89" s="842"/>
      <c r="Q89" s="842"/>
      <c r="R89" s="842"/>
      <c r="S89" s="842"/>
      <c r="T89" s="842"/>
      <c r="U89" s="842"/>
      <c r="Z89" s="760" t="s">
        <v>28</v>
      </c>
      <c r="AA89" s="870"/>
      <c r="AB89" s="584"/>
      <c r="AC89" s="584"/>
      <c r="AD89" s="584"/>
      <c r="AE89" s="870"/>
      <c r="AF89" s="870"/>
      <c r="AG89" s="870"/>
      <c r="AH89" s="870"/>
      <c r="AI89" s="870"/>
      <c r="AJ89" s="870"/>
      <c r="AK89" s="842"/>
      <c r="AL89" s="842"/>
      <c r="AM89" s="842"/>
    </row>
    <row r="90" spans="2:39" s="837" customFormat="1" x14ac:dyDescent="0.3">
      <c r="B90" s="1122" t="s">
        <v>44</v>
      </c>
      <c r="C90" s="1123">
        <v>291</v>
      </c>
      <c r="D90" s="1124">
        <v>278.03216422149995</v>
      </c>
      <c r="E90" s="1125">
        <v>255.11663107276718</v>
      </c>
      <c r="F90" s="1124">
        <v>238.73507335803222</v>
      </c>
      <c r="G90" s="1126">
        <v>256</v>
      </c>
      <c r="H90" s="1124">
        <v>328</v>
      </c>
      <c r="I90" s="1124">
        <v>188</v>
      </c>
      <c r="J90" s="1124">
        <v>295</v>
      </c>
      <c r="K90" s="1127"/>
      <c r="L90" s="1127"/>
      <c r="M90" s="842"/>
      <c r="N90" s="842"/>
      <c r="O90" s="842"/>
      <c r="P90" s="842"/>
      <c r="Q90" s="842"/>
      <c r="R90" s="842"/>
      <c r="S90" s="842"/>
      <c r="T90" s="842"/>
      <c r="U90" s="842"/>
      <c r="Z90" s="724" t="s">
        <v>44</v>
      </c>
      <c r="AA90" s="598">
        <f>SUM(AA91:AA92)</f>
        <v>1640</v>
      </c>
      <c r="AB90" s="788">
        <f t="shared" ref="AB90:AH90" si="1">SUM(AB91:AB92)</f>
        <v>1650</v>
      </c>
      <c r="AC90" s="600">
        <f t="shared" si="1"/>
        <v>1866</v>
      </c>
      <c r="AD90" s="788">
        <f t="shared" si="1"/>
        <v>2411</v>
      </c>
      <c r="AE90" s="601">
        <f t="shared" si="1"/>
        <v>1070</v>
      </c>
      <c r="AF90" s="788">
        <f t="shared" si="1"/>
        <v>2850</v>
      </c>
      <c r="AG90" s="788">
        <f t="shared" si="1"/>
        <v>1820</v>
      </c>
      <c r="AH90" s="788">
        <f t="shared" si="1"/>
        <v>3980</v>
      </c>
      <c r="AI90" s="871"/>
      <c r="AJ90" s="871"/>
      <c r="AK90" s="842"/>
      <c r="AL90" s="842"/>
      <c r="AM90" s="842"/>
    </row>
    <row r="91" spans="2:39" s="837" customFormat="1" x14ac:dyDescent="0.3">
      <c r="B91" s="1128" t="s">
        <v>507</v>
      </c>
      <c r="C91" s="1129">
        <v>6</v>
      </c>
      <c r="D91" s="1129">
        <v>7</v>
      </c>
      <c r="E91" s="1129">
        <v>10</v>
      </c>
      <c r="F91" s="1129">
        <v>17</v>
      </c>
      <c r="G91" s="1129">
        <v>6</v>
      </c>
      <c r="H91" s="1129">
        <v>8</v>
      </c>
      <c r="I91" s="1129">
        <v>13</v>
      </c>
      <c r="J91" s="1129">
        <v>20</v>
      </c>
      <c r="K91" s="1130" t="s">
        <v>279</v>
      </c>
      <c r="L91" s="1130"/>
      <c r="M91" s="842"/>
      <c r="N91" s="842"/>
      <c r="O91" s="842"/>
      <c r="P91" s="842"/>
      <c r="Q91" s="842"/>
      <c r="R91" s="842"/>
      <c r="S91" s="842"/>
      <c r="T91" s="842"/>
      <c r="U91" s="842"/>
      <c r="Z91" s="602" t="s">
        <v>507</v>
      </c>
      <c r="AA91" s="603">
        <v>640</v>
      </c>
      <c r="AB91" s="603">
        <v>710</v>
      </c>
      <c r="AC91" s="603">
        <v>1020</v>
      </c>
      <c r="AD91" s="603">
        <v>1650</v>
      </c>
      <c r="AE91" s="603">
        <v>570</v>
      </c>
      <c r="AF91" s="603">
        <v>850</v>
      </c>
      <c r="AG91" s="603">
        <v>1320</v>
      </c>
      <c r="AH91" s="603">
        <v>1980</v>
      </c>
      <c r="AI91" s="790" t="s">
        <v>279</v>
      </c>
      <c r="AJ91" s="790"/>
      <c r="AK91" s="842"/>
      <c r="AL91" s="842"/>
      <c r="AM91" s="842"/>
    </row>
    <row r="92" spans="2:39" s="837" customFormat="1" ht="15" thickBot="1" x14ac:dyDescent="0.35">
      <c r="B92" s="1131" t="s">
        <v>508</v>
      </c>
      <c r="C92" s="1114">
        <v>285</v>
      </c>
      <c r="D92" s="1134">
        <v>271.03216422149995</v>
      </c>
      <c r="E92" s="1134">
        <v>245.11663107276718</v>
      </c>
      <c r="F92" s="1134">
        <v>221.73507335803222</v>
      </c>
      <c r="G92" s="1105">
        <v>250</v>
      </c>
      <c r="H92" s="1105">
        <v>320</v>
      </c>
      <c r="I92" s="1105">
        <v>175</v>
      </c>
      <c r="J92" s="1105">
        <v>275</v>
      </c>
      <c r="K92" s="1105"/>
      <c r="L92" s="1105"/>
      <c r="M92" s="842"/>
      <c r="N92" s="842"/>
      <c r="O92" s="842"/>
      <c r="P92" s="842"/>
      <c r="Q92" s="842"/>
      <c r="R92" s="842"/>
      <c r="S92" s="842"/>
      <c r="T92" s="842"/>
      <c r="U92" s="842"/>
      <c r="Z92" s="605" t="s">
        <v>508</v>
      </c>
      <c r="AA92" s="873">
        <v>1000</v>
      </c>
      <c r="AB92" s="606">
        <v>940</v>
      </c>
      <c r="AC92" s="607">
        <v>846</v>
      </c>
      <c r="AD92" s="606">
        <v>761</v>
      </c>
      <c r="AE92" s="870">
        <v>500</v>
      </c>
      <c r="AF92" s="870">
        <v>2000</v>
      </c>
      <c r="AG92" s="870">
        <v>500</v>
      </c>
      <c r="AH92" s="870">
        <v>2000</v>
      </c>
      <c r="AI92" s="870"/>
      <c r="AJ92" s="870">
        <v>12</v>
      </c>
      <c r="AK92" s="842"/>
      <c r="AL92" s="842"/>
      <c r="AM92" s="842"/>
    </row>
    <row r="93" spans="2:39" s="837" customFormat="1" ht="15" thickBot="1" x14ac:dyDescent="0.35">
      <c r="B93" s="1112" t="s">
        <v>510</v>
      </c>
      <c r="C93" s="1132">
        <v>0</v>
      </c>
      <c r="D93" s="1132">
        <v>0</v>
      </c>
      <c r="E93" s="1132">
        <v>0</v>
      </c>
      <c r="F93" s="1132">
        <v>0</v>
      </c>
      <c r="G93" s="1132">
        <v>0</v>
      </c>
      <c r="H93" s="1132">
        <v>0</v>
      </c>
      <c r="I93" s="1132">
        <v>0</v>
      </c>
      <c r="J93" s="1132">
        <v>0</v>
      </c>
      <c r="K93" s="1105"/>
      <c r="L93" s="1105" t="s">
        <v>600</v>
      </c>
      <c r="M93" s="842"/>
      <c r="N93" s="842"/>
      <c r="O93" s="842"/>
      <c r="P93" s="842"/>
      <c r="Q93" s="842"/>
      <c r="R93" s="842"/>
      <c r="S93" s="842"/>
      <c r="T93" s="842"/>
      <c r="U93" s="842"/>
      <c r="Z93" s="760" t="s">
        <v>510</v>
      </c>
      <c r="AA93" s="792">
        <f>0.5</f>
        <v>0.5</v>
      </c>
      <c r="AB93" s="611">
        <f>0.47</f>
        <v>0.47</v>
      </c>
      <c r="AC93" s="612">
        <f>0.42</f>
        <v>0.42</v>
      </c>
      <c r="AD93" s="612">
        <f>0.38</f>
        <v>0.38</v>
      </c>
      <c r="AE93" s="613">
        <f>0.2</f>
        <v>0.2</v>
      </c>
      <c r="AF93" s="613">
        <f>1</f>
        <v>1</v>
      </c>
      <c r="AG93" s="613">
        <f>0.2</f>
        <v>0.2</v>
      </c>
      <c r="AH93" s="613">
        <f>1</f>
        <v>1</v>
      </c>
      <c r="AI93" s="870"/>
      <c r="AJ93" s="870">
        <v>12</v>
      </c>
      <c r="AK93" s="842"/>
      <c r="AL93" s="842"/>
      <c r="AM93" s="842"/>
    </row>
    <row r="94" spans="2:39" s="837" customFormat="1" ht="15" thickBot="1" x14ac:dyDescent="0.35">
      <c r="B94" s="445"/>
      <c r="C94" s="446"/>
      <c r="D94" s="446"/>
      <c r="E94" s="446"/>
      <c r="F94" s="446"/>
      <c r="G94" s="446"/>
      <c r="H94" s="446"/>
      <c r="I94" s="446"/>
      <c r="J94" s="446"/>
      <c r="K94" s="446"/>
      <c r="L94" s="448"/>
      <c r="M94" s="842"/>
      <c r="N94" s="842"/>
      <c r="O94" s="842"/>
      <c r="P94" s="842"/>
      <c r="Q94" s="842"/>
      <c r="R94" s="842"/>
      <c r="S94" s="842"/>
      <c r="T94" s="842"/>
      <c r="U94" s="842"/>
      <c r="Z94" s="445"/>
      <c r="AA94" s="446"/>
      <c r="AB94" s="446"/>
      <c r="AC94" s="446"/>
      <c r="AD94" s="446"/>
      <c r="AE94" s="446"/>
      <c r="AF94" s="446"/>
      <c r="AG94" s="446"/>
      <c r="AH94" s="446"/>
      <c r="AI94" s="446"/>
      <c r="AJ94" s="448"/>
      <c r="AK94" s="842"/>
      <c r="AL94" s="842"/>
      <c r="AM94" s="842"/>
    </row>
    <row r="95" spans="2:39" s="837" customFormat="1" ht="15" thickBot="1" x14ac:dyDescent="0.35">
      <c r="B95" s="445" t="s">
        <v>527</v>
      </c>
      <c r="C95" s="446"/>
      <c r="D95" s="446"/>
      <c r="E95" s="446"/>
      <c r="F95" s="446"/>
      <c r="G95" s="446"/>
      <c r="H95" s="446"/>
      <c r="I95" s="446"/>
      <c r="J95" s="446"/>
      <c r="K95" s="446"/>
      <c r="L95" s="448"/>
      <c r="M95" s="842"/>
      <c r="N95" s="842"/>
      <c r="O95" s="842"/>
      <c r="P95" s="842"/>
      <c r="Q95" s="842"/>
      <c r="R95" s="842"/>
      <c r="S95" s="842"/>
      <c r="T95" s="842"/>
      <c r="U95" s="842"/>
      <c r="Z95" s="445" t="s">
        <v>527</v>
      </c>
      <c r="AA95" s="446"/>
      <c r="AB95" s="446"/>
      <c r="AC95" s="446"/>
      <c r="AD95" s="446"/>
      <c r="AE95" s="446"/>
      <c r="AF95" s="446"/>
      <c r="AG95" s="446"/>
      <c r="AH95" s="446"/>
      <c r="AI95" s="446"/>
      <c r="AJ95" s="448"/>
      <c r="AK95" s="842"/>
      <c r="AL95" s="842"/>
      <c r="AM95" s="842"/>
    </row>
    <row r="96" spans="2:39" s="837" customFormat="1" ht="15" thickBot="1" x14ac:dyDescent="0.35">
      <c r="B96" s="860" t="s">
        <v>531</v>
      </c>
      <c r="C96" s="556">
        <f>C86/C$65*Euro</f>
        <v>13.0375</v>
      </c>
      <c r="D96" s="556">
        <f>D86/D$65*Euro</f>
        <v>12.2925</v>
      </c>
      <c r="E96" s="556">
        <f>E86/E$65*Euro</f>
        <v>10.988750000000001</v>
      </c>
      <c r="F96" s="556">
        <f>F86/F$65*Euro</f>
        <v>9.8712499999999999</v>
      </c>
      <c r="G96" s="859"/>
      <c r="H96" s="859"/>
      <c r="I96" s="859"/>
      <c r="J96" s="859"/>
      <c r="K96" s="859"/>
      <c r="L96" s="859"/>
      <c r="M96" s="842"/>
      <c r="N96" s="842"/>
      <c r="O96" s="842"/>
      <c r="P96" s="842"/>
      <c r="Q96" s="842"/>
      <c r="R96" s="842"/>
      <c r="S96" s="842"/>
      <c r="T96" s="842"/>
      <c r="U96" s="842"/>
      <c r="Z96" s="877" t="s">
        <v>531</v>
      </c>
      <c r="AA96" s="556">
        <f>AA86/AA$65*Euro</f>
        <v>3.4921875</v>
      </c>
      <c r="AB96" s="556">
        <f>AB86/AB$65*Euro</f>
        <v>3.3059374999999998</v>
      </c>
      <c r="AC96" s="556">
        <f>AC86/AC$65*Euro</f>
        <v>2.9334375000000001</v>
      </c>
      <c r="AD96" s="556">
        <f>AD86/AD$65*Euro</f>
        <v>2.6540625000000002</v>
      </c>
      <c r="AE96" s="876"/>
      <c r="AF96" s="876"/>
      <c r="AG96" s="876"/>
      <c r="AH96" s="876"/>
      <c r="AI96" s="876"/>
      <c r="AJ96" s="876"/>
      <c r="AK96" s="842"/>
      <c r="AL96" s="842"/>
      <c r="AM96" s="842"/>
    </row>
    <row r="97" spans="2:39" s="837" customFormat="1" ht="21" thickBot="1" x14ac:dyDescent="0.35">
      <c r="B97" s="860" t="s">
        <v>532</v>
      </c>
      <c r="C97" s="556">
        <f>C89/C$23*Euro</f>
        <v>0</v>
      </c>
      <c r="D97" s="556">
        <f>D89/D$23*Euro</f>
        <v>0</v>
      </c>
      <c r="E97" s="556">
        <f>E89/E$23*Euro</f>
        <v>0</v>
      </c>
      <c r="F97" s="556">
        <f>F89/F$23*Euro</f>
        <v>0</v>
      </c>
      <c r="G97" s="859"/>
      <c r="H97" s="859"/>
      <c r="I97" s="859"/>
      <c r="J97" s="859"/>
      <c r="K97" s="859"/>
      <c r="L97" s="859"/>
      <c r="M97" s="842"/>
      <c r="N97" s="842"/>
      <c r="O97" s="842"/>
      <c r="P97" s="842"/>
      <c r="Q97" s="842"/>
      <c r="R97" s="842"/>
      <c r="S97" s="842"/>
      <c r="T97" s="842"/>
      <c r="U97" s="842"/>
      <c r="Z97" s="877" t="s">
        <v>532</v>
      </c>
      <c r="AA97" s="556">
        <f>AA89/AA$65*Euro</f>
        <v>0</v>
      </c>
      <c r="AB97" s="556">
        <f>AB89/AB$65*Euro</f>
        <v>0</v>
      </c>
      <c r="AC97" s="556">
        <f>AC89/AC$65*Euro</f>
        <v>0</v>
      </c>
      <c r="AD97" s="556">
        <f>AD89/AD$65*Euro</f>
        <v>0</v>
      </c>
      <c r="AE97" s="876"/>
      <c r="AF97" s="876"/>
      <c r="AG97" s="876"/>
      <c r="AH97" s="876"/>
      <c r="AI97" s="876"/>
      <c r="AJ97" s="876"/>
      <c r="AK97" s="842"/>
      <c r="AL97" s="842"/>
      <c r="AM97" s="842"/>
    </row>
    <row r="98" spans="2:39" s="837" customFormat="1" ht="15" thickBot="1" x14ac:dyDescent="0.35">
      <c r="B98" s="860"/>
      <c r="C98" s="859"/>
      <c r="D98" s="859"/>
      <c r="E98" s="859"/>
      <c r="F98" s="859"/>
      <c r="G98" s="859"/>
      <c r="H98" s="859"/>
      <c r="I98" s="859"/>
      <c r="J98" s="859"/>
      <c r="K98" s="859"/>
      <c r="L98" s="859"/>
      <c r="M98" s="842"/>
      <c r="N98" s="842"/>
      <c r="O98" s="842"/>
      <c r="P98" s="842"/>
      <c r="Q98" s="842"/>
      <c r="R98" s="842"/>
      <c r="S98" s="842"/>
      <c r="T98" s="842"/>
      <c r="U98" s="842"/>
      <c r="Z98" s="877"/>
      <c r="AA98" s="876"/>
      <c r="AB98" s="876"/>
      <c r="AC98" s="876"/>
      <c r="AD98" s="876"/>
      <c r="AE98" s="876"/>
      <c r="AF98" s="876"/>
      <c r="AG98" s="876"/>
      <c r="AH98" s="876"/>
      <c r="AI98" s="876"/>
      <c r="AJ98" s="876"/>
      <c r="AK98" s="842"/>
      <c r="AL98" s="842"/>
      <c r="AM98" s="842"/>
    </row>
    <row r="99" spans="2:39" s="837" customFormat="1" ht="15" thickBot="1" x14ac:dyDescent="0.35">
      <c r="B99" s="857" t="s">
        <v>530</v>
      </c>
      <c r="C99" s="556">
        <f>C90/C65/1000*Euro</f>
        <v>0.54198749999999996</v>
      </c>
      <c r="D99" s="556">
        <f>D90/D65/1000*Euro</f>
        <v>0.51783490586254366</v>
      </c>
      <c r="E99" s="556">
        <f>E90/E65/1000*Euro</f>
        <v>0.47515472537302883</v>
      </c>
      <c r="F99" s="556">
        <f>F90/F65/1000*Euro</f>
        <v>0.44464407412933504</v>
      </c>
      <c r="G99" s="859"/>
      <c r="H99" s="859"/>
      <c r="I99" s="859"/>
      <c r="J99" s="859"/>
      <c r="K99" s="859"/>
      <c r="L99" s="859"/>
      <c r="M99" s="842"/>
      <c r="N99" s="842"/>
      <c r="O99" s="842"/>
      <c r="P99" s="842"/>
      <c r="Q99" s="842"/>
      <c r="R99" s="842"/>
      <c r="S99" s="842"/>
      <c r="T99" s="842"/>
      <c r="U99" s="842"/>
      <c r="Z99" s="874" t="s">
        <v>530</v>
      </c>
      <c r="AA99" s="556">
        <f>AA90/AA65/1000*Euro</f>
        <v>7.63625E-2</v>
      </c>
      <c r="AB99" s="556">
        <f>AB90/AB65/1000*Euro</f>
        <v>7.6828125000000011E-2</v>
      </c>
      <c r="AC99" s="556">
        <f>AC90/AC65/1000*Euro</f>
        <v>8.6885624999999994E-2</v>
      </c>
      <c r="AD99" s="556">
        <f>AD90/AD65/1000*Euro</f>
        <v>0.1122621875</v>
      </c>
      <c r="AE99" s="876"/>
      <c r="AF99" s="876"/>
      <c r="AG99" s="876"/>
      <c r="AH99" s="876"/>
      <c r="AI99" s="876"/>
      <c r="AJ99" s="876"/>
      <c r="AK99" s="842"/>
      <c r="AL99" s="842"/>
      <c r="AM99" s="842"/>
    </row>
    <row r="100" spans="2:39" s="837" customFormat="1" ht="15" thickBot="1" x14ac:dyDescent="0.35">
      <c r="B100" s="858" t="s">
        <v>533</v>
      </c>
      <c r="C100" s="859">
        <f>C93/3.6*Euro</f>
        <v>0</v>
      </c>
      <c r="D100" s="859">
        <f>D93/3.6*Euro</f>
        <v>0</v>
      </c>
      <c r="E100" s="859">
        <f>E93/3.6*Euro</f>
        <v>0</v>
      </c>
      <c r="F100" s="859">
        <f>F93/3.6*Euro</f>
        <v>0</v>
      </c>
      <c r="G100" s="859"/>
      <c r="H100" s="859"/>
      <c r="I100" s="859"/>
      <c r="J100" s="859"/>
      <c r="K100" s="859"/>
      <c r="L100" s="859"/>
      <c r="M100" s="842"/>
      <c r="N100" s="842"/>
      <c r="O100" s="842"/>
      <c r="P100" s="842"/>
      <c r="Q100" s="842"/>
      <c r="R100" s="842"/>
      <c r="S100" s="842"/>
      <c r="T100" s="842"/>
      <c r="U100" s="842"/>
      <c r="Z100" s="875" t="s">
        <v>533</v>
      </c>
      <c r="AA100" s="876">
        <f>AA93/3.6*Euro</f>
        <v>1.0347222222222223</v>
      </c>
      <c r="AB100" s="876">
        <f>AB93/3.6*Euro</f>
        <v>0.97263888888888872</v>
      </c>
      <c r="AC100" s="876">
        <f>AC93/3.6*Euro</f>
        <v>0.86916666666666664</v>
      </c>
      <c r="AD100" s="876">
        <f>AD93/3.6*Euro</f>
        <v>0.78638888888888892</v>
      </c>
      <c r="AE100" s="876"/>
      <c r="AF100" s="876"/>
      <c r="AG100" s="876"/>
      <c r="AH100" s="876"/>
      <c r="AI100" s="876"/>
      <c r="AJ100" s="876"/>
      <c r="AK100" s="842"/>
      <c r="AL100" s="842"/>
      <c r="AM100" s="842"/>
    </row>
    <row r="101" spans="2:39" s="837" customFormat="1" x14ac:dyDescent="0.3">
      <c r="B101" s="571"/>
      <c r="C101" s="35"/>
      <c r="D101" s="35"/>
      <c r="E101" s="35"/>
      <c r="F101" s="35"/>
      <c r="G101" s="35"/>
      <c r="H101" s="35"/>
      <c r="I101" s="842"/>
      <c r="J101" s="842"/>
      <c r="K101" s="842"/>
      <c r="L101" s="842"/>
      <c r="M101" s="842"/>
      <c r="N101" s="842"/>
      <c r="O101" s="842"/>
      <c r="P101" s="842"/>
      <c r="Q101" s="842"/>
      <c r="R101" s="842"/>
      <c r="S101" s="842"/>
      <c r="T101" s="842"/>
      <c r="U101" s="842"/>
    </row>
    <row r="102" spans="2:39" s="837" customFormat="1" x14ac:dyDescent="0.3">
      <c r="B102" s="571"/>
      <c r="C102" s="35"/>
      <c r="D102" s="35"/>
      <c r="E102" s="35"/>
      <c r="F102" s="35"/>
      <c r="G102" s="35"/>
      <c r="H102" s="35"/>
      <c r="I102" s="842"/>
      <c r="J102" s="842"/>
      <c r="K102" s="842"/>
      <c r="L102" s="842"/>
      <c r="M102" s="842"/>
      <c r="N102" s="842"/>
      <c r="O102" s="842"/>
      <c r="P102" s="842"/>
      <c r="Q102" s="842"/>
      <c r="R102" s="842"/>
      <c r="S102" s="842"/>
      <c r="T102" s="842"/>
      <c r="U102" s="842"/>
    </row>
    <row r="103" spans="2:39" s="837" customFormat="1" x14ac:dyDescent="0.3">
      <c r="B103" s="571"/>
      <c r="C103" s="35"/>
      <c r="D103" s="35"/>
      <c r="E103" s="35"/>
      <c r="F103" s="35"/>
      <c r="G103" s="35"/>
      <c r="H103" s="35"/>
      <c r="I103" s="842"/>
      <c r="J103" s="842"/>
      <c r="K103" s="842"/>
      <c r="L103" s="842"/>
      <c r="M103" s="842"/>
      <c r="N103" s="842"/>
      <c r="O103" s="842"/>
      <c r="P103" s="842"/>
      <c r="Q103" s="842"/>
      <c r="R103" s="842"/>
      <c r="S103" s="842"/>
      <c r="T103" s="842"/>
      <c r="U103" s="842"/>
    </row>
    <row r="104" spans="2:39" s="837" customFormat="1" x14ac:dyDescent="0.3">
      <c r="B104" s="571"/>
      <c r="C104" s="35"/>
      <c r="D104" s="35"/>
      <c r="E104" s="35"/>
      <c r="F104" s="35"/>
      <c r="G104" s="35"/>
      <c r="H104" s="35"/>
      <c r="I104" s="842"/>
      <c r="J104" s="842"/>
      <c r="K104" s="842"/>
      <c r="L104" s="842"/>
      <c r="M104" s="842"/>
      <c r="N104" s="842"/>
      <c r="O104" s="842"/>
      <c r="P104" s="842"/>
      <c r="Q104" s="842"/>
      <c r="R104" s="842"/>
      <c r="S104" s="842"/>
      <c r="T104" s="842"/>
      <c r="U104" s="842"/>
    </row>
    <row r="105" spans="2:39" s="837" customFormat="1" x14ac:dyDescent="0.3">
      <c r="B105" s="571"/>
      <c r="C105" s="35"/>
      <c r="D105" s="35"/>
      <c r="E105" s="35"/>
      <c r="F105" s="35"/>
      <c r="G105" s="35"/>
      <c r="H105" s="35"/>
      <c r="I105" s="842"/>
      <c r="J105" s="842"/>
      <c r="K105" s="842"/>
      <c r="L105" s="842"/>
      <c r="M105" s="842"/>
      <c r="N105" s="842"/>
      <c r="O105" s="842"/>
      <c r="P105" s="842"/>
      <c r="Q105" s="842"/>
      <c r="R105" s="842"/>
      <c r="S105" s="842"/>
      <c r="T105" s="842"/>
      <c r="U105" s="842"/>
    </row>
    <row r="106" spans="2:39" s="837" customFormat="1" x14ac:dyDescent="0.3">
      <c r="B106" s="571"/>
      <c r="C106" s="35"/>
      <c r="D106" s="35"/>
      <c r="E106" s="35"/>
      <c r="F106" s="35"/>
      <c r="G106" s="35"/>
      <c r="H106" s="35"/>
      <c r="I106" s="842"/>
      <c r="J106" s="842"/>
      <c r="K106" s="842"/>
      <c r="L106" s="842"/>
      <c r="M106" s="842"/>
      <c r="N106" s="842"/>
      <c r="O106" s="842"/>
      <c r="P106" s="842"/>
      <c r="Q106" s="842"/>
      <c r="R106" s="842"/>
      <c r="S106" s="842"/>
      <c r="T106" s="842"/>
      <c r="U106" s="842"/>
    </row>
    <row r="107" spans="2:39" s="837" customFormat="1" x14ac:dyDescent="0.3">
      <c r="B107" s="571"/>
      <c r="C107" s="35"/>
      <c r="D107" s="35"/>
      <c r="E107" s="35"/>
      <c r="F107" s="35"/>
      <c r="G107" s="35"/>
      <c r="H107" s="35"/>
      <c r="I107" s="842"/>
      <c r="J107" s="842"/>
      <c r="K107" s="842"/>
      <c r="L107" s="842"/>
      <c r="M107" s="842"/>
      <c r="N107" s="842"/>
      <c r="O107" s="842"/>
      <c r="P107" s="842"/>
      <c r="Q107" s="842"/>
      <c r="R107" s="842"/>
      <c r="S107" s="842"/>
      <c r="T107" s="842"/>
      <c r="U107" s="842"/>
    </row>
    <row r="108" spans="2:39" s="837" customFormat="1" x14ac:dyDescent="0.3">
      <c r="B108" s="571"/>
      <c r="C108" s="35"/>
      <c r="D108" s="35"/>
      <c r="E108" s="35"/>
      <c r="F108" s="35"/>
      <c r="G108" s="35"/>
      <c r="H108" s="35"/>
      <c r="I108" s="842"/>
      <c r="J108" s="842"/>
      <c r="K108" s="842"/>
      <c r="L108" s="842"/>
      <c r="M108" s="842"/>
      <c r="N108" s="842"/>
      <c r="O108" s="842"/>
      <c r="P108" s="842"/>
      <c r="Q108" s="842"/>
      <c r="R108" s="842"/>
      <c r="S108" s="842"/>
      <c r="T108" s="842"/>
      <c r="U108" s="842"/>
    </row>
    <row r="109" spans="2:39" s="837" customFormat="1" x14ac:dyDescent="0.3">
      <c r="B109" s="571"/>
      <c r="C109" s="35"/>
      <c r="D109" s="35"/>
      <c r="E109" s="35"/>
      <c r="F109" s="35"/>
      <c r="G109" s="35"/>
      <c r="H109" s="35"/>
      <c r="I109" s="842"/>
      <c r="J109" s="842"/>
      <c r="K109" s="842"/>
      <c r="L109" s="842"/>
      <c r="M109" s="842"/>
      <c r="N109" s="842"/>
      <c r="O109" s="842"/>
      <c r="P109" s="842"/>
      <c r="Q109" s="842"/>
      <c r="R109" s="842"/>
      <c r="S109" s="842"/>
      <c r="T109" s="842"/>
      <c r="U109" s="842"/>
    </row>
    <row r="110" spans="2:39" s="837" customFormat="1" x14ac:dyDescent="0.3">
      <c r="B110" s="571"/>
      <c r="C110" s="35"/>
      <c r="D110" s="35"/>
      <c r="E110" s="35"/>
      <c r="F110" s="35"/>
      <c r="G110" s="35"/>
      <c r="H110" s="35"/>
      <c r="I110" s="842"/>
      <c r="J110" s="842"/>
      <c r="K110" s="842"/>
      <c r="L110" s="842"/>
      <c r="M110" s="842"/>
      <c r="N110" s="842"/>
      <c r="O110" s="842"/>
      <c r="P110" s="842"/>
      <c r="Q110" s="842"/>
      <c r="R110" s="842"/>
      <c r="S110" s="842"/>
      <c r="T110" s="842"/>
      <c r="U110" s="842"/>
    </row>
    <row r="111" spans="2:39" s="837" customFormat="1" x14ac:dyDescent="0.3">
      <c r="B111" s="571"/>
      <c r="C111" s="35"/>
      <c r="D111" s="35"/>
      <c r="E111" s="35"/>
      <c r="F111" s="35"/>
      <c r="G111" s="35"/>
      <c r="H111" s="35"/>
      <c r="I111" s="842"/>
      <c r="J111" s="842"/>
      <c r="K111" s="842"/>
      <c r="L111" s="842"/>
      <c r="M111" s="842"/>
      <c r="N111" s="842"/>
      <c r="O111" s="842"/>
      <c r="P111" s="842"/>
      <c r="Q111" s="842"/>
      <c r="R111" s="842"/>
      <c r="S111" s="842"/>
      <c r="T111" s="842"/>
      <c r="U111" s="842"/>
    </row>
    <row r="112" spans="2:39" s="837" customFormat="1" x14ac:dyDescent="0.3">
      <c r="B112" s="571"/>
      <c r="C112" s="35"/>
      <c r="D112" s="35"/>
      <c r="E112" s="35"/>
      <c r="F112" s="35"/>
      <c r="G112" s="35"/>
      <c r="H112" s="35"/>
      <c r="I112" s="842"/>
      <c r="J112" s="842"/>
      <c r="K112" s="842"/>
      <c r="L112" s="842"/>
      <c r="M112" s="842"/>
      <c r="N112" s="842"/>
      <c r="O112" s="842"/>
      <c r="P112" s="842"/>
      <c r="Q112" s="842"/>
      <c r="R112" s="842"/>
      <c r="S112" s="842"/>
      <c r="T112" s="842"/>
      <c r="U112" s="842"/>
    </row>
    <row r="113" spans="1:55" s="837" customFormat="1" x14ac:dyDescent="0.3">
      <c r="B113" s="571"/>
      <c r="C113" s="35"/>
      <c r="D113" s="35"/>
      <c r="E113" s="35"/>
      <c r="F113" s="35"/>
      <c r="G113" s="35"/>
      <c r="H113" s="35"/>
      <c r="I113" s="842"/>
      <c r="J113" s="842"/>
      <c r="K113" s="842"/>
      <c r="L113" s="842"/>
      <c r="M113" s="842"/>
      <c r="N113" s="842"/>
      <c r="O113" s="842"/>
      <c r="P113" s="842"/>
      <c r="Q113" s="842"/>
      <c r="R113" s="842"/>
      <c r="S113" s="842"/>
      <c r="T113" s="842"/>
      <c r="U113" s="842"/>
    </row>
    <row r="114" spans="1:55" s="837" customFormat="1" x14ac:dyDescent="0.3">
      <c r="B114" s="571"/>
      <c r="C114" s="35"/>
      <c r="D114" s="35"/>
      <c r="E114" s="35"/>
      <c r="F114" s="35"/>
      <c r="G114" s="35"/>
      <c r="H114" s="35"/>
      <c r="I114" s="842"/>
      <c r="J114" s="842"/>
      <c r="K114" s="842"/>
      <c r="L114" s="842"/>
      <c r="M114" s="842"/>
      <c r="N114" s="842"/>
      <c r="O114" s="842"/>
      <c r="P114" s="842"/>
      <c r="Q114" s="842"/>
      <c r="R114" s="842"/>
      <c r="S114" s="842"/>
      <c r="T114" s="842"/>
      <c r="U114" s="842"/>
      <c r="Z114" s="578"/>
      <c r="AA114" s="578"/>
      <c r="AB114" s="578"/>
      <c r="AC114" s="578"/>
      <c r="AD114" s="578"/>
      <c r="AE114" s="578"/>
      <c r="AF114" s="578"/>
      <c r="AG114" s="578"/>
      <c r="AH114" s="578"/>
      <c r="AI114" s="578"/>
      <c r="AJ114" s="578"/>
      <c r="AK114" s="578"/>
      <c r="AL114" s="578"/>
      <c r="AM114" s="578"/>
    </row>
    <row r="115" spans="1:55" s="572" customFormat="1" x14ac:dyDescent="0.3">
      <c r="A115" s="578"/>
      <c r="B115" s="571"/>
      <c r="C115" s="35"/>
      <c r="D115" s="35"/>
      <c r="E115" s="35"/>
      <c r="F115" s="35"/>
      <c r="G115" s="35"/>
      <c r="H115" s="35"/>
      <c r="I115" s="455"/>
      <c r="J115" s="455"/>
      <c r="K115" s="455"/>
      <c r="L115" s="455"/>
      <c r="M115" s="455"/>
      <c r="N115" s="455"/>
      <c r="O115" s="455"/>
      <c r="P115" s="455"/>
      <c r="Q115" s="455"/>
      <c r="R115" s="455"/>
      <c r="S115" s="455"/>
      <c r="T115" s="455"/>
      <c r="U115" s="455"/>
      <c r="V115" s="578"/>
      <c r="W115" s="578"/>
      <c r="X115" s="578"/>
      <c r="Y115" s="578"/>
      <c r="Z115" s="578"/>
      <c r="AA115" s="578"/>
      <c r="AB115" s="578"/>
      <c r="AC115" s="578"/>
      <c r="AD115" s="578"/>
      <c r="AE115" s="578"/>
      <c r="AF115" s="578"/>
      <c r="AG115" s="578"/>
      <c r="AH115" s="578"/>
      <c r="AI115" s="578"/>
      <c r="AJ115" s="578"/>
      <c r="AK115" s="578"/>
      <c r="AL115" s="578"/>
      <c r="AM115" s="578"/>
      <c r="AN115" s="578"/>
      <c r="AO115" s="578"/>
      <c r="AP115" s="578"/>
      <c r="AQ115" s="578"/>
      <c r="AR115" s="578"/>
      <c r="AS115" s="578"/>
      <c r="AT115" s="578"/>
      <c r="AU115" s="578"/>
      <c r="AV115" s="578"/>
      <c r="AW115" s="578"/>
      <c r="AX115" s="578"/>
      <c r="AY115" s="578"/>
      <c r="AZ115" s="578"/>
      <c r="BA115" s="578"/>
      <c r="BB115" s="578"/>
      <c r="BC115" s="578"/>
    </row>
    <row r="116" spans="1:55" ht="15.6" x14ac:dyDescent="0.3">
      <c r="A116" s="578"/>
      <c r="B116" s="578"/>
      <c r="C116" s="578"/>
      <c r="D116" s="578"/>
      <c r="E116" s="578"/>
      <c r="F116" s="578"/>
      <c r="G116" s="578"/>
      <c r="H116" s="578"/>
      <c r="I116" s="578"/>
      <c r="J116" s="578"/>
      <c r="K116" s="578"/>
      <c r="L116" s="578"/>
      <c r="M116" s="578"/>
      <c r="N116" s="455"/>
      <c r="O116" s="455"/>
      <c r="P116" s="455"/>
      <c r="Q116" s="455"/>
      <c r="R116" s="455"/>
      <c r="S116" s="455"/>
      <c r="T116" s="455"/>
      <c r="U116" s="455"/>
      <c r="V116" s="578"/>
      <c r="W116" s="578"/>
      <c r="X116" s="578"/>
      <c r="Y116" s="597" t="s">
        <v>608</v>
      </c>
      <c r="Z116" s="617" t="s">
        <v>612</v>
      </c>
      <c r="AA116" s="578"/>
      <c r="AB116" s="578"/>
      <c r="AC116" s="578"/>
      <c r="AD116" s="578"/>
      <c r="AE116" s="578"/>
      <c r="AF116" s="578"/>
      <c r="AG116" s="578"/>
      <c r="AH116" s="578"/>
      <c r="AI116" s="578"/>
      <c r="AJ116" s="578"/>
      <c r="AK116" s="578"/>
      <c r="AL116" s="578"/>
      <c r="AM116" s="578"/>
      <c r="AN116" s="578"/>
      <c r="AO116" s="578"/>
      <c r="AP116" s="578"/>
      <c r="AQ116" s="578"/>
      <c r="AR116" s="578"/>
      <c r="AS116" s="578"/>
      <c r="AT116" s="578"/>
      <c r="AU116" s="578"/>
      <c r="AV116" s="578"/>
      <c r="AW116" s="578"/>
      <c r="AX116" s="578"/>
      <c r="AY116" s="578"/>
      <c r="AZ116" s="578"/>
      <c r="BA116" s="578"/>
      <c r="BB116" s="578"/>
      <c r="BC116" s="578"/>
    </row>
    <row r="117" spans="1:55" ht="15.6" x14ac:dyDescent="0.3">
      <c r="A117" s="597" t="s">
        <v>608</v>
      </c>
      <c r="B117" s="578"/>
      <c r="C117" s="578"/>
      <c r="D117" s="578"/>
      <c r="E117" s="578"/>
      <c r="F117" s="578"/>
      <c r="G117" s="578"/>
      <c r="H117" s="578"/>
      <c r="I117" s="578"/>
      <c r="J117" s="578"/>
      <c r="K117" s="578"/>
      <c r="L117" s="578"/>
      <c r="M117" s="578"/>
      <c r="N117" s="455"/>
      <c r="O117" s="455"/>
      <c r="P117" s="455"/>
      <c r="Q117" s="455"/>
      <c r="R117" s="455"/>
      <c r="S117" s="455"/>
      <c r="T117" s="455"/>
      <c r="U117" s="455"/>
      <c r="V117" s="578"/>
      <c r="W117" s="578"/>
      <c r="X117" s="578"/>
      <c r="Y117" s="593">
        <v>4</v>
      </c>
      <c r="Z117" s="617" t="s">
        <v>613</v>
      </c>
      <c r="AA117" s="578"/>
      <c r="AB117" s="578"/>
      <c r="AC117" s="578"/>
      <c r="AD117" s="578"/>
      <c r="AE117" s="578"/>
      <c r="AF117" s="578"/>
      <c r="AG117" s="578"/>
      <c r="AH117" s="578"/>
      <c r="AI117" s="578"/>
      <c r="AJ117" s="578"/>
      <c r="AK117" s="578"/>
      <c r="AL117" s="578"/>
      <c r="AM117" s="578"/>
      <c r="AN117" s="578"/>
      <c r="AO117" s="578"/>
      <c r="AP117" s="578"/>
      <c r="AQ117" s="578"/>
      <c r="AR117" s="578"/>
      <c r="AS117" s="578"/>
      <c r="AT117" s="578"/>
      <c r="AU117" s="578"/>
      <c r="AV117" s="578"/>
      <c r="AW117" s="578"/>
      <c r="AX117" s="578"/>
      <c r="AY117" s="578"/>
      <c r="AZ117" s="578"/>
      <c r="BA117" s="578"/>
      <c r="BB117" s="578"/>
      <c r="BC117" s="578"/>
    </row>
    <row r="118" spans="1:55" ht="15.6" x14ac:dyDescent="0.3">
      <c r="A118" s="593">
        <v>1</v>
      </c>
      <c r="B118" s="617" t="s">
        <v>609</v>
      </c>
      <c r="C118" s="578"/>
      <c r="D118" s="578"/>
      <c r="E118" s="578"/>
      <c r="F118" s="578"/>
      <c r="G118" s="578"/>
      <c r="H118" s="578"/>
      <c r="I118" s="578"/>
      <c r="J118" s="578"/>
      <c r="K118" s="578"/>
      <c r="L118" s="578"/>
      <c r="M118" s="578"/>
      <c r="N118" s="455"/>
      <c r="O118" s="455"/>
      <c r="P118" s="455"/>
      <c r="Q118" s="455"/>
      <c r="R118" s="455"/>
      <c r="S118" s="455"/>
      <c r="T118" s="455"/>
      <c r="U118" s="455"/>
      <c r="V118" s="578"/>
      <c r="W118" s="578"/>
      <c r="X118" s="578"/>
      <c r="Y118" s="593">
        <v>5</v>
      </c>
      <c r="Z118" s="617" t="s">
        <v>629</v>
      </c>
      <c r="AA118" s="578"/>
      <c r="AB118" s="578"/>
      <c r="AC118" s="578"/>
      <c r="AD118" s="578"/>
      <c r="AE118" s="578"/>
      <c r="AF118" s="578"/>
      <c r="AG118" s="578"/>
      <c r="AH118" s="578"/>
      <c r="AI118" s="578"/>
      <c r="AJ118" s="578"/>
      <c r="AK118" s="578"/>
      <c r="AL118" s="578"/>
      <c r="AM118" s="578"/>
      <c r="AN118" s="578"/>
      <c r="AO118" s="578"/>
      <c r="AP118" s="578"/>
      <c r="AQ118" s="578"/>
      <c r="AR118" s="578"/>
      <c r="AS118" s="578"/>
      <c r="AT118" s="578"/>
      <c r="AU118" s="578"/>
      <c r="AV118" s="578"/>
      <c r="AW118" s="578"/>
      <c r="AX118" s="578"/>
      <c r="AY118" s="578"/>
      <c r="AZ118" s="578"/>
      <c r="BA118" s="578"/>
      <c r="BB118" s="578"/>
      <c r="BC118" s="578"/>
    </row>
    <row r="119" spans="1:55" ht="27" customHeight="1" x14ac:dyDescent="0.3">
      <c r="A119" s="593">
        <v>2</v>
      </c>
      <c r="B119" s="617" t="s">
        <v>610</v>
      </c>
      <c r="C119" s="578"/>
      <c r="D119" s="578"/>
      <c r="E119" s="578"/>
      <c r="F119" s="578"/>
      <c r="G119" s="578"/>
      <c r="H119" s="578"/>
      <c r="I119" s="578"/>
      <c r="J119" s="578"/>
      <c r="K119" s="578"/>
      <c r="L119" s="578"/>
      <c r="M119" s="578"/>
      <c r="N119" s="455"/>
      <c r="O119" s="455"/>
      <c r="P119" s="455"/>
      <c r="Q119" s="455"/>
      <c r="R119" s="455"/>
      <c r="S119" s="455"/>
      <c r="T119" s="455"/>
      <c r="U119" s="455"/>
      <c r="V119" s="578"/>
      <c r="W119" s="578"/>
      <c r="X119" s="578"/>
      <c r="Y119" s="593">
        <v>6</v>
      </c>
      <c r="Z119" s="617" t="s">
        <v>614</v>
      </c>
      <c r="AA119" s="578"/>
      <c r="AB119" s="578"/>
      <c r="AC119" s="578"/>
      <c r="AD119" s="578"/>
      <c r="AE119" s="578"/>
      <c r="AF119" s="578"/>
      <c r="AG119" s="578"/>
      <c r="AH119" s="578"/>
      <c r="AI119" s="578"/>
      <c r="AJ119" s="578"/>
      <c r="AK119" s="578"/>
      <c r="AL119" s="578"/>
      <c r="AM119" s="578"/>
      <c r="AN119" s="578"/>
      <c r="AO119" s="578"/>
      <c r="AP119" s="578"/>
      <c r="AQ119" s="578"/>
      <c r="AR119" s="578"/>
      <c r="AS119" s="578"/>
      <c r="AT119" s="578"/>
      <c r="AU119" s="578"/>
      <c r="AV119" s="578"/>
      <c r="AW119" s="578"/>
      <c r="AX119" s="578"/>
      <c r="AY119" s="578"/>
      <c r="AZ119" s="578"/>
      <c r="BA119" s="578"/>
      <c r="BB119" s="578"/>
      <c r="BC119" s="578"/>
    </row>
    <row r="120" spans="1:55" ht="15.6" x14ac:dyDescent="0.3">
      <c r="A120" s="593">
        <v>3</v>
      </c>
      <c r="B120" s="617" t="s">
        <v>611</v>
      </c>
      <c r="C120" s="578"/>
      <c r="D120" s="578"/>
      <c r="E120" s="578"/>
      <c r="F120" s="578"/>
      <c r="G120" s="578"/>
      <c r="H120" s="578"/>
      <c r="I120" s="578"/>
      <c r="J120" s="578"/>
      <c r="K120" s="578"/>
      <c r="L120" s="578"/>
      <c r="M120" s="578"/>
      <c r="N120" s="455"/>
      <c r="O120" s="455"/>
      <c r="P120" s="455"/>
      <c r="Q120" s="455"/>
      <c r="R120" s="455"/>
      <c r="S120" s="455"/>
      <c r="T120" s="455"/>
      <c r="U120" s="455"/>
      <c r="V120" s="578"/>
      <c r="W120" s="578"/>
      <c r="X120" s="578"/>
      <c r="Y120" s="593">
        <v>7</v>
      </c>
      <c r="Z120" s="617" t="s">
        <v>630</v>
      </c>
      <c r="AA120" s="578"/>
      <c r="AB120" s="578"/>
      <c r="AC120" s="578"/>
      <c r="AD120" s="578"/>
      <c r="AE120" s="578"/>
      <c r="AF120" s="578"/>
      <c r="AG120" s="578"/>
      <c r="AH120" s="578"/>
      <c r="AI120" s="578"/>
      <c r="AJ120" s="578"/>
      <c r="AK120" s="578"/>
      <c r="AL120" s="578"/>
      <c r="AM120" s="578"/>
      <c r="AN120" s="578"/>
      <c r="AO120" s="578"/>
      <c r="AP120" s="578"/>
      <c r="AQ120" s="578"/>
      <c r="AR120" s="578"/>
      <c r="AS120" s="578"/>
      <c r="AT120" s="578"/>
      <c r="AU120" s="578"/>
      <c r="AV120" s="578"/>
      <c r="AW120" s="578"/>
      <c r="AX120" s="578"/>
      <c r="AY120" s="578"/>
      <c r="AZ120" s="578"/>
      <c r="BA120" s="578"/>
      <c r="BB120" s="578"/>
      <c r="BC120" s="578"/>
    </row>
    <row r="121" spans="1:55" ht="15.6" x14ac:dyDescent="0.3">
      <c r="A121" s="593">
        <v>4</v>
      </c>
      <c r="B121" s="617" t="s">
        <v>612</v>
      </c>
      <c r="C121" s="578"/>
      <c r="D121" s="578"/>
      <c r="E121" s="578"/>
      <c r="F121" s="578"/>
      <c r="G121" s="578"/>
      <c r="H121" s="578"/>
      <c r="I121" s="578"/>
      <c r="J121" s="578"/>
      <c r="K121" s="578"/>
      <c r="L121" s="578"/>
      <c r="M121" s="578"/>
      <c r="N121" s="455"/>
      <c r="O121" s="455"/>
      <c r="P121" s="455"/>
      <c r="Q121" s="455"/>
      <c r="R121" s="455"/>
      <c r="S121" s="455"/>
      <c r="T121" s="455"/>
      <c r="U121" s="455"/>
      <c r="V121" s="578"/>
      <c r="W121" s="578"/>
      <c r="X121" s="578"/>
      <c r="Y121" s="593">
        <v>11</v>
      </c>
      <c r="Z121" s="617" t="s">
        <v>631</v>
      </c>
      <c r="AA121" s="578"/>
      <c r="AB121" s="578"/>
      <c r="AC121" s="578"/>
      <c r="AD121" s="578"/>
      <c r="AE121" s="578"/>
      <c r="AF121" s="578"/>
      <c r="AG121" s="578"/>
      <c r="AH121" s="578"/>
      <c r="AI121" s="578"/>
      <c r="AJ121" s="578"/>
      <c r="AK121" s="578"/>
      <c r="AL121" s="578"/>
      <c r="AM121" s="578"/>
      <c r="AN121" s="578"/>
      <c r="AO121" s="578"/>
      <c r="AP121" s="578"/>
      <c r="AQ121" s="578"/>
      <c r="AR121" s="578"/>
      <c r="AS121" s="578"/>
      <c r="AT121" s="578"/>
      <c r="AU121" s="578"/>
      <c r="AV121" s="578"/>
      <c r="AW121" s="578"/>
      <c r="AX121" s="578"/>
      <c r="AY121" s="578"/>
      <c r="AZ121" s="578"/>
      <c r="BA121" s="578"/>
      <c r="BB121" s="578"/>
      <c r="BC121" s="578"/>
    </row>
    <row r="122" spans="1:55" ht="15.6" x14ac:dyDescent="0.3">
      <c r="A122" s="593">
        <v>5</v>
      </c>
      <c r="B122" s="617" t="s">
        <v>613</v>
      </c>
      <c r="C122" s="578"/>
      <c r="D122" s="578"/>
      <c r="E122" s="578"/>
      <c r="F122" s="578"/>
      <c r="G122" s="578"/>
      <c r="H122" s="578"/>
      <c r="I122" s="578"/>
      <c r="J122" s="578"/>
      <c r="K122" s="578"/>
      <c r="L122" s="578"/>
      <c r="M122" s="578"/>
      <c r="N122" s="455"/>
      <c r="O122" s="455"/>
      <c r="P122" s="455"/>
      <c r="Q122" s="455"/>
      <c r="R122" s="455"/>
      <c r="S122" s="455"/>
      <c r="T122" s="455"/>
      <c r="U122" s="455"/>
      <c r="V122" s="578"/>
      <c r="W122" s="578"/>
      <c r="X122" s="578"/>
      <c r="Y122" s="593">
        <v>12</v>
      </c>
      <c r="Z122" s="617" t="s">
        <v>633</v>
      </c>
      <c r="AA122" s="578"/>
      <c r="AB122" s="578"/>
      <c r="AC122" s="578"/>
      <c r="AD122" s="578"/>
      <c r="AE122" s="578"/>
      <c r="AF122" s="578"/>
      <c r="AG122" s="578"/>
      <c r="AH122" s="578"/>
      <c r="AI122" s="578"/>
      <c r="AJ122" s="578"/>
      <c r="AK122" s="578"/>
      <c r="AL122" s="578"/>
      <c r="AM122" s="578"/>
      <c r="AN122" s="578"/>
      <c r="AO122" s="578"/>
      <c r="AP122" s="578"/>
      <c r="AQ122" s="578"/>
      <c r="AR122" s="578"/>
      <c r="AS122" s="578"/>
      <c r="AT122" s="578"/>
      <c r="AU122" s="578"/>
      <c r="AV122" s="578"/>
      <c r="AW122" s="578"/>
      <c r="AX122" s="578"/>
      <c r="AY122" s="578"/>
      <c r="AZ122" s="578"/>
      <c r="BA122" s="578"/>
      <c r="BB122" s="578"/>
      <c r="BC122" s="578"/>
    </row>
    <row r="123" spans="1:55" ht="15.6" x14ac:dyDescent="0.3">
      <c r="A123" s="593">
        <v>7</v>
      </c>
      <c r="B123" s="617" t="s">
        <v>614</v>
      </c>
      <c r="C123" s="578"/>
      <c r="D123" s="578"/>
      <c r="E123" s="578"/>
      <c r="F123" s="578"/>
      <c r="G123" s="578"/>
      <c r="H123" s="578"/>
      <c r="I123" s="578"/>
      <c r="J123" s="578"/>
      <c r="K123" s="578"/>
      <c r="L123" s="578"/>
      <c r="M123" s="578"/>
      <c r="N123" s="455"/>
      <c r="O123" s="455"/>
      <c r="P123" s="455"/>
      <c r="Q123" s="455"/>
      <c r="R123" s="455"/>
      <c r="S123" s="455"/>
      <c r="T123" s="455"/>
      <c r="U123" s="455"/>
      <c r="V123" s="578"/>
      <c r="W123" s="578"/>
      <c r="X123" s="578"/>
      <c r="Y123" s="593">
        <v>15</v>
      </c>
      <c r="Z123" s="617"/>
      <c r="AA123" s="578"/>
      <c r="AB123" s="578"/>
      <c r="AC123" s="578"/>
      <c r="AD123" s="578"/>
      <c r="AE123" s="578"/>
      <c r="AF123" s="578"/>
      <c r="AG123" s="578"/>
      <c r="AH123" s="578"/>
      <c r="AI123" s="578"/>
      <c r="AJ123" s="578"/>
      <c r="AK123" s="578"/>
      <c r="AL123" s="578"/>
      <c r="AM123" s="578"/>
      <c r="AN123" s="578"/>
      <c r="AO123" s="578"/>
      <c r="AP123" s="578"/>
      <c r="AQ123" s="578"/>
      <c r="AR123" s="578"/>
      <c r="AS123" s="578"/>
      <c r="AT123" s="578"/>
      <c r="AU123" s="578"/>
      <c r="AV123" s="578"/>
      <c r="AW123" s="578"/>
      <c r="AX123" s="578"/>
      <c r="AY123" s="578"/>
      <c r="AZ123" s="578"/>
      <c r="BA123" s="578"/>
      <c r="BB123" s="578"/>
      <c r="BC123" s="578"/>
    </row>
    <row r="124" spans="1:55" ht="15.6" x14ac:dyDescent="0.3">
      <c r="A124" s="593">
        <v>8</v>
      </c>
      <c r="B124" s="617" t="s">
        <v>615</v>
      </c>
      <c r="C124" s="121"/>
      <c r="D124" s="121"/>
      <c r="E124" s="121"/>
      <c r="F124" s="121"/>
      <c r="G124" s="121"/>
      <c r="H124" s="121"/>
      <c r="I124" s="121"/>
      <c r="J124" s="121"/>
      <c r="K124" s="121"/>
      <c r="L124" s="121"/>
      <c r="M124" s="121"/>
      <c r="N124" s="561"/>
      <c r="O124" s="561"/>
      <c r="P124" s="455"/>
      <c r="Q124" s="455"/>
      <c r="R124" s="455"/>
      <c r="S124" s="455"/>
      <c r="T124" s="455"/>
      <c r="U124" s="455"/>
      <c r="V124" s="578"/>
      <c r="W124" s="578"/>
      <c r="X124" s="578"/>
      <c r="Y124" s="593"/>
      <c r="Z124" s="578"/>
      <c r="AA124" s="578"/>
      <c r="AB124" s="578"/>
      <c r="AC124" s="578"/>
      <c r="AD124" s="578"/>
      <c r="AE124" s="578"/>
      <c r="AF124" s="578"/>
      <c r="AG124" s="578"/>
      <c r="AH124" s="578"/>
      <c r="AI124" s="578"/>
      <c r="AJ124" s="578"/>
      <c r="AK124" s="578"/>
      <c r="AL124" s="578"/>
      <c r="AM124" s="578"/>
      <c r="AN124" s="578"/>
      <c r="AO124" s="578"/>
      <c r="AP124" s="578"/>
      <c r="AQ124" s="578"/>
      <c r="AR124" s="578"/>
      <c r="AS124" s="578"/>
      <c r="AT124" s="578"/>
      <c r="AU124" s="578"/>
      <c r="AV124" s="578"/>
      <c r="AW124" s="578"/>
      <c r="AX124" s="578"/>
      <c r="AY124" s="578"/>
      <c r="AZ124" s="578"/>
      <c r="BA124" s="578"/>
      <c r="BB124" s="578"/>
      <c r="BC124" s="578"/>
    </row>
    <row r="125" spans="1:55" ht="15.6" x14ac:dyDescent="0.3">
      <c r="A125" s="593">
        <v>14</v>
      </c>
      <c r="B125" s="617" t="s">
        <v>616</v>
      </c>
      <c r="C125" s="170"/>
      <c r="D125" s="170"/>
      <c r="E125" s="170"/>
      <c r="F125" s="170"/>
      <c r="G125" s="170"/>
      <c r="H125" s="170"/>
      <c r="I125" s="561"/>
      <c r="J125" s="561"/>
      <c r="K125" s="561"/>
      <c r="L125" s="561"/>
      <c r="M125" s="561"/>
      <c r="N125" s="561"/>
      <c r="O125" s="561"/>
      <c r="P125" s="455"/>
      <c r="Q125" s="455"/>
      <c r="R125" s="455"/>
      <c r="S125" s="455"/>
      <c r="T125" s="455"/>
      <c r="U125" s="455"/>
      <c r="V125" s="578"/>
      <c r="W125" s="578"/>
      <c r="X125" s="578"/>
      <c r="Y125" s="592" t="s">
        <v>617</v>
      </c>
      <c r="Z125" s="579" t="s">
        <v>618</v>
      </c>
      <c r="AA125" s="578"/>
      <c r="AB125" s="578"/>
      <c r="AC125" s="578"/>
      <c r="AD125" s="578"/>
      <c r="AE125" s="578"/>
      <c r="AF125" s="578"/>
      <c r="AG125" s="578"/>
      <c r="AH125" s="578"/>
      <c r="AI125" s="578"/>
      <c r="AJ125" s="578"/>
      <c r="AK125" s="578"/>
      <c r="AL125" s="578"/>
      <c r="AM125" s="578"/>
      <c r="AN125" s="578"/>
      <c r="AO125" s="578"/>
      <c r="AP125" s="578"/>
      <c r="AQ125" s="578"/>
      <c r="AR125" s="578"/>
      <c r="AS125" s="578"/>
      <c r="AT125" s="578"/>
      <c r="AU125" s="578"/>
      <c r="AV125" s="578"/>
      <c r="AW125" s="578"/>
      <c r="AX125" s="578"/>
      <c r="AY125" s="578"/>
      <c r="AZ125" s="578"/>
      <c r="BA125" s="578"/>
      <c r="BB125" s="578"/>
      <c r="BC125" s="578"/>
    </row>
    <row r="126" spans="1:55" ht="15.6" x14ac:dyDescent="0.3">
      <c r="A126" s="578"/>
      <c r="B126" s="121"/>
      <c r="C126" s="121"/>
      <c r="D126" s="121"/>
      <c r="E126" s="121"/>
      <c r="F126" s="121"/>
      <c r="G126" s="121"/>
      <c r="H126" s="121"/>
      <c r="I126" s="121"/>
      <c r="J126" s="121"/>
      <c r="K126" s="121"/>
      <c r="L126" s="121"/>
      <c r="M126" s="121"/>
      <c r="N126" s="561"/>
      <c r="O126" s="561"/>
      <c r="P126" s="455"/>
      <c r="Q126" s="455"/>
      <c r="R126" s="455"/>
      <c r="S126" s="455"/>
      <c r="T126" s="455"/>
      <c r="U126" s="455"/>
      <c r="V126" s="578"/>
      <c r="W126" s="578"/>
      <c r="X126" s="578"/>
      <c r="Y126" s="595" t="s">
        <v>42</v>
      </c>
      <c r="Z126" s="594" t="s">
        <v>619</v>
      </c>
      <c r="AA126" s="578"/>
      <c r="AB126" s="578"/>
      <c r="AC126" s="578"/>
      <c r="AD126" s="578"/>
      <c r="AE126" s="578"/>
      <c r="AF126" s="578"/>
      <c r="AG126" s="578"/>
      <c r="AH126" s="578"/>
      <c r="AI126" s="578"/>
      <c r="AJ126" s="578"/>
      <c r="AK126" s="578"/>
      <c r="AL126" s="578"/>
      <c r="AM126" s="578"/>
      <c r="AN126" s="578"/>
      <c r="AO126" s="578"/>
      <c r="AP126" s="578"/>
      <c r="AQ126" s="578"/>
      <c r="AR126" s="578"/>
      <c r="AS126" s="578"/>
      <c r="AT126" s="578"/>
      <c r="AU126" s="578"/>
      <c r="AV126" s="578"/>
      <c r="AW126" s="578"/>
      <c r="AX126" s="578"/>
      <c r="AY126" s="578"/>
      <c r="AZ126" s="578"/>
      <c r="BA126" s="578"/>
      <c r="BB126" s="578"/>
      <c r="BC126" s="578"/>
    </row>
    <row r="127" spans="1:55" ht="15.6" x14ac:dyDescent="0.3">
      <c r="A127" s="592" t="s">
        <v>617</v>
      </c>
      <c r="B127" s="578"/>
      <c r="C127" s="121"/>
      <c r="D127" s="121"/>
      <c r="E127" s="121"/>
      <c r="F127" s="121"/>
      <c r="G127" s="121"/>
      <c r="H127" s="121"/>
      <c r="I127" s="121"/>
      <c r="J127" s="121"/>
      <c r="K127" s="121"/>
      <c r="L127" s="121"/>
      <c r="M127" s="121"/>
      <c r="N127" s="561"/>
      <c r="O127" s="561"/>
      <c r="P127" s="455"/>
      <c r="Q127" s="455"/>
      <c r="R127" s="455"/>
      <c r="S127" s="455"/>
      <c r="T127" s="455"/>
      <c r="U127" s="455"/>
      <c r="V127" s="578"/>
      <c r="W127" s="578"/>
      <c r="X127" s="578"/>
      <c r="Y127" s="595" t="s">
        <v>15</v>
      </c>
      <c r="Z127" s="594" t="s">
        <v>621</v>
      </c>
      <c r="AA127" s="578"/>
      <c r="AB127" s="578"/>
      <c r="AC127" s="578"/>
      <c r="AD127" s="578"/>
      <c r="AE127" s="578"/>
      <c r="AF127" s="578"/>
      <c r="AG127" s="578"/>
      <c r="AH127" s="578"/>
      <c r="AI127" s="578"/>
      <c r="AJ127" s="578"/>
      <c r="AK127" s="578"/>
      <c r="AL127" s="578"/>
      <c r="AM127" s="578"/>
      <c r="AN127" s="578"/>
      <c r="AO127" s="578"/>
      <c r="AP127" s="578"/>
      <c r="AQ127" s="578"/>
      <c r="AR127" s="578"/>
      <c r="AS127" s="578"/>
      <c r="AT127" s="578"/>
      <c r="AU127" s="578"/>
      <c r="AV127" s="578"/>
      <c r="AW127" s="578"/>
      <c r="AX127" s="578"/>
      <c r="AY127" s="578"/>
      <c r="AZ127" s="578"/>
      <c r="BA127" s="578"/>
      <c r="BB127" s="578"/>
      <c r="BC127" s="578"/>
    </row>
    <row r="128" spans="1:55" ht="15.6" x14ac:dyDescent="0.3">
      <c r="A128" s="595" t="s">
        <v>6</v>
      </c>
      <c r="B128" s="579" t="s">
        <v>639</v>
      </c>
      <c r="C128" s="121"/>
      <c r="D128" s="121"/>
      <c r="E128" s="121"/>
      <c r="F128" s="121"/>
      <c r="G128" s="121"/>
      <c r="H128" s="121"/>
      <c r="I128" s="121"/>
      <c r="J128" s="121"/>
      <c r="K128" s="121"/>
      <c r="L128" s="121"/>
      <c r="M128" s="121"/>
      <c r="N128" s="561"/>
      <c r="O128" s="561"/>
      <c r="P128" s="455"/>
      <c r="Q128" s="455"/>
      <c r="R128" s="455"/>
      <c r="S128" s="455"/>
      <c r="T128" s="455"/>
      <c r="U128" s="455"/>
      <c r="V128" s="578"/>
      <c r="W128" s="578"/>
      <c r="X128" s="578"/>
      <c r="Y128" s="595" t="s">
        <v>23</v>
      </c>
      <c r="Z128" s="594" t="s">
        <v>622</v>
      </c>
      <c r="AA128" s="578"/>
      <c r="AB128" s="578"/>
      <c r="AC128" s="578"/>
      <c r="AD128" s="578"/>
      <c r="AE128" s="578"/>
      <c r="AF128" s="578"/>
      <c r="AG128" s="578"/>
      <c r="AH128" s="578"/>
      <c r="AI128" s="578"/>
      <c r="AJ128" s="578"/>
      <c r="AK128" s="578"/>
      <c r="AL128" s="578"/>
      <c r="AM128" s="578"/>
      <c r="AN128" s="578"/>
      <c r="AO128" s="578"/>
      <c r="AP128" s="578"/>
      <c r="AQ128" s="578"/>
      <c r="AR128" s="578"/>
      <c r="AS128" s="578"/>
      <c r="AT128" s="578"/>
      <c r="AU128" s="578"/>
      <c r="AV128" s="578"/>
      <c r="AW128" s="578"/>
      <c r="AX128" s="578"/>
      <c r="AY128" s="578"/>
      <c r="AZ128" s="578"/>
      <c r="BA128" s="578"/>
      <c r="BB128" s="578"/>
      <c r="BC128" s="578"/>
    </row>
    <row r="129" spans="1:55" ht="15.6" x14ac:dyDescent="0.3">
      <c r="A129" s="595" t="s">
        <v>42</v>
      </c>
      <c r="B129" s="579" t="s">
        <v>618</v>
      </c>
      <c r="C129" s="121"/>
      <c r="D129" s="121"/>
      <c r="E129" s="121"/>
      <c r="F129" s="121"/>
      <c r="G129" s="121"/>
      <c r="H129" s="121"/>
      <c r="I129" s="121"/>
      <c r="J129" s="121"/>
      <c r="K129" s="121"/>
      <c r="L129" s="121"/>
      <c r="M129" s="121"/>
      <c r="N129" s="561"/>
      <c r="O129" s="561"/>
      <c r="P129" s="455"/>
      <c r="Q129" s="455"/>
      <c r="R129" s="455"/>
      <c r="S129" s="455"/>
      <c r="T129" s="455"/>
      <c r="U129" s="455"/>
      <c r="V129" s="578"/>
      <c r="W129" s="578"/>
      <c r="X129" s="578"/>
      <c r="Y129" s="595" t="s">
        <v>40</v>
      </c>
      <c r="Z129" s="594" t="s">
        <v>623</v>
      </c>
      <c r="AA129" s="578"/>
      <c r="AB129" s="578"/>
      <c r="AC129" s="578"/>
      <c r="AD129" s="578"/>
      <c r="AE129" s="578"/>
      <c r="AF129" s="578"/>
      <c r="AG129" s="578"/>
      <c r="AH129" s="578"/>
      <c r="AI129" s="578"/>
      <c r="AJ129" s="578"/>
      <c r="AK129" s="578"/>
      <c r="AL129" s="578"/>
      <c r="AM129" s="578"/>
      <c r="AN129" s="578"/>
      <c r="AO129" s="578"/>
      <c r="AP129" s="578"/>
      <c r="AQ129" s="578"/>
      <c r="AR129" s="578"/>
      <c r="AS129" s="578"/>
      <c r="AT129" s="578"/>
      <c r="AU129" s="578"/>
      <c r="AV129" s="578"/>
      <c r="AW129" s="578"/>
      <c r="AX129" s="578"/>
      <c r="AY129" s="578"/>
      <c r="AZ129" s="578"/>
      <c r="BA129" s="578"/>
      <c r="BB129" s="578"/>
      <c r="BC129" s="578"/>
    </row>
    <row r="130" spans="1:55" ht="15.6" x14ac:dyDescent="0.3">
      <c r="A130" s="595" t="s">
        <v>15</v>
      </c>
      <c r="B130" s="594" t="s">
        <v>619</v>
      </c>
      <c r="C130" s="170"/>
      <c r="D130" s="170"/>
      <c r="E130" s="170"/>
      <c r="F130" s="170"/>
      <c r="G130" s="170"/>
      <c r="H130" s="170"/>
      <c r="I130" s="561"/>
      <c r="J130" s="561"/>
      <c r="K130" s="561"/>
      <c r="L130" s="561"/>
      <c r="M130" s="561"/>
      <c r="N130" s="561"/>
      <c r="O130" s="561"/>
      <c r="P130" s="455"/>
      <c r="Q130" s="455"/>
      <c r="R130" s="455"/>
      <c r="S130" s="455"/>
      <c r="T130" s="455"/>
      <c r="U130" s="455"/>
      <c r="V130" s="578"/>
      <c r="W130" s="578"/>
      <c r="X130" s="578"/>
      <c r="Y130" s="595" t="s">
        <v>41</v>
      </c>
      <c r="Z130" s="594" t="s">
        <v>624</v>
      </c>
      <c r="AA130" s="578"/>
      <c r="AB130" s="578"/>
      <c r="AC130" s="578"/>
      <c r="AD130" s="578"/>
      <c r="AE130" s="578"/>
      <c r="AF130" s="578"/>
      <c r="AG130" s="578"/>
      <c r="AH130" s="578"/>
      <c r="AI130" s="578"/>
      <c r="AJ130" s="578"/>
      <c r="AK130" s="578"/>
      <c r="AL130" s="578"/>
      <c r="AM130" s="578"/>
      <c r="AN130" s="578"/>
      <c r="AO130" s="578"/>
      <c r="AP130" s="578"/>
      <c r="AQ130" s="578"/>
      <c r="AR130" s="578"/>
      <c r="AS130" s="578"/>
      <c r="AT130" s="578"/>
      <c r="AU130" s="578"/>
      <c r="AV130" s="578"/>
      <c r="AW130" s="578"/>
      <c r="AX130" s="578"/>
      <c r="AY130" s="578"/>
      <c r="AZ130" s="578"/>
      <c r="BA130" s="578"/>
      <c r="BB130" s="578"/>
      <c r="BC130" s="578"/>
    </row>
    <row r="131" spans="1:55" ht="15.6" x14ac:dyDescent="0.3">
      <c r="A131" s="595" t="s">
        <v>23</v>
      </c>
      <c r="B131" s="594" t="s">
        <v>621</v>
      </c>
      <c r="C131" s="170"/>
      <c r="D131" s="170"/>
      <c r="E131" s="170"/>
      <c r="F131" s="170"/>
      <c r="G131" s="170"/>
      <c r="H131" s="170"/>
      <c r="I131" s="561"/>
      <c r="J131" s="561"/>
      <c r="K131" s="561"/>
      <c r="L131" s="561"/>
      <c r="M131" s="561"/>
      <c r="N131" s="561"/>
      <c r="O131" s="561"/>
      <c r="P131" s="455"/>
      <c r="Q131" s="455"/>
      <c r="R131" s="455"/>
      <c r="S131" s="455"/>
      <c r="T131" s="455"/>
      <c r="U131" s="455"/>
      <c r="V131" s="578"/>
      <c r="W131" s="578"/>
      <c r="X131" s="578"/>
      <c r="Y131" s="595" t="s">
        <v>279</v>
      </c>
      <c r="Z131" s="609"/>
      <c r="AA131" s="578"/>
      <c r="AB131" s="578"/>
      <c r="AC131" s="578"/>
      <c r="AD131" s="578"/>
      <c r="AE131" s="578"/>
      <c r="AF131" s="578"/>
      <c r="AG131" s="578"/>
      <c r="AH131" s="578"/>
      <c r="AI131" s="578"/>
      <c r="AJ131" s="578"/>
      <c r="AK131" s="578"/>
      <c r="AL131" s="578"/>
      <c r="AM131" s="578"/>
      <c r="AN131" s="578"/>
      <c r="AO131" s="578"/>
      <c r="AP131" s="578"/>
      <c r="AQ131" s="578"/>
      <c r="AR131" s="578"/>
      <c r="AS131" s="578"/>
      <c r="AT131" s="578"/>
      <c r="AU131" s="578"/>
      <c r="AV131" s="578"/>
      <c r="AW131" s="578"/>
      <c r="AX131" s="578"/>
      <c r="AY131" s="578"/>
      <c r="AZ131" s="578"/>
      <c r="BA131" s="578"/>
      <c r="BB131" s="578"/>
      <c r="BC131" s="578"/>
    </row>
    <row r="132" spans="1:55" ht="15.6" x14ac:dyDescent="0.3">
      <c r="A132" s="595" t="s">
        <v>31</v>
      </c>
      <c r="B132" s="594" t="s">
        <v>640</v>
      </c>
      <c r="C132" s="565"/>
      <c r="D132" s="566"/>
      <c r="E132" s="566"/>
      <c r="F132" s="566"/>
      <c r="G132" s="567"/>
      <c r="H132" s="568"/>
      <c r="I132" s="561"/>
      <c r="J132" s="561"/>
      <c r="K132" s="561"/>
      <c r="L132" s="561"/>
      <c r="M132" s="561"/>
      <c r="N132" s="561"/>
      <c r="O132" s="561"/>
      <c r="P132" s="455"/>
      <c r="Q132" s="455"/>
      <c r="R132" s="455"/>
      <c r="S132" s="455"/>
      <c r="T132" s="455"/>
      <c r="U132" s="455"/>
      <c r="V132" s="578"/>
      <c r="W132" s="578"/>
      <c r="X132" s="578"/>
      <c r="Y132" s="578"/>
      <c r="Z132" s="578"/>
      <c r="AA132" s="578"/>
      <c r="AB132" s="578"/>
      <c r="AC132" s="578"/>
      <c r="AD132" s="578"/>
      <c r="AE132" s="578"/>
      <c r="AF132" s="578"/>
      <c r="AG132" s="578"/>
      <c r="AH132" s="578"/>
      <c r="AI132" s="578"/>
      <c r="AJ132" s="578"/>
      <c r="AK132" s="578"/>
      <c r="AL132" s="578"/>
      <c r="AM132" s="578"/>
      <c r="AN132" s="578"/>
      <c r="AO132" s="578"/>
      <c r="AP132" s="578"/>
      <c r="AQ132" s="578"/>
      <c r="AR132" s="578"/>
      <c r="AS132" s="578"/>
      <c r="AT132" s="578"/>
      <c r="AU132" s="578"/>
      <c r="AV132" s="578"/>
      <c r="AW132" s="578"/>
      <c r="AX132" s="578"/>
      <c r="AY132" s="578"/>
      <c r="AZ132" s="578"/>
      <c r="BA132" s="578"/>
      <c r="BB132" s="578"/>
      <c r="BC132" s="578"/>
    </row>
    <row r="133" spans="1:55" ht="15.6" x14ac:dyDescent="0.3">
      <c r="A133" s="595" t="s">
        <v>40</v>
      </c>
      <c r="B133" s="594" t="s">
        <v>622</v>
      </c>
      <c r="C133" s="566"/>
      <c r="D133" s="569"/>
      <c r="E133" s="566"/>
      <c r="F133" s="566"/>
      <c r="G133" s="570"/>
      <c r="H133" s="568"/>
      <c r="I133" s="561"/>
      <c r="J133" s="561"/>
      <c r="K133" s="561"/>
      <c r="L133" s="561"/>
      <c r="M133" s="561"/>
      <c r="N133" s="561"/>
      <c r="O133" s="561"/>
      <c r="P133" s="455"/>
      <c r="Q133" s="455"/>
      <c r="R133" s="455"/>
      <c r="S133" s="455"/>
      <c r="T133" s="455"/>
      <c r="U133" s="455"/>
      <c r="V133" s="578"/>
      <c r="W133" s="578"/>
      <c r="X133" s="578"/>
      <c r="Y133" s="578"/>
      <c r="Z133" s="578"/>
      <c r="AA133" s="578"/>
      <c r="AB133" s="578"/>
      <c r="AC133" s="578"/>
      <c r="AD133" s="578"/>
      <c r="AE133" s="578"/>
      <c r="AF133" s="578"/>
      <c r="AG133" s="578"/>
      <c r="AH133" s="578"/>
      <c r="AI133" s="578"/>
      <c r="AJ133" s="578"/>
      <c r="AK133" s="578"/>
      <c r="AL133" s="578"/>
      <c r="AM133" s="578"/>
      <c r="AN133" s="578"/>
      <c r="AO133" s="578"/>
      <c r="AP133" s="578"/>
      <c r="AQ133" s="578"/>
      <c r="AR133" s="578"/>
      <c r="AS133" s="578"/>
      <c r="AT133" s="578"/>
      <c r="AU133" s="578"/>
      <c r="AV133" s="578"/>
      <c r="AW133" s="578"/>
      <c r="AX133" s="578"/>
      <c r="AY133" s="578"/>
      <c r="AZ133" s="578"/>
      <c r="BA133" s="578"/>
      <c r="BB133" s="578"/>
      <c r="BC133" s="578"/>
    </row>
    <row r="134" spans="1:55" ht="15.6" x14ac:dyDescent="0.3">
      <c r="A134" s="595" t="s">
        <v>41</v>
      </c>
      <c r="B134" s="594" t="s">
        <v>623</v>
      </c>
      <c r="C134" s="455"/>
      <c r="D134" s="455"/>
      <c r="E134" s="455"/>
      <c r="F134" s="455"/>
      <c r="G134" s="455"/>
      <c r="H134" s="455"/>
      <c r="I134" s="455"/>
      <c r="J134" s="455"/>
      <c r="K134" s="455"/>
      <c r="L134" s="455"/>
      <c r="M134" s="455"/>
      <c r="N134" s="455"/>
      <c r="O134" s="455"/>
      <c r="P134" s="455"/>
      <c r="Q134" s="455"/>
      <c r="R134" s="455"/>
      <c r="S134" s="455"/>
      <c r="T134" s="455"/>
      <c r="U134" s="455"/>
      <c r="V134" s="578"/>
      <c r="W134" s="578"/>
      <c r="X134" s="578"/>
      <c r="Y134" s="578"/>
      <c r="Z134" s="578"/>
      <c r="AA134" s="578"/>
      <c r="AB134" s="578"/>
      <c r="AC134" s="578"/>
      <c r="AD134" s="578"/>
      <c r="AE134" s="578"/>
      <c r="AF134" s="578"/>
      <c r="AG134" s="578"/>
      <c r="AH134" s="578"/>
      <c r="AI134" s="578"/>
      <c r="AJ134" s="578"/>
      <c r="AK134" s="578"/>
      <c r="AL134" s="578"/>
      <c r="AM134" s="578"/>
      <c r="AN134" s="578"/>
      <c r="AO134" s="578"/>
      <c r="AP134" s="578"/>
      <c r="AQ134" s="578"/>
      <c r="AR134" s="578"/>
      <c r="AS134" s="578"/>
      <c r="AT134" s="578"/>
      <c r="AU134" s="578"/>
      <c r="AV134" s="578"/>
      <c r="AW134" s="578"/>
      <c r="AX134" s="578"/>
      <c r="AY134" s="578"/>
      <c r="AZ134" s="578"/>
      <c r="BA134" s="578"/>
      <c r="BB134" s="578"/>
      <c r="BC134" s="578"/>
    </row>
    <row r="135" spans="1:55" ht="15.6" x14ac:dyDescent="0.3">
      <c r="A135" s="595" t="s">
        <v>279</v>
      </c>
      <c r="B135" s="594" t="s">
        <v>624</v>
      </c>
      <c r="C135" s="455"/>
      <c r="D135" s="455"/>
      <c r="E135" s="455"/>
      <c r="F135" s="455"/>
      <c r="G135" s="455"/>
      <c r="H135" s="455"/>
      <c r="I135" s="455"/>
      <c r="J135" s="455"/>
      <c r="K135" s="455"/>
      <c r="L135" s="455"/>
      <c r="M135" s="455"/>
      <c r="N135" s="455"/>
      <c r="O135" s="455"/>
      <c r="P135" s="455"/>
      <c r="Q135" s="455"/>
      <c r="R135" s="455"/>
      <c r="S135" s="455"/>
      <c r="T135" s="455"/>
      <c r="U135" s="455"/>
      <c r="V135" s="578"/>
      <c r="W135" s="578"/>
      <c r="X135" s="578"/>
      <c r="Y135" s="578"/>
      <c r="Z135" s="578"/>
      <c r="AA135" s="578"/>
      <c r="AB135" s="578"/>
      <c r="AC135" s="578"/>
      <c r="AD135" s="578"/>
      <c r="AE135" s="578"/>
      <c r="AF135" s="578"/>
      <c r="AG135" s="578"/>
      <c r="AH135" s="578"/>
      <c r="AI135" s="578"/>
      <c r="AJ135" s="578"/>
      <c r="AK135" s="578"/>
      <c r="AL135" s="578"/>
      <c r="AM135" s="578"/>
      <c r="AN135" s="578"/>
      <c r="AO135" s="578"/>
      <c r="AP135" s="578"/>
      <c r="AQ135" s="578"/>
      <c r="AR135" s="578"/>
      <c r="AS135" s="578"/>
      <c r="AT135" s="578"/>
      <c r="AU135" s="578"/>
      <c r="AV135" s="578"/>
      <c r="AW135" s="578"/>
      <c r="AX135" s="578"/>
      <c r="AY135" s="578"/>
      <c r="AZ135" s="578"/>
      <c r="BA135" s="578"/>
      <c r="BB135" s="578"/>
      <c r="BC135" s="578"/>
    </row>
    <row r="136" spans="1:55" x14ac:dyDescent="0.3">
      <c r="A136" s="578"/>
      <c r="B136" s="609"/>
      <c r="C136" s="455"/>
      <c r="D136" s="455"/>
      <c r="E136" s="455"/>
      <c r="F136" s="455"/>
      <c r="G136" s="455"/>
      <c r="H136" s="455"/>
      <c r="I136" s="455"/>
      <c r="J136" s="455"/>
      <c r="K136" s="455"/>
      <c r="L136" s="455"/>
      <c r="M136" s="455"/>
      <c r="N136" s="455"/>
      <c r="O136" s="455"/>
      <c r="P136" s="455"/>
      <c r="Q136" s="455"/>
      <c r="R136" s="455"/>
      <c r="S136" s="455"/>
      <c r="T136" s="455"/>
      <c r="U136" s="455"/>
      <c r="V136" s="578"/>
      <c r="W136" s="578"/>
      <c r="X136" s="578"/>
      <c r="Y136" s="578"/>
      <c r="Z136" s="578"/>
      <c r="AA136" s="578"/>
      <c r="AB136" s="578"/>
      <c r="AC136" s="578"/>
      <c r="AD136" s="578"/>
      <c r="AE136" s="578"/>
      <c r="AF136" s="578"/>
      <c r="AG136" s="578"/>
      <c r="AH136" s="578"/>
      <c r="AI136" s="578"/>
      <c r="AJ136" s="578"/>
      <c r="AK136" s="578"/>
      <c r="AL136" s="578"/>
      <c r="AM136" s="578"/>
      <c r="AN136" s="578"/>
      <c r="AO136" s="578"/>
      <c r="AP136" s="578"/>
      <c r="AQ136" s="578"/>
      <c r="AR136" s="578"/>
      <c r="AS136" s="578"/>
      <c r="AT136" s="578"/>
      <c r="AU136" s="578"/>
      <c r="AV136" s="578"/>
      <c r="AW136" s="578"/>
      <c r="AX136" s="578"/>
      <c r="AY136" s="578"/>
      <c r="AZ136" s="578"/>
      <c r="BA136" s="578"/>
      <c r="BB136" s="578"/>
      <c r="BC136" s="578"/>
    </row>
    <row r="137" spans="1:55" x14ac:dyDescent="0.3">
      <c r="A137" s="578"/>
      <c r="B137" s="455"/>
      <c r="C137" s="455"/>
      <c r="D137" s="455"/>
      <c r="E137" s="455"/>
      <c r="F137" s="455"/>
      <c r="G137" s="455"/>
      <c r="H137" s="455"/>
      <c r="I137" s="455"/>
      <c r="J137" s="455"/>
      <c r="K137" s="455"/>
      <c r="L137" s="455"/>
      <c r="M137" s="455"/>
      <c r="N137" s="455"/>
      <c r="O137" s="455"/>
      <c r="P137" s="455"/>
      <c r="Q137" s="455"/>
      <c r="R137" s="455"/>
      <c r="S137" s="455"/>
      <c r="T137" s="455"/>
      <c r="U137" s="455"/>
      <c r="V137" s="578"/>
      <c r="W137" s="578"/>
      <c r="X137" s="578"/>
      <c r="Y137" s="578"/>
      <c r="Z137" s="578"/>
      <c r="AA137" s="578"/>
      <c r="AB137" s="578"/>
      <c r="AC137" s="578"/>
      <c r="AD137" s="578"/>
      <c r="AE137" s="578"/>
      <c r="AF137" s="578"/>
      <c r="AG137" s="578"/>
      <c r="AH137" s="578"/>
      <c r="AI137" s="578"/>
      <c r="AJ137" s="578"/>
      <c r="AK137" s="578"/>
      <c r="AL137" s="578"/>
      <c r="AM137" s="578"/>
      <c r="AN137" s="578"/>
      <c r="AO137" s="578"/>
      <c r="AP137" s="578"/>
      <c r="AQ137" s="578"/>
      <c r="AR137" s="578"/>
      <c r="AS137" s="578"/>
      <c r="AT137" s="578"/>
      <c r="AU137" s="578"/>
      <c r="AV137" s="578"/>
      <c r="AW137" s="578"/>
      <c r="AX137" s="578"/>
      <c r="AY137" s="578"/>
      <c r="AZ137" s="578"/>
      <c r="BA137" s="578"/>
      <c r="BB137" s="578"/>
      <c r="BC137" s="578"/>
    </row>
    <row r="138" spans="1:55" x14ac:dyDescent="0.3">
      <c r="A138" s="578"/>
      <c r="B138" s="455"/>
      <c r="C138" s="455"/>
      <c r="D138" s="455"/>
      <c r="E138" s="455"/>
      <c r="F138" s="455"/>
      <c r="G138" s="455"/>
      <c r="H138" s="455"/>
      <c r="I138" s="455"/>
      <c r="J138" s="455"/>
      <c r="K138" s="455"/>
      <c r="L138" s="455"/>
      <c r="M138" s="455"/>
      <c r="N138" s="455"/>
      <c r="O138" s="455"/>
      <c r="P138" s="455"/>
      <c r="Q138" s="455"/>
      <c r="R138" s="455"/>
      <c r="S138" s="455"/>
      <c r="T138" s="455"/>
      <c r="U138" s="455"/>
      <c r="V138" s="578"/>
      <c r="W138" s="578"/>
      <c r="X138" s="578"/>
      <c r="Y138" s="578"/>
      <c r="Z138" s="578"/>
      <c r="AA138" s="578"/>
      <c r="AB138" s="578"/>
      <c r="AC138" s="578"/>
      <c r="AD138" s="578"/>
      <c r="AE138" s="578"/>
      <c r="AF138" s="578"/>
      <c r="AG138" s="578"/>
      <c r="AH138" s="578"/>
      <c r="AI138" s="578"/>
      <c r="AJ138" s="578"/>
      <c r="AK138" s="578"/>
      <c r="AL138" s="578"/>
      <c r="AM138" s="578"/>
      <c r="AN138" s="578"/>
      <c r="AO138" s="578"/>
      <c r="AP138" s="578"/>
      <c r="AQ138" s="578"/>
      <c r="AR138" s="578"/>
      <c r="AS138" s="578"/>
      <c r="AT138" s="578"/>
      <c r="AU138" s="578"/>
      <c r="AV138" s="578"/>
      <c r="AW138" s="578"/>
      <c r="AX138" s="578"/>
      <c r="AY138" s="578"/>
      <c r="AZ138" s="578"/>
      <c r="BA138" s="578"/>
      <c r="BB138" s="578"/>
      <c r="BC138" s="578"/>
    </row>
    <row r="139" spans="1:55" x14ac:dyDescent="0.3">
      <c r="A139" s="578"/>
      <c r="B139" s="578"/>
      <c r="C139" s="578"/>
      <c r="D139" s="578"/>
      <c r="E139" s="578"/>
      <c r="F139" s="578"/>
      <c r="G139" s="578"/>
      <c r="H139" s="578"/>
      <c r="I139" s="578"/>
      <c r="J139" s="578"/>
      <c r="K139" s="578"/>
      <c r="L139" s="578"/>
      <c r="M139" s="578"/>
      <c r="N139" s="578"/>
      <c r="O139" s="578"/>
      <c r="P139" s="578"/>
      <c r="Q139" s="578"/>
      <c r="R139" s="578"/>
      <c r="S139" s="578"/>
      <c r="T139" s="578"/>
      <c r="U139" s="578"/>
      <c r="V139" s="578"/>
      <c r="W139" s="578"/>
      <c r="X139" s="578"/>
      <c r="Y139" s="578"/>
      <c r="Z139" s="578"/>
      <c r="AA139" s="578"/>
      <c r="AB139" s="578"/>
      <c r="AC139" s="578"/>
      <c r="AD139" s="578"/>
      <c r="AE139" s="578"/>
      <c r="AF139" s="578"/>
      <c r="AG139" s="578"/>
      <c r="AH139" s="578"/>
      <c r="AI139" s="578"/>
      <c r="AJ139" s="578"/>
      <c r="AK139" s="578"/>
      <c r="AL139" s="578"/>
      <c r="AM139" s="578"/>
      <c r="AN139" s="578"/>
      <c r="AO139" s="578"/>
      <c r="AP139" s="578"/>
      <c r="AQ139" s="578"/>
      <c r="AR139" s="578"/>
      <c r="AS139" s="578"/>
      <c r="AT139" s="578"/>
      <c r="AU139" s="578"/>
      <c r="AV139" s="578"/>
      <c r="AW139" s="578"/>
      <c r="AX139" s="578"/>
      <c r="AY139" s="578"/>
      <c r="AZ139" s="578"/>
      <c r="BA139" s="578"/>
      <c r="BB139" s="578"/>
      <c r="BC139" s="578"/>
    </row>
    <row r="140" spans="1:55" x14ac:dyDescent="0.3">
      <c r="A140" s="578"/>
      <c r="B140" s="578"/>
      <c r="C140" s="578"/>
      <c r="D140" s="578"/>
      <c r="E140" s="578"/>
      <c r="F140" s="578"/>
      <c r="G140" s="578"/>
      <c r="H140" s="578"/>
      <c r="I140" s="578"/>
      <c r="J140" s="578"/>
      <c r="K140" s="578"/>
      <c r="L140" s="578"/>
      <c r="M140" s="578"/>
      <c r="N140" s="578"/>
      <c r="O140" s="578"/>
      <c r="P140" s="578"/>
      <c r="Q140" s="578"/>
      <c r="R140" s="578"/>
      <c r="S140" s="578"/>
      <c r="T140" s="578"/>
      <c r="U140" s="578"/>
      <c r="V140" s="578"/>
      <c r="W140" s="578"/>
      <c r="X140" s="578"/>
      <c r="Y140" s="578"/>
      <c r="Z140" s="578"/>
      <c r="AA140" s="578"/>
      <c r="AB140" s="578"/>
      <c r="AC140" s="578"/>
      <c r="AD140" s="578"/>
      <c r="AE140" s="578"/>
      <c r="AF140" s="578"/>
      <c r="AG140" s="578"/>
      <c r="AH140" s="578"/>
      <c r="AI140" s="578"/>
      <c r="AJ140" s="578"/>
      <c r="AK140" s="578"/>
      <c r="AL140" s="578"/>
      <c r="AM140" s="578"/>
      <c r="AN140" s="578"/>
      <c r="AO140" s="578"/>
      <c r="AP140" s="578"/>
      <c r="AQ140" s="578"/>
      <c r="AR140" s="578"/>
      <c r="AS140" s="578"/>
      <c r="AT140" s="578"/>
      <c r="AU140" s="578"/>
      <c r="AV140" s="578"/>
      <c r="AW140" s="578"/>
      <c r="AX140" s="578"/>
      <c r="AY140" s="578"/>
      <c r="AZ140" s="578"/>
      <c r="BA140" s="578"/>
      <c r="BB140" s="578"/>
      <c r="BC140" s="578"/>
    </row>
    <row r="141" spans="1:55" x14ac:dyDescent="0.3">
      <c r="A141" s="578"/>
      <c r="B141" s="578"/>
      <c r="C141" s="578"/>
      <c r="D141" s="578"/>
      <c r="E141" s="578"/>
      <c r="F141" s="578"/>
      <c r="G141" s="578"/>
      <c r="H141" s="578"/>
      <c r="I141" s="578"/>
      <c r="J141" s="578"/>
      <c r="K141" s="578"/>
      <c r="L141" s="578"/>
      <c r="M141" s="578"/>
      <c r="N141" s="578"/>
      <c r="O141" s="578"/>
      <c r="P141" s="578"/>
      <c r="Q141" s="578"/>
      <c r="R141" s="578"/>
      <c r="S141" s="578"/>
      <c r="T141" s="578"/>
      <c r="U141" s="578"/>
      <c r="V141" s="578"/>
      <c r="W141" s="578"/>
      <c r="X141" s="578"/>
      <c r="Y141" s="578"/>
      <c r="Z141" s="578"/>
      <c r="AA141" s="578"/>
      <c r="AB141" s="578"/>
      <c r="AC141" s="578"/>
      <c r="AD141" s="578"/>
      <c r="AE141" s="578"/>
      <c r="AF141" s="578"/>
      <c r="AG141" s="578"/>
      <c r="AH141" s="578"/>
      <c r="AI141" s="578"/>
      <c r="AJ141" s="578"/>
      <c r="AK141" s="578"/>
      <c r="AL141" s="578"/>
      <c r="AM141" s="578"/>
      <c r="AN141" s="578"/>
      <c r="AO141" s="578"/>
      <c r="AP141" s="578"/>
      <c r="AQ141" s="578"/>
      <c r="AR141" s="578"/>
      <c r="AS141" s="578"/>
      <c r="AT141" s="578"/>
      <c r="AU141" s="578"/>
      <c r="AV141" s="578"/>
      <c r="AW141" s="578"/>
      <c r="AX141" s="578"/>
      <c r="AY141" s="578"/>
      <c r="AZ141" s="578"/>
      <c r="BA141" s="578"/>
      <c r="BB141" s="578"/>
      <c r="BC141" s="578"/>
    </row>
    <row r="142" spans="1:55" x14ac:dyDescent="0.3">
      <c r="A142" s="578"/>
      <c r="B142" s="578"/>
      <c r="C142" s="578"/>
      <c r="D142" s="578"/>
      <c r="E142" s="578"/>
      <c r="F142" s="578"/>
      <c r="G142" s="578"/>
      <c r="H142" s="43"/>
      <c r="I142" s="578"/>
      <c r="J142" s="578"/>
      <c r="K142" s="578"/>
      <c r="L142" s="578"/>
      <c r="M142" s="578"/>
      <c r="N142" s="578"/>
      <c r="O142" s="578"/>
      <c r="P142" s="578"/>
      <c r="Q142" s="578"/>
      <c r="R142" s="578"/>
      <c r="S142" s="578"/>
      <c r="T142" s="578"/>
      <c r="U142" s="578"/>
      <c r="V142" s="578"/>
      <c r="W142" s="578"/>
      <c r="X142" s="578"/>
      <c r="Y142" s="578"/>
      <c r="Z142" s="578"/>
      <c r="AA142" s="578"/>
      <c r="AB142" s="578"/>
      <c r="AC142" s="578"/>
      <c r="AD142" s="578"/>
      <c r="AE142" s="578"/>
      <c r="AF142" s="578"/>
      <c r="AG142" s="578"/>
      <c r="AH142" s="578"/>
      <c r="AI142" s="578"/>
      <c r="AJ142" s="578"/>
      <c r="AK142" s="578"/>
      <c r="AL142" s="578"/>
      <c r="AM142" s="578"/>
      <c r="AN142" s="578"/>
      <c r="AO142" s="578"/>
      <c r="AP142" s="578"/>
      <c r="AQ142" s="578"/>
      <c r="AR142" s="578"/>
      <c r="AS142" s="578"/>
      <c r="AT142" s="578"/>
      <c r="AU142" s="578"/>
      <c r="AV142" s="578"/>
      <c r="AW142" s="578"/>
      <c r="AX142" s="578"/>
      <c r="AY142" s="578"/>
      <c r="AZ142" s="578"/>
      <c r="BA142" s="578"/>
      <c r="BB142" s="578"/>
      <c r="BC142" s="578"/>
    </row>
    <row r="143" spans="1:55" x14ac:dyDescent="0.3">
      <c r="A143" s="578"/>
      <c r="B143" s="578"/>
      <c r="C143" s="578"/>
      <c r="D143" s="578"/>
      <c r="E143" s="578"/>
      <c r="F143" s="578"/>
      <c r="G143" s="578"/>
      <c r="H143" s="578"/>
      <c r="I143" s="578"/>
      <c r="J143" s="578"/>
      <c r="K143" s="578"/>
      <c r="L143" s="578"/>
      <c r="M143" s="578"/>
      <c r="N143" s="578"/>
      <c r="O143" s="578"/>
      <c r="P143" s="578"/>
      <c r="Q143" s="578"/>
      <c r="R143" s="578"/>
      <c r="S143" s="578"/>
      <c r="T143" s="578"/>
      <c r="U143" s="578"/>
      <c r="V143" s="578"/>
      <c r="W143" s="578"/>
      <c r="X143" s="578"/>
      <c r="Y143" s="578"/>
      <c r="Z143" s="578"/>
      <c r="AA143" s="578"/>
      <c r="AB143" s="578"/>
      <c r="AC143" s="578"/>
      <c r="AD143" s="578"/>
      <c r="AE143" s="578"/>
      <c r="AF143" s="578"/>
      <c r="AG143" s="578"/>
      <c r="AH143" s="578"/>
      <c r="AI143" s="578"/>
      <c r="AJ143" s="578"/>
      <c r="AK143" s="578"/>
      <c r="AL143" s="578"/>
      <c r="AM143" s="578"/>
      <c r="AN143" s="578"/>
      <c r="AO143" s="578"/>
      <c r="AP143" s="578"/>
      <c r="AQ143" s="578"/>
      <c r="AR143" s="578"/>
      <c r="AS143" s="578"/>
      <c r="AT143" s="578"/>
      <c r="AU143" s="578"/>
      <c r="AV143" s="578"/>
      <c r="AW143" s="578"/>
      <c r="AX143" s="578"/>
      <c r="AY143" s="578"/>
      <c r="AZ143" s="578"/>
      <c r="BA143" s="578"/>
      <c r="BB143" s="578"/>
      <c r="BC143" s="578"/>
    </row>
    <row r="144" spans="1:55" x14ac:dyDescent="0.3">
      <c r="A144" s="578"/>
      <c r="B144" s="578"/>
      <c r="C144" s="578"/>
      <c r="D144" s="578"/>
      <c r="E144" s="578"/>
      <c r="F144" s="578"/>
      <c r="G144" s="578"/>
      <c r="H144" s="578"/>
      <c r="I144" s="578"/>
      <c r="J144" s="578"/>
      <c r="K144" s="578"/>
      <c r="L144" s="578"/>
      <c r="M144" s="578"/>
      <c r="N144" s="578"/>
      <c r="O144" s="578"/>
      <c r="P144" s="578"/>
      <c r="Q144" s="578"/>
      <c r="R144" s="578"/>
      <c r="S144" s="578"/>
      <c r="T144" s="578"/>
      <c r="U144" s="578"/>
      <c r="V144" s="578"/>
      <c r="W144" s="578"/>
      <c r="X144" s="578"/>
      <c r="Y144" s="578"/>
      <c r="Z144" s="578"/>
      <c r="AA144" s="578"/>
      <c r="AB144" s="578"/>
      <c r="AC144" s="578"/>
      <c r="AD144" s="578"/>
      <c r="AE144" s="578"/>
      <c r="AF144" s="578"/>
      <c r="AG144" s="578"/>
      <c r="AH144" s="578"/>
      <c r="AI144" s="578"/>
      <c r="AJ144" s="578"/>
      <c r="AK144" s="578"/>
      <c r="AL144" s="578"/>
      <c r="AM144" s="578"/>
      <c r="AN144" s="578"/>
      <c r="AO144" s="578"/>
      <c r="AP144" s="578"/>
      <c r="AQ144" s="578"/>
      <c r="AR144" s="578"/>
      <c r="AS144" s="578"/>
      <c r="AT144" s="578"/>
      <c r="AU144" s="578"/>
      <c r="AV144" s="578"/>
      <c r="AW144" s="578"/>
      <c r="AX144" s="578"/>
      <c r="AY144" s="578"/>
      <c r="AZ144" s="578"/>
      <c r="BA144" s="578"/>
      <c r="BB144" s="578"/>
      <c r="BC144" s="578"/>
    </row>
    <row r="145" spans="1:55" x14ac:dyDescent="0.3">
      <c r="A145" s="578"/>
      <c r="B145" s="578"/>
      <c r="C145" s="578"/>
      <c r="D145" s="578"/>
      <c r="E145" s="578"/>
      <c r="F145" s="578"/>
      <c r="G145" s="578"/>
      <c r="H145" s="578"/>
      <c r="I145" s="578"/>
      <c r="J145" s="578"/>
      <c r="K145" s="578"/>
      <c r="L145" s="578"/>
      <c r="M145" s="578"/>
      <c r="N145" s="578"/>
      <c r="O145" s="578"/>
      <c r="P145" s="578"/>
      <c r="Q145" s="578"/>
      <c r="R145" s="578"/>
      <c r="S145" s="578"/>
      <c r="T145" s="578"/>
      <c r="U145" s="578"/>
      <c r="V145" s="578"/>
      <c r="W145" s="578"/>
      <c r="X145" s="578"/>
      <c r="Y145" s="578"/>
      <c r="Z145" s="578"/>
      <c r="AA145" s="578"/>
      <c r="AB145" s="578"/>
      <c r="AC145" s="578"/>
      <c r="AD145" s="578"/>
      <c r="AE145" s="578"/>
      <c r="AF145" s="578"/>
      <c r="AG145" s="578"/>
      <c r="AH145" s="578"/>
      <c r="AI145" s="578"/>
      <c r="AJ145" s="578"/>
      <c r="AK145" s="578"/>
      <c r="AL145" s="578"/>
      <c r="AM145" s="578"/>
      <c r="AN145" s="578"/>
      <c r="AO145" s="578"/>
      <c r="AP145" s="578"/>
      <c r="AQ145" s="578"/>
      <c r="AR145" s="578"/>
      <c r="AS145" s="578"/>
      <c r="AT145" s="578"/>
      <c r="AU145" s="578"/>
      <c r="AV145" s="578"/>
      <c r="AW145" s="578"/>
      <c r="AX145" s="578"/>
      <c r="AY145" s="578"/>
      <c r="AZ145" s="578"/>
      <c r="BA145" s="578"/>
      <c r="BB145" s="578"/>
      <c r="BC145" s="578"/>
    </row>
    <row r="146" spans="1:55" x14ac:dyDescent="0.3">
      <c r="A146" s="578"/>
      <c r="B146" s="578"/>
      <c r="C146" s="578"/>
      <c r="D146" s="578"/>
      <c r="E146" s="578"/>
      <c r="F146" s="578"/>
      <c r="G146" s="578"/>
      <c r="H146" s="578"/>
      <c r="I146" s="578"/>
      <c r="J146" s="578"/>
      <c r="K146" s="578"/>
      <c r="L146" s="578"/>
      <c r="M146" s="578"/>
      <c r="N146" s="578"/>
      <c r="O146" s="578"/>
      <c r="P146" s="578"/>
      <c r="Q146" s="578"/>
      <c r="R146" s="578"/>
      <c r="S146" s="578"/>
      <c r="T146" s="578"/>
      <c r="U146" s="578"/>
      <c r="V146" s="578"/>
      <c r="W146" s="578"/>
      <c r="X146" s="578"/>
      <c r="Y146" s="578"/>
      <c r="Z146" s="578"/>
      <c r="AA146" s="578"/>
      <c r="AB146" s="578"/>
      <c r="AC146" s="578"/>
      <c r="AD146" s="578"/>
      <c r="AE146" s="578"/>
      <c r="AF146" s="578"/>
      <c r="AG146" s="578"/>
      <c r="AH146" s="578"/>
      <c r="AI146" s="578"/>
      <c r="AJ146" s="578"/>
      <c r="AK146" s="578"/>
      <c r="AL146" s="578"/>
      <c r="AM146" s="578"/>
      <c r="AN146" s="578"/>
      <c r="AO146" s="578"/>
      <c r="AP146" s="578"/>
      <c r="AQ146" s="578"/>
      <c r="AR146" s="578"/>
      <c r="AS146" s="578"/>
      <c r="AT146" s="578"/>
      <c r="AU146" s="578"/>
      <c r="AV146" s="578"/>
      <c r="AW146" s="578"/>
      <c r="AX146" s="578"/>
      <c r="AY146" s="578"/>
      <c r="AZ146" s="578"/>
      <c r="BA146" s="578"/>
      <c r="BB146" s="578"/>
      <c r="BC146" s="578"/>
    </row>
    <row r="147" spans="1:55" x14ac:dyDescent="0.3">
      <c r="A147" s="578"/>
      <c r="B147" s="578"/>
      <c r="C147" s="578"/>
      <c r="D147" s="578"/>
      <c r="E147" s="578"/>
      <c r="F147" s="578"/>
      <c r="G147" s="578"/>
      <c r="H147" s="578"/>
      <c r="I147" s="578"/>
      <c r="J147" s="578"/>
      <c r="K147" s="578"/>
      <c r="L147" s="578"/>
      <c r="M147" s="578"/>
      <c r="N147" s="578"/>
      <c r="O147" s="578"/>
      <c r="P147" s="578"/>
      <c r="Q147" s="578"/>
      <c r="R147" s="578"/>
      <c r="S147" s="578"/>
      <c r="T147" s="578"/>
      <c r="U147" s="578"/>
      <c r="V147" s="578"/>
      <c r="W147" s="578"/>
      <c r="X147" s="578"/>
      <c r="Y147" s="578"/>
      <c r="Z147" s="578"/>
      <c r="AA147" s="578"/>
      <c r="AB147" s="578"/>
      <c r="AC147" s="578"/>
      <c r="AD147" s="578"/>
      <c r="AE147" s="578"/>
      <c r="AF147" s="578"/>
      <c r="AG147" s="578"/>
      <c r="AH147" s="578"/>
      <c r="AI147" s="578"/>
      <c r="AJ147" s="578"/>
      <c r="AK147" s="578"/>
      <c r="AL147" s="578"/>
      <c r="AM147" s="578"/>
      <c r="AN147" s="578"/>
      <c r="AO147" s="578"/>
      <c r="AP147" s="578"/>
      <c r="AQ147" s="578"/>
      <c r="AR147" s="578"/>
      <c r="AS147" s="578"/>
      <c r="AT147" s="578"/>
      <c r="AU147" s="578"/>
      <c r="AV147" s="578"/>
      <c r="AW147" s="578"/>
      <c r="AX147" s="578"/>
      <c r="AY147" s="578"/>
      <c r="AZ147" s="578"/>
      <c r="BA147" s="578"/>
      <c r="BB147" s="578"/>
      <c r="BC147" s="578"/>
    </row>
    <row r="148" spans="1:55" x14ac:dyDescent="0.3">
      <c r="A148" s="578"/>
      <c r="B148" s="578"/>
      <c r="C148" s="578"/>
      <c r="D148" s="578"/>
      <c r="E148" s="578"/>
      <c r="F148" s="578"/>
      <c r="G148" s="578"/>
      <c r="H148" s="578"/>
      <c r="I148" s="578"/>
      <c r="J148" s="578"/>
      <c r="K148" s="578"/>
      <c r="L148" s="578"/>
      <c r="M148" s="578"/>
      <c r="N148" s="578"/>
      <c r="O148" s="578"/>
      <c r="P148" s="578"/>
      <c r="Q148" s="578"/>
      <c r="R148" s="578"/>
      <c r="S148" s="578"/>
      <c r="T148" s="578"/>
      <c r="U148" s="578"/>
      <c r="V148" s="578"/>
      <c r="W148" s="578"/>
      <c r="X148" s="578"/>
      <c r="Y148" s="578"/>
      <c r="Z148" s="578"/>
      <c r="AA148" s="578"/>
      <c r="AB148" s="578"/>
      <c r="AC148" s="578"/>
      <c r="AD148" s="578"/>
      <c r="AE148" s="578"/>
      <c r="AF148" s="578"/>
      <c r="AG148" s="578"/>
      <c r="AH148" s="578"/>
      <c r="AI148" s="578"/>
      <c r="AJ148" s="578"/>
      <c r="AK148" s="578"/>
      <c r="AL148" s="578"/>
      <c r="AM148" s="578"/>
      <c r="AN148" s="578"/>
      <c r="AO148" s="578"/>
      <c r="AP148" s="578"/>
      <c r="AQ148" s="578"/>
      <c r="AR148" s="578"/>
      <c r="AS148" s="578"/>
      <c r="AT148" s="578"/>
      <c r="AU148" s="578"/>
      <c r="AV148" s="578"/>
      <c r="AW148" s="578"/>
      <c r="AX148" s="578"/>
      <c r="AY148" s="578"/>
      <c r="AZ148" s="578"/>
      <c r="BA148" s="578"/>
      <c r="BB148" s="578"/>
      <c r="BC148" s="578"/>
    </row>
    <row r="149" spans="1:55" x14ac:dyDescent="0.3">
      <c r="A149" s="578"/>
      <c r="B149" s="578"/>
      <c r="C149" s="578"/>
      <c r="D149" s="578"/>
      <c r="E149" s="578"/>
      <c r="F149" s="578"/>
      <c r="G149" s="578"/>
      <c r="H149" s="578"/>
      <c r="I149" s="578"/>
      <c r="J149" s="578"/>
      <c r="K149" s="578"/>
      <c r="L149" s="578"/>
      <c r="M149" s="578"/>
      <c r="N149" s="578"/>
      <c r="O149" s="578"/>
      <c r="P149" s="578"/>
      <c r="Q149" s="578"/>
      <c r="R149" s="578"/>
      <c r="S149" s="578"/>
      <c r="T149" s="578"/>
      <c r="U149" s="578"/>
      <c r="V149" s="578"/>
      <c r="W149" s="578"/>
      <c r="X149" s="578"/>
      <c r="Y149" s="578"/>
      <c r="Z149" s="578"/>
      <c r="AA149" s="578"/>
      <c r="AB149" s="578"/>
      <c r="AC149" s="578"/>
      <c r="AD149" s="578"/>
      <c r="AE149" s="578"/>
      <c r="AF149" s="578"/>
      <c r="AG149" s="578"/>
      <c r="AH149" s="578"/>
      <c r="AI149" s="578"/>
      <c r="AJ149" s="578"/>
      <c r="AK149" s="578"/>
      <c r="AL149" s="578"/>
      <c r="AM149" s="578"/>
      <c r="AN149" s="578"/>
      <c r="AO149" s="578"/>
      <c r="AP149" s="578"/>
      <c r="AQ149" s="578"/>
      <c r="AR149" s="578"/>
      <c r="AS149" s="578"/>
      <c r="AT149" s="578"/>
      <c r="AU149" s="578"/>
      <c r="AV149" s="578"/>
      <c r="AW149" s="578"/>
      <c r="AX149" s="578"/>
      <c r="AY149" s="578"/>
      <c r="AZ149" s="578"/>
      <c r="BA149" s="578"/>
      <c r="BB149" s="578"/>
      <c r="BC149" s="578"/>
    </row>
    <row r="150" spans="1:55" x14ac:dyDescent="0.3">
      <c r="A150" s="578"/>
      <c r="B150" s="578"/>
      <c r="C150" s="578"/>
      <c r="D150" s="578"/>
      <c r="E150" s="578"/>
      <c r="F150" s="578"/>
      <c r="G150" s="578"/>
      <c r="H150" s="578"/>
      <c r="I150" s="578"/>
      <c r="J150" s="578"/>
      <c r="K150" s="578"/>
      <c r="L150" s="578"/>
      <c r="M150" s="578"/>
      <c r="N150" s="578"/>
      <c r="O150" s="578"/>
      <c r="P150" s="578"/>
      <c r="Q150" s="578"/>
      <c r="R150" s="578"/>
      <c r="S150" s="578"/>
      <c r="T150" s="578"/>
      <c r="U150" s="578"/>
      <c r="V150" s="578"/>
      <c r="W150" s="578"/>
      <c r="X150" s="578"/>
      <c r="Y150" s="578"/>
      <c r="Z150" s="578"/>
      <c r="AA150" s="578"/>
      <c r="AB150" s="578"/>
      <c r="AC150" s="578"/>
      <c r="AD150" s="578"/>
      <c r="AE150" s="578"/>
      <c r="AF150" s="578"/>
      <c r="AG150" s="578"/>
      <c r="AH150" s="578"/>
      <c r="AI150" s="578"/>
      <c r="AJ150" s="578"/>
      <c r="AK150" s="578"/>
      <c r="AL150" s="578"/>
      <c r="AM150" s="578"/>
      <c r="AN150" s="578"/>
      <c r="AO150" s="578"/>
      <c r="AP150" s="578"/>
      <c r="AQ150" s="578"/>
      <c r="AR150" s="578"/>
      <c r="AS150" s="578"/>
      <c r="AT150" s="578"/>
      <c r="AU150" s="578"/>
      <c r="AV150" s="578"/>
      <c r="AW150" s="578"/>
      <c r="AX150" s="578"/>
      <c r="AY150" s="578"/>
      <c r="AZ150" s="578"/>
      <c r="BA150" s="578"/>
      <c r="BB150" s="578"/>
      <c r="BC150" s="578"/>
    </row>
    <row r="151" spans="1:55" x14ac:dyDescent="0.3">
      <c r="A151" s="578"/>
      <c r="B151" s="578"/>
      <c r="C151" s="578"/>
      <c r="D151" s="578"/>
      <c r="E151" s="578"/>
      <c r="F151" s="578"/>
      <c r="G151" s="578"/>
      <c r="H151" s="578"/>
      <c r="I151" s="578"/>
      <c r="J151" s="578"/>
      <c r="K151" s="578"/>
      <c r="L151" s="578"/>
      <c r="M151" s="578"/>
      <c r="N151" s="578"/>
      <c r="O151" s="578"/>
      <c r="P151" s="578"/>
      <c r="Q151" s="578"/>
      <c r="R151" s="578"/>
      <c r="S151" s="578"/>
      <c r="T151" s="578"/>
      <c r="U151" s="578"/>
      <c r="V151" s="578"/>
      <c r="W151" s="578"/>
      <c r="X151" s="578"/>
      <c r="Y151" s="578"/>
      <c r="Z151" s="578"/>
      <c r="AA151" s="578"/>
      <c r="AB151" s="578"/>
      <c r="AC151" s="578"/>
      <c r="AD151" s="578"/>
      <c r="AE151" s="578"/>
      <c r="AF151" s="578"/>
      <c r="AG151" s="578"/>
      <c r="AH151" s="578"/>
      <c r="AI151" s="578"/>
      <c r="AJ151" s="578"/>
      <c r="AK151" s="578"/>
      <c r="AL151" s="578"/>
      <c r="AM151" s="578"/>
      <c r="AN151" s="578"/>
      <c r="AO151" s="578"/>
      <c r="AP151" s="578"/>
      <c r="AQ151" s="578"/>
      <c r="AR151" s="578"/>
      <c r="AS151" s="578"/>
      <c r="AT151" s="578"/>
      <c r="AU151" s="578"/>
      <c r="AV151" s="578"/>
      <c r="AW151" s="578"/>
      <c r="AX151" s="578"/>
      <c r="AY151" s="578"/>
      <c r="AZ151" s="578"/>
      <c r="BA151" s="578"/>
      <c r="BB151" s="578"/>
      <c r="BC151" s="578"/>
    </row>
    <row r="152" spans="1:55" x14ac:dyDescent="0.3">
      <c r="A152" s="578"/>
      <c r="B152" s="578"/>
      <c r="C152" s="578"/>
      <c r="D152" s="578"/>
      <c r="E152" s="578"/>
      <c r="F152" s="578"/>
      <c r="G152" s="578"/>
      <c r="H152" s="578"/>
      <c r="I152" s="578"/>
      <c r="J152" s="578"/>
      <c r="K152" s="578"/>
      <c r="L152" s="578"/>
      <c r="M152" s="578"/>
      <c r="N152" s="578"/>
      <c r="O152" s="578"/>
      <c r="P152" s="578"/>
      <c r="Q152" s="578"/>
      <c r="R152" s="578"/>
      <c r="S152" s="578"/>
      <c r="T152" s="578"/>
      <c r="U152" s="578"/>
      <c r="V152" s="578"/>
      <c r="W152" s="578"/>
      <c r="X152" s="578"/>
      <c r="Y152" s="578"/>
      <c r="Z152" s="578"/>
      <c r="AA152" s="578"/>
      <c r="AB152" s="578"/>
      <c r="AC152" s="578"/>
      <c r="AD152" s="578"/>
      <c r="AE152" s="578"/>
      <c r="AF152" s="578"/>
      <c r="AG152" s="578"/>
      <c r="AH152" s="578"/>
      <c r="AI152" s="578"/>
      <c r="AJ152" s="578"/>
      <c r="AK152" s="578"/>
      <c r="AL152" s="578"/>
      <c r="AM152" s="578"/>
      <c r="AN152" s="578"/>
      <c r="AO152" s="578"/>
      <c r="AP152" s="578"/>
      <c r="AQ152" s="578"/>
      <c r="AR152" s="578"/>
      <c r="AS152" s="578"/>
      <c r="AT152" s="578"/>
      <c r="AU152" s="578"/>
      <c r="AV152" s="578"/>
      <c r="AW152" s="578"/>
      <c r="AX152" s="578"/>
      <c r="AY152" s="578"/>
      <c r="AZ152" s="578"/>
      <c r="BA152" s="578"/>
      <c r="BB152" s="578"/>
      <c r="BC152" s="578"/>
    </row>
    <row r="153" spans="1:55" x14ac:dyDescent="0.3">
      <c r="A153" s="578"/>
      <c r="B153" s="578"/>
      <c r="C153" s="578"/>
      <c r="D153" s="578"/>
      <c r="E153" s="578"/>
      <c r="F153" s="578"/>
      <c r="G153" s="578"/>
      <c r="H153" s="578"/>
      <c r="I153" s="578"/>
      <c r="J153" s="578"/>
      <c r="K153" s="578"/>
      <c r="L153" s="578"/>
      <c r="M153" s="578"/>
      <c r="N153" s="578"/>
      <c r="O153" s="578"/>
      <c r="P153" s="578"/>
      <c r="Q153" s="578"/>
      <c r="R153" s="578"/>
      <c r="S153" s="578"/>
      <c r="T153" s="578"/>
      <c r="U153" s="578"/>
      <c r="V153" s="578"/>
      <c r="W153" s="578"/>
      <c r="X153" s="578"/>
      <c r="Y153" s="578"/>
      <c r="Z153" s="578"/>
      <c r="AA153" s="578"/>
      <c r="AB153" s="578"/>
      <c r="AC153" s="578"/>
      <c r="AD153" s="578"/>
      <c r="AE153" s="578"/>
      <c r="AF153" s="578"/>
      <c r="AG153" s="578"/>
      <c r="AH153" s="578"/>
      <c r="AI153" s="578"/>
      <c r="AJ153" s="578"/>
      <c r="AK153" s="578"/>
      <c r="AL153" s="578"/>
      <c r="AM153" s="578"/>
      <c r="AN153" s="578"/>
      <c r="AO153" s="578"/>
      <c r="AP153" s="578"/>
      <c r="AQ153" s="578"/>
      <c r="AR153" s="578"/>
      <c r="AS153" s="578"/>
      <c r="AT153" s="578"/>
      <c r="AU153" s="578"/>
      <c r="AV153" s="578"/>
      <c r="AW153" s="578"/>
      <c r="AX153" s="578"/>
      <c r="AY153" s="578"/>
      <c r="AZ153" s="578"/>
      <c r="BA153" s="578"/>
      <c r="BB153" s="578"/>
      <c r="BC153" s="578"/>
    </row>
    <row r="154" spans="1:55" x14ac:dyDescent="0.3">
      <c r="A154" s="578"/>
      <c r="B154" s="578"/>
      <c r="C154" s="578"/>
      <c r="D154" s="578"/>
      <c r="E154" s="578"/>
      <c r="F154" s="578"/>
      <c r="G154" s="578"/>
      <c r="H154" s="578"/>
      <c r="I154" s="578"/>
      <c r="J154" s="578"/>
      <c r="K154" s="578"/>
      <c r="L154" s="578"/>
      <c r="M154" s="578"/>
      <c r="N154" s="578"/>
      <c r="O154" s="578"/>
      <c r="P154" s="578"/>
      <c r="Q154" s="578"/>
      <c r="R154" s="578"/>
      <c r="S154" s="578"/>
      <c r="T154" s="578"/>
      <c r="U154" s="578"/>
      <c r="V154" s="578"/>
      <c r="W154" s="578"/>
      <c r="X154" s="578"/>
      <c r="Y154" s="578"/>
      <c r="Z154" s="578"/>
      <c r="AA154" s="578"/>
      <c r="AB154" s="578"/>
      <c r="AC154" s="578"/>
      <c r="AD154" s="578"/>
      <c r="AE154" s="578"/>
      <c r="AF154" s="578"/>
      <c r="AG154" s="578"/>
      <c r="AH154" s="578"/>
      <c r="AI154" s="578"/>
      <c r="AJ154" s="578"/>
      <c r="AK154" s="578"/>
      <c r="AL154" s="578"/>
      <c r="AM154" s="578"/>
      <c r="AN154" s="578"/>
      <c r="AO154" s="578"/>
      <c r="AP154" s="578"/>
      <c r="AQ154" s="578"/>
      <c r="AR154" s="578"/>
      <c r="AS154" s="578"/>
      <c r="AT154" s="578"/>
      <c r="AU154" s="578"/>
      <c r="AV154" s="578"/>
      <c r="AW154" s="578"/>
      <c r="AX154" s="578"/>
      <c r="AY154" s="578"/>
      <c r="AZ154" s="578"/>
      <c r="BA154" s="578"/>
      <c r="BB154" s="578"/>
      <c r="BC154" s="578"/>
    </row>
    <row r="155" spans="1:55" x14ac:dyDescent="0.3">
      <c r="A155" s="578"/>
      <c r="B155" s="578"/>
      <c r="C155" s="578"/>
      <c r="D155" s="578"/>
      <c r="E155" s="578"/>
      <c r="F155" s="578"/>
      <c r="G155" s="578"/>
      <c r="H155" s="578"/>
      <c r="I155" s="578"/>
      <c r="J155" s="578"/>
      <c r="K155" s="578"/>
      <c r="L155" s="578"/>
      <c r="M155" s="578"/>
      <c r="N155" s="578"/>
      <c r="O155" s="578"/>
      <c r="P155" s="578"/>
      <c r="Q155" s="578"/>
      <c r="R155" s="578"/>
      <c r="S155" s="578"/>
      <c r="T155" s="578"/>
      <c r="U155" s="578"/>
      <c r="V155" s="578"/>
      <c r="W155" s="578"/>
      <c r="X155" s="578"/>
      <c r="Y155" s="578"/>
      <c r="Z155" s="578"/>
      <c r="AA155" s="578"/>
      <c r="AB155" s="578"/>
      <c r="AC155" s="578"/>
      <c r="AD155" s="578"/>
      <c r="AE155" s="578"/>
      <c r="AF155" s="578"/>
      <c r="AG155" s="578"/>
      <c r="AH155" s="578"/>
      <c r="AI155" s="578"/>
      <c r="AJ155" s="578"/>
      <c r="AK155" s="578"/>
      <c r="AL155" s="578"/>
      <c r="AM155" s="578"/>
      <c r="AN155" s="578"/>
      <c r="AO155" s="578"/>
      <c r="AP155" s="578"/>
      <c r="AQ155" s="578"/>
      <c r="AR155" s="578"/>
      <c r="AS155" s="578"/>
      <c r="AT155" s="578"/>
      <c r="AU155" s="578"/>
      <c r="AV155" s="578"/>
      <c r="AW155" s="578"/>
      <c r="AX155" s="578"/>
      <c r="AY155" s="578"/>
      <c r="AZ155" s="578"/>
      <c r="BA155" s="578"/>
      <c r="BB155" s="578"/>
      <c r="BC155" s="578"/>
    </row>
    <row r="156" spans="1:55" x14ac:dyDescent="0.3">
      <c r="A156" s="578"/>
      <c r="B156" s="578"/>
      <c r="C156" s="578"/>
      <c r="D156" s="578"/>
      <c r="E156" s="578"/>
      <c r="F156" s="578"/>
      <c r="G156" s="578"/>
      <c r="H156" s="578"/>
      <c r="I156" s="578"/>
      <c r="J156" s="578"/>
      <c r="K156" s="578"/>
      <c r="L156" s="578"/>
      <c r="M156" s="578"/>
      <c r="N156" s="578"/>
      <c r="O156" s="578"/>
      <c r="P156" s="578"/>
      <c r="Q156" s="578"/>
      <c r="R156" s="578"/>
      <c r="S156" s="578"/>
      <c r="T156" s="578"/>
      <c r="U156" s="578"/>
      <c r="V156" s="578"/>
      <c r="W156" s="578"/>
      <c r="X156" s="578"/>
      <c r="Y156" s="578"/>
      <c r="Z156" s="578"/>
      <c r="AA156" s="578"/>
      <c r="AB156" s="578"/>
      <c r="AC156" s="578"/>
      <c r="AD156" s="578"/>
      <c r="AE156" s="578"/>
      <c r="AF156" s="578"/>
      <c r="AG156" s="578"/>
      <c r="AH156" s="578"/>
      <c r="AI156" s="578"/>
      <c r="AJ156" s="578"/>
      <c r="AK156" s="578"/>
      <c r="AL156" s="578"/>
      <c r="AM156" s="578"/>
      <c r="AN156" s="578"/>
      <c r="AO156" s="578"/>
      <c r="AP156" s="578"/>
      <c r="AQ156" s="578"/>
      <c r="AR156" s="578"/>
      <c r="AS156" s="578"/>
      <c r="AT156" s="578"/>
      <c r="AU156" s="578"/>
      <c r="AV156" s="578"/>
      <c r="AW156" s="578"/>
      <c r="AX156" s="578"/>
      <c r="AY156" s="578"/>
      <c r="AZ156" s="578"/>
      <c r="BA156" s="578"/>
      <c r="BB156" s="578"/>
      <c r="BC156" s="578"/>
    </row>
    <row r="157" spans="1:55" x14ac:dyDescent="0.3">
      <c r="A157" s="578"/>
      <c r="B157" s="578"/>
      <c r="C157" s="578"/>
      <c r="D157" s="578"/>
      <c r="E157" s="578"/>
      <c r="F157" s="578"/>
      <c r="G157" s="578"/>
      <c r="H157" s="578"/>
      <c r="I157" s="578"/>
      <c r="J157" s="578"/>
      <c r="K157" s="578"/>
      <c r="L157" s="578"/>
      <c r="M157" s="578"/>
      <c r="N157" s="578"/>
      <c r="O157" s="578"/>
      <c r="P157" s="578"/>
      <c r="Q157" s="578"/>
      <c r="R157" s="578"/>
      <c r="S157" s="578"/>
      <c r="T157" s="578"/>
      <c r="U157" s="578"/>
      <c r="V157" s="578"/>
      <c r="W157" s="578"/>
      <c r="X157" s="578"/>
      <c r="Y157" s="578"/>
      <c r="Z157" s="578"/>
      <c r="AA157" s="578"/>
      <c r="AB157" s="578"/>
      <c r="AC157" s="578"/>
      <c r="AD157" s="578"/>
      <c r="AE157" s="578"/>
      <c r="AF157" s="578"/>
      <c r="AG157" s="578"/>
      <c r="AH157" s="578"/>
      <c r="AI157" s="578"/>
      <c r="AJ157" s="578"/>
      <c r="AK157" s="578"/>
      <c r="AL157" s="578"/>
      <c r="AM157" s="578"/>
      <c r="AN157" s="578"/>
      <c r="AO157" s="578"/>
      <c r="AP157" s="578"/>
      <c r="AQ157" s="578"/>
      <c r="AR157" s="578"/>
      <c r="AS157" s="578"/>
      <c r="AT157" s="578"/>
      <c r="AU157" s="578"/>
      <c r="AV157" s="578"/>
      <c r="AW157" s="578"/>
      <c r="AX157" s="578"/>
      <c r="AY157" s="578"/>
      <c r="AZ157" s="578"/>
      <c r="BA157" s="578"/>
      <c r="BB157" s="578"/>
      <c r="BC157" s="578"/>
    </row>
    <row r="158" spans="1:55" x14ac:dyDescent="0.3">
      <c r="A158" s="578"/>
      <c r="B158" s="578"/>
      <c r="C158" s="578"/>
      <c r="D158" s="578"/>
      <c r="E158" s="578"/>
      <c r="F158" s="578"/>
      <c r="G158" s="578"/>
      <c r="H158" s="578"/>
      <c r="I158" s="578"/>
      <c r="J158" s="578"/>
      <c r="K158" s="578"/>
      <c r="L158" s="578"/>
      <c r="M158" s="578"/>
      <c r="N158" s="578"/>
      <c r="O158" s="578"/>
      <c r="P158" s="578"/>
      <c r="Q158" s="578"/>
      <c r="R158" s="578"/>
      <c r="S158" s="578"/>
      <c r="T158" s="578"/>
      <c r="U158" s="578"/>
      <c r="V158" s="578"/>
      <c r="W158" s="578"/>
      <c r="X158" s="578"/>
      <c r="Y158" s="578"/>
      <c r="Z158" s="578"/>
      <c r="AA158" s="578"/>
      <c r="AB158" s="578"/>
      <c r="AC158" s="578"/>
      <c r="AD158" s="578"/>
      <c r="AE158" s="578"/>
      <c r="AF158" s="578"/>
      <c r="AG158" s="578"/>
      <c r="AH158" s="578"/>
      <c r="AI158" s="578"/>
      <c r="AJ158" s="578"/>
      <c r="AK158" s="578"/>
      <c r="AL158" s="578"/>
      <c r="AM158" s="578"/>
      <c r="AN158" s="578"/>
      <c r="AO158" s="578"/>
      <c r="AP158" s="578"/>
      <c r="AQ158" s="578"/>
      <c r="AR158" s="578"/>
      <c r="AS158" s="578"/>
      <c r="AT158" s="578"/>
      <c r="AU158" s="578"/>
      <c r="AV158" s="578"/>
      <c r="AW158" s="578"/>
      <c r="AX158" s="578"/>
      <c r="AY158" s="578"/>
      <c r="AZ158" s="578"/>
      <c r="BA158" s="578"/>
      <c r="BB158" s="578"/>
      <c r="BC158" s="578"/>
    </row>
    <row r="159" spans="1:55" x14ac:dyDescent="0.3">
      <c r="A159" s="578"/>
      <c r="B159" s="578"/>
      <c r="C159" s="578"/>
      <c r="D159" s="578"/>
      <c r="E159" s="578"/>
      <c r="F159" s="578"/>
      <c r="G159" s="578"/>
      <c r="H159" s="578"/>
      <c r="I159" s="578"/>
      <c r="J159" s="578"/>
      <c r="K159" s="578"/>
      <c r="L159" s="578"/>
      <c r="M159" s="578"/>
      <c r="N159" s="578"/>
      <c r="O159" s="578"/>
      <c r="P159" s="578"/>
      <c r="Q159" s="578"/>
      <c r="R159" s="578"/>
      <c r="S159" s="578"/>
      <c r="T159" s="578"/>
      <c r="U159" s="578"/>
      <c r="V159" s="578"/>
      <c r="W159" s="578"/>
      <c r="X159" s="578"/>
      <c r="Y159" s="578"/>
      <c r="Z159" s="578"/>
      <c r="AA159" s="578"/>
      <c r="AB159" s="578"/>
      <c r="AC159" s="578"/>
      <c r="AD159" s="578"/>
      <c r="AE159" s="578"/>
      <c r="AF159" s="578"/>
      <c r="AG159" s="578"/>
      <c r="AH159" s="578"/>
      <c r="AI159" s="578"/>
      <c r="AJ159" s="578"/>
      <c r="AK159" s="578"/>
      <c r="AL159" s="578"/>
      <c r="AM159" s="578"/>
      <c r="AN159" s="578"/>
      <c r="AO159" s="578"/>
      <c r="AP159" s="578"/>
      <c r="AQ159" s="578"/>
      <c r="AR159" s="578"/>
      <c r="AS159" s="578"/>
      <c r="AT159" s="578"/>
      <c r="AU159" s="578"/>
      <c r="AV159" s="578"/>
      <c r="AW159" s="578"/>
      <c r="AX159" s="578"/>
      <c r="AY159" s="578"/>
      <c r="AZ159" s="578"/>
      <c r="BA159" s="578"/>
      <c r="BB159" s="578"/>
      <c r="BC159" s="578"/>
    </row>
    <row r="160" spans="1:55" x14ac:dyDescent="0.3">
      <c r="A160" s="578"/>
      <c r="B160" s="578"/>
      <c r="C160" s="578"/>
      <c r="D160" s="578"/>
      <c r="E160" s="578"/>
      <c r="F160" s="578"/>
      <c r="G160" s="578"/>
      <c r="H160" s="578"/>
      <c r="I160" s="578"/>
      <c r="J160" s="578"/>
      <c r="K160" s="578"/>
      <c r="L160" s="578"/>
      <c r="M160" s="578"/>
      <c r="N160" s="578"/>
      <c r="O160" s="578"/>
      <c r="P160" s="578"/>
      <c r="Q160" s="578"/>
      <c r="R160" s="578"/>
      <c r="S160" s="578"/>
      <c r="T160" s="578"/>
      <c r="U160" s="578"/>
      <c r="V160" s="578"/>
      <c r="W160" s="578"/>
      <c r="X160" s="578"/>
      <c r="Y160" s="578"/>
      <c r="Z160" s="578"/>
      <c r="AA160" s="578"/>
      <c r="AB160" s="578"/>
      <c r="AC160" s="578"/>
      <c r="AD160" s="578"/>
      <c r="AE160" s="578"/>
      <c r="AF160" s="578"/>
      <c r="AG160" s="578"/>
      <c r="AH160" s="578"/>
      <c r="AI160" s="578"/>
      <c r="AJ160" s="578"/>
      <c r="AK160" s="578"/>
      <c r="AL160" s="578"/>
      <c r="AM160" s="578"/>
      <c r="AN160" s="578"/>
      <c r="AO160" s="578"/>
      <c r="AP160" s="578"/>
      <c r="AQ160" s="578"/>
      <c r="AR160" s="578"/>
      <c r="AS160" s="578"/>
      <c r="AT160" s="578"/>
      <c r="AU160" s="578"/>
      <c r="AV160" s="578"/>
      <c r="AW160" s="578"/>
      <c r="AX160" s="578"/>
      <c r="AY160" s="578"/>
      <c r="AZ160" s="578"/>
      <c r="BA160" s="578"/>
      <c r="BB160" s="578"/>
      <c r="BC160" s="578"/>
    </row>
    <row r="161" spans="1:55" x14ac:dyDescent="0.3">
      <c r="A161" s="578"/>
      <c r="B161" s="578"/>
      <c r="C161" s="578"/>
      <c r="D161" s="578"/>
      <c r="E161" s="578"/>
      <c r="F161" s="578"/>
      <c r="G161" s="578"/>
      <c r="H161" s="578"/>
      <c r="I161" s="578"/>
      <c r="J161" s="578"/>
      <c r="K161" s="578"/>
      <c r="L161" s="578"/>
      <c r="M161" s="578"/>
      <c r="N161" s="578"/>
      <c r="O161" s="578"/>
      <c r="P161" s="578"/>
      <c r="Q161" s="578"/>
      <c r="R161" s="578"/>
      <c r="S161" s="578"/>
      <c r="T161" s="578"/>
      <c r="U161" s="578"/>
      <c r="V161" s="578"/>
      <c r="W161" s="578"/>
      <c r="X161" s="578"/>
      <c r="Y161" s="578"/>
      <c r="Z161" s="578"/>
      <c r="AA161" s="578"/>
      <c r="AB161" s="578"/>
      <c r="AC161" s="578"/>
      <c r="AD161" s="578"/>
      <c r="AE161" s="578"/>
      <c r="AF161" s="578"/>
      <c r="AG161" s="578"/>
      <c r="AH161" s="578"/>
      <c r="AI161" s="578"/>
      <c r="AJ161" s="578"/>
      <c r="AK161" s="578"/>
      <c r="AL161" s="578"/>
      <c r="AM161" s="578"/>
      <c r="AN161" s="578"/>
      <c r="AO161" s="578"/>
      <c r="AP161" s="578"/>
      <c r="AQ161" s="578"/>
      <c r="AR161" s="578"/>
      <c r="AS161" s="578"/>
      <c r="AT161" s="578"/>
      <c r="AU161" s="578"/>
      <c r="AV161" s="578"/>
      <c r="AW161" s="578"/>
      <c r="AX161" s="578"/>
      <c r="AY161" s="578"/>
      <c r="AZ161" s="578"/>
      <c r="BA161" s="578"/>
      <c r="BB161" s="578"/>
      <c r="BC161" s="578"/>
    </row>
    <row r="162" spans="1:55" x14ac:dyDescent="0.3">
      <c r="A162" s="578"/>
      <c r="B162" s="578"/>
      <c r="C162" s="578"/>
      <c r="D162" s="578"/>
      <c r="E162" s="578"/>
      <c r="F162" s="578"/>
      <c r="G162" s="578"/>
      <c r="H162" s="578"/>
      <c r="I162" s="578"/>
      <c r="J162" s="578"/>
      <c r="K162" s="578"/>
      <c r="L162" s="578"/>
      <c r="M162" s="578"/>
      <c r="N162" s="578"/>
      <c r="O162" s="578"/>
      <c r="P162" s="578"/>
      <c r="Q162" s="578"/>
      <c r="R162" s="578"/>
      <c r="S162" s="578"/>
      <c r="T162" s="578"/>
      <c r="U162" s="578"/>
      <c r="V162" s="578"/>
      <c r="W162" s="578"/>
      <c r="X162" s="578"/>
      <c r="Y162" s="578"/>
      <c r="AN162" s="578"/>
      <c r="AO162" s="578"/>
      <c r="AP162" s="578"/>
      <c r="AQ162" s="578"/>
      <c r="AR162" s="578"/>
      <c r="AS162" s="578"/>
      <c r="AT162" s="578"/>
      <c r="AU162" s="578"/>
      <c r="AV162" s="578"/>
      <c r="AW162" s="578"/>
      <c r="AX162" s="578"/>
      <c r="AY162" s="578"/>
      <c r="AZ162" s="578"/>
      <c r="BA162" s="578"/>
      <c r="BB162" s="578"/>
      <c r="BC162" s="578"/>
    </row>
  </sheetData>
  <mergeCells count="42">
    <mergeCell ref="B3:G3"/>
    <mergeCell ref="Z3:AE3"/>
    <mergeCell ref="AA20:AJ20"/>
    <mergeCell ref="AA21:AA22"/>
    <mergeCell ref="AB21:AB22"/>
    <mergeCell ref="AC21:AC22"/>
    <mergeCell ref="AD21:AD22"/>
    <mergeCell ref="AE21:AF21"/>
    <mergeCell ref="AG21:AH21"/>
    <mergeCell ref="AI21:AI22"/>
    <mergeCell ref="B8:O8"/>
    <mergeCell ref="B13:O13"/>
    <mergeCell ref="Z8:AM8"/>
    <mergeCell ref="Z13:AM13"/>
    <mergeCell ref="AJ21:AJ22"/>
    <mergeCell ref="C20:L20"/>
    <mergeCell ref="AA62:AJ62"/>
    <mergeCell ref="AA63:AA64"/>
    <mergeCell ref="AB63:AB64"/>
    <mergeCell ref="AC63:AC64"/>
    <mergeCell ref="AD63:AD64"/>
    <mergeCell ref="AE63:AF63"/>
    <mergeCell ref="AG63:AH63"/>
    <mergeCell ref="AI63:AI64"/>
    <mergeCell ref="AJ63:AJ64"/>
    <mergeCell ref="C21:C22"/>
    <mergeCell ref="D21:D22"/>
    <mergeCell ref="L21:L22"/>
    <mergeCell ref="E21:E22"/>
    <mergeCell ref="F21:F22"/>
    <mergeCell ref="G21:H21"/>
    <mergeCell ref="I21:J21"/>
    <mergeCell ref="K21:K22"/>
    <mergeCell ref="C62:L62"/>
    <mergeCell ref="G63:H63"/>
    <mergeCell ref="I63:J63"/>
    <mergeCell ref="L63:L64"/>
    <mergeCell ref="C63:C64"/>
    <mergeCell ref="D63:D64"/>
    <mergeCell ref="E63:E64"/>
    <mergeCell ref="F63:F64"/>
    <mergeCell ref="K63:K64"/>
  </mergeCells>
  <pageMargins left="0.7" right="0.7" top="0.75" bottom="0.75" header="0.3" footer="0.3"/>
  <pageSetup paperSize="9" orientation="portrait"/>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7">
    <tabColor theme="4"/>
  </sheetPr>
  <dimension ref="A1:AM193"/>
  <sheetViews>
    <sheetView workbookViewId="0">
      <selection activeCell="D95" sqref="D95"/>
    </sheetView>
  </sheetViews>
  <sheetFormatPr defaultRowHeight="14.4" x14ac:dyDescent="0.3"/>
  <cols>
    <col min="2" max="2" width="36.6640625" customWidth="1"/>
    <col min="10" max="10" width="42.5546875" customWidth="1"/>
    <col min="26" max="26" width="28.109375" customWidth="1"/>
    <col min="27" max="27" width="10" bestFit="1" customWidth="1"/>
  </cols>
  <sheetData>
    <row r="1" spans="2:39" x14ac:dyDescent="0.3">
      <c r="B1" s="8" t="s">
        <v>242</v>
      </c>
    </row>
    <row r="3" spans="2:39" x14ac:dyDescent="0.3">
      <c r="J3" s="837" t="s">
        <v>815</v>
      </c>
      <c r="AH3" s="837" t="s">
        <v>815</v>
      </c>
    </row>
    <row r="4" spans="2:39" s="572" customFormat="1" ht="15" thickBot="1" x14ac:dyDescent="0.35">
      <c r="B4" s="158" t="s">
        <v>273</v>
      </c>
      <c r="C4"/>
      <c r="D4"/>
      <c r="E4"/>
      <c r="F4"/>
      <c r="G4"/>
      <c r="H4"/>
      <c r="I4"/>
      <c r="J4" s="837">
        <v>0.2</v>
      </c>
      <c r="K4"/>
      <c r="L4"/>
      <c r="M4"/>
      <c r="N4"/>
      <c r="O4"/>
      <c r="P4"/>
      <c r="Z4" s="34" t="s">
        <v>273</v>
      </c>
      <c r="AA4"/>
      <c r="AB4"/>
      <c r="AC4"/>
      <c r="AD4"/>
      <c r="AE4"/>
      <c r="AF4"/>
      <c r="AG4"/>
      <c r="AH4" s="837">
        <v>0.2</v>
      </c>
      <c r="AI4"/>
      <c r="AJ4"/>
      <c r="AK4"/>
      <c r="AL4"/>
      <c r="AM4"/>
    </row>
    <row r="5" spans="2:39" ht="28.2" thickTop="1" x14ac:dyDescent="0.3">
      <c r="B5" s="27" t="s">
        <v>255</v>
      </c>
      <c r="C5" s="27" t="s">
        <v>256</v>
      </c>
      <c r="D5" s="28" t="s">
        <v>257</v>
      </c>
      <c r="E5" s="28" t="s">
        <v>259</v>
      </c>
      <c r="F5" s="29" t="s">
        <v>260</v>
      </c>
      <c r="G5" s="30" t="s">
        <v>261</v>
      </c>
      <c r="H5" s="30" t="s">
        <v>262</v>
      </c>
      <c r="I5" s="30" t="s">
        <v>263</v>
      </c>
      <c r="J5" s="30" t="s">
        <v>264</v>
      </c>
      <c r="K5" s="30" t="s">
        <v>265</v>
      </c>
      <c r="L5" s="30" t="s">
        <v>266</v>
      </c>
      <c r="M5" s="30" t="s">
        <v>267</v>
      </c>
      <c r="N5" s="30" t="s">
        <v>268</v>
      </c>
      <c r="O5" s="30" t="s">
        <v>269</v>
      </c>
      <c r="P5" s="149" t="s">
        <v>269</v>
      </c>
      <c r="Z5" s="27" t="s">
        <v>255</v>
      </c>
      <c r="AA5" s="27" t="s">
        <v>256</v>
      </c>
      <c r="AB5" s="28" t="s">
        <v>257</v>
      </c>
      <c r="AC5" s="28" t="s">
        <v>259</v>
      </c>
      <c r="AD5" s="29" t="s">
        <v>260</v>
      </c>
      <c r="AE5" s="30" t="s">
        <v>261</v>
      </c>
      <c r="AF5" s="30" t="s">
        <v>262</v>
      </c>
      <c r="AG5" s="30" t="s">
        <v>263</v>
      </c>
      <c r="AH5" s="30" t="s">
        <v>264</v>
      </c>
      <c r="AI5" s="30" t="s">
        <v>265</v>
      </c>
      <c r="AJ5" s="30" t="s">
        <v>266</v>
      </c>
      <c r="AK5" s="30" t="s">
        <v>267</v>
      </c>
      <c r="AL5" s="30" t="s">
        <v>268</v>
      </c>
      <c r="AM5" s="30" t="s">
        <v>269</v>
      </c>
    </row>
    <row r="6" spans="2:39" s="572" customFormat="1" ht="15" thickBot="1" x14ac:dyDescent="0.35">
      <c r="B6" s="31"/>
      <c r="C6" s="31"/>
      <c r="D6" s="32"/>
      <c r="E6" s="32"/>
      <c r="F6" s="33"/>
      <c r="G6" s="31"/>
      <c r="H6" s="31"/>
      <c r="I6" s="31"/>
      <c r="J6" s="31"/>
      <c r="K6" s="31"/>
      <c r="L6" s="31"/>
      <c r="M6" s="31"/>
      <c r="N6" s="31"/>
      <c r="O6" s="31"/>
      <c r="P6" s="151"/>
      <c r="Z6" s="31"/>
      <c r="AA6" s="31"/>
      <c r="AB6" s="32"/>
      <c r="AC6" s="32"/>
      <c r="AD6" s="33"/>
      <c r="AE6" s="31"/>
      <c r="AF6" s="31"/>
      <c r="AG6" s="31"/>
      <c r="AH6" s="31"/>
      <c r="AI6" s="31"/>
      <c r="AJ6" s="31"/>
      <c r="AK6" s="31"/>
      <c r="AL6" s="31"/>
      <c r="AM6" s="31"/>
    </row>
    <row r="7" spans="2:39" s="572" customFormat="1" x14ac:dyDescent="0.3">
      <c r="B7" s="37"/>
      <c r="C7" s="37"/>
      <c r="D7" s="38"/>
      <c r="E7" s="38"/>
      <c r="F7" s="37" t="s">
        <v>651</v>
      </c>
      <c r="G7" s="37" t="s">
        <v>652</v>
      </c>
      <c r="H7" s="37" t="s">
        <v>253</v>
      </c>
      <c r="I7" s="37" t="s">
        <v>271</v>
      </c>
      <c r="J7" s="37" t="s">
        <v>271</v>
      </c>
      <c r="K7" s="37" t="s">
        <v>272</v>
      </c>
      <c r="L7" s="37" t="s">
        <v>272</v>
      </c>
      <c r="M7" s="37" t="s">
        <v>272</v>
      </c>
      <c r="N7" s="37" t="s">
        <v>272</v>
      </c>
      <c r="O7" s="37" t="s">
        <v>272</v>
      </c>
      <c r="P7" s="153" t="s">
        <v>272</v>
      </c>
      <c r="Z7" s="37"/>
      <c r="AA7" s="37"/>
      <c r="AB7" s="38"/>
      <c r="AC7" s="38"/>
      <c r="AD7" s="37" t="s">
        <v>270</v>
      </c>
      <c r="AE7" s="37" t="s">
        <v>252</v>
      </c>
      <c r="AF7" s="37" t="s">
        <v>253</v>
      </c>
      <c r="AG7" s="37" t="s">
        <v>271</v>
      </c>
      <c r="AH7" s="37" t="s">
        <v>271</v>
      </c>
      <c r="AI7" s="37" t="s">
        <v>272</v>
      </c>
      <c r="AJ7" s="37" t="s">
        <v>272</v>
      </c>
      <c r="AK7" s="37" t="s">
        <v>272</v>
      </c>
      <c r="AL7" s="37" t="s">
        <v>272</v>
      </c>
      <c r="AM7" s="37" t="s">
        <v>272</v>
      </c>
    </row>
    <row r="8" spans="2:39" s="837" customFormat="1" x14ac:dyDescent="0.3">
      <c r="B8" s="1212" t="s">
        <v>833</v>
      </c>
      <c r="C8" s="1213"/>
      <c r="D8" s="1213"/>
      <c r="E8" s="1213"/>
      <c r="F8" s="1213"/>
      <c r="G8" s="1213"/>
      <c r="H8" s="1213"/>
      <c r="I8" s="1213"/>
      <c r="J8" s="1213"/>
      <c r="K8" s="1213"/>
      <c r="L8" s="1213"/>
      <c r="M8" s="1213"/>
      <c r="N8" s="1213"/>
      <c r="O8" s="1214"/>
      <c r="Z8" s="1212" t="s">
        <v>852</v>
      </c>
      <c r="AA8" s="1213"/>
      <c r="AB8" s="1213"/>
      <c r="AC8" s="1213"/>
      <c r="AD8" s="1213"/>
      <c r="AE8" s="1213"/>
      <c r="AF8" s="1213"/>
      <c r="AG8" s="1213"/>
      <c r="AH8" s="1213"/>
      <c r="AI8" s="1213"/>
      <c r="AJ8" s="1213"/>
      <c r="AK8" s="1213"/>
      <c r="AL8" s="1213"/>
      <c r="AM8" s="1214"/>
    </row>
    <row r="9" spans="2:39" s="572" customFormat="1" x14ac:dyDescent="0.3">
      <c r="B9" s="39">
        <f>C20</f>
        <v>2015</v>
      </c>
      <c r="C9" s="39">
        <f>B9</f>
        <v>2015</v>
      </c>
      <c r="D9" s="39">
        <f>C29/100</f>
        <v>3.6</v>
      </c>
      <c r="E9" s="39">
        <f>C31</f>
        <v>20</v>
      </c>
      <c r="F9" s="40">
        <f>C54</f>
        <v>11.920000000000002</v>
      </c>
      <c r="G9" s="575">
        <f>C57</f>
        <v>0.21679500000000002</v>
      </c>
      <c r="H9" s="576">
        <f>C58</f>
        <v>0</v>
      </c>
      <c r="I9" s="39"/>
      <c r="J9" s="39">
        <v>0.2</v>
      </c>
      <c r="K9" s="39"/>
      <c r="L9" s="39"/>
      <c r="M9" s="39"/>
      <c r="N9" s="39"/>
      <c r="O9" s="39"/>
      <c r="Z9" s="39">
        <f>AA20</f>
        <v>2015</v>
      </c>
      <c r="AA9" s="39">
        <f>Z9</f>
        <v>2015</v>
      </c>
      <c r="AB9" s="39">
        <f>AA29/100</f>
        <v>4</v>
      </c>
      <c r="AC9" s="39">
        <f>AA31</f>
        <v>15</v>
      </c>
      <c r="AD9" s="40">
        <f>AA54</f>
        <v>4.9356249999999999</v>
      </c>
      <c r="AE9" s="575">
        <f>AA57</f>
        <v>3.0544999999999996E-2</v>
      </c>
      <c r="AF9" s="576">
        <f>AA58</f>
        <v>1.341E-2</v>
      </c>
      <c r="AG9" s="39"/>
      <c r="AH9" s="39">
        <v>0.2</v>
      </c>
      <c r="AI9" s="39"/>
      <c r="AJ9" s="39"/>
      <c r="AK9" s="39"/>
      <c r="AL9" s="39"/>
      <c r="AM9" s="39"/>
    </row>
    <row r="10" spans="2:39" s="572" customFormat="1" x14ac:dyDescent="0.3">
      <c r="B10" s="39">
        <f>D20</f>
        <v>2020</v>
      </c>
      <c r="C10" s="39"/>
      <c r="D10" s="39">
        <f>D29/100</f>
        <v>3.7</v>
      </c>
      <c r="E10" s="39">
        <f>D31</f>
        <v>20</v>
      </c>
      <c r="F10" s="40">
        <f>D54</f>
        <v>11.175000000000001</v>
      </c>
      <c r="G10" s="575">
        <f>D57</f>
        <v>0.20713396234501746</v>
      </c>
      <c r="H10" s="576">
        <f>D58</f>
        <v>0</v>
      </c>
      <c r="I10" s="39"/>
      <c r="J10" s="39">
        <v>0.2</v>
      </c>
      <c r="K10" s="39"/>
      <c r="L10" s="39"/>
      <c r="M10" s="39"/>
      <c r="N10" s="39"/>
      <c r="O10" s="39"/>
      <c r="Z10" s="39">
        <f>AB20</f>
        <v>2020</v>
      </c>
      <c r="AA10" s="39"/>
      <c r="AB10" s="39">
        <f>AB29/100</f>
        <v>4.0999999999999996</v>
      </c>
      <c r="AC10" s="39">
        <f>AB31</f>
        <v>15</v>
      </c>
      <c r="AD10" s="40">
        <f>AB54</f>
        <v>4.6376250000000008</v>
      </c>
      <c r="AE10" s="575">
        <f>AB57</f>
        <v>3.0731250000000002E-2</v>
      </c>
      <c r="AF10" s="576">
        <f>AB58</f>
        <v>1.2605399999999999E-2</v>
      </c>
      <c r="AG10" s="39"/>
      <c r="AH10" s="39">
        <v>0.2</v>
      </c>
      <c r="AI10" s="39"/>
      <c r="AJ10" s="39"/>
      <c r="AK10" s="39"/>
      <c r="AL10" s="39"/>
      <c r="AM10" s="39"/>
    </row>
    <row r="11" spans="2:39" s="572" customFormat="1" x14ac:dyDescent="0.3">
      <c r="B11" s="39">
        <f>E20</f>
        <v>2030</v>
      </c>
      <c r="C11" s="39"/>
      <c r="D11" s="39">
        <f>E29/100</f>
        <v>3.8</v>
      </c>
      <c r="E11" s="39">
        <f>E31</f>
        <v>20</v>
      </c>
      <c r="F11" s="40">
        <f>E54</f>
        <v>10.43</v>
      </c>
      <c r="G11" s="575">
        <f>E57</f>
        <v>0.19006189014921157</v>
      </c>
      <c r="H11" s="576">
        <f>E58</f>
        <v>0</v>
      </c>
      <c r="I11" s="39"/>
      <c r="J11" s="39">
        <v>0.2</v>
      </c>
      <c r="K11" s="39"/>
      <c r="L11" s="39"/>
      <c r="M11" s="39"/>
      <c r="N11" s="39"/>
      <c r="O11" s="39"/>
      <c r="Z11" s="39">
        <f>AC20</f>
        <v>2030</v>
      </c>
      <c r="AA11" s="39"/>
      <c r="AB11" s="39">
        <f>AC29/100</f>
        <v>4.2</v>
      </c>
      <c r="AC11" s="39">
        <f>AC31</f>
        <v>15</v>
      </c>
      <c r="AD11" s="40">
        <f>AC54</f>
        <v>4.1720000000000006</v>
      </c>
      <c r="AE11" s="575">
        <f>AC57</f>
        <v>3.475425E-2</v>
      </c>
      <c r="AF11" s="576">
        <f>AC58</f>
        <v>1.1264400000000001E-2</v>
      </c>
      <c r="AG11" s="39"/>
      <c r="AH11" s="39">
        <v>0.2</v>
      </c>
      <c r="AI11" s="39"/>
      <c r="AJ11" s="39"/>
      <c r="AK11" s="39"/>
      <c r="AL11" s="39"/>
      <c r="AM11" s="39"/>
    </row>
    <row r="12" spans="2:39" s="572" customFormat="1" x14ac:dyDescent="0.3">
      <c r="B12" s="39">
        <f>F20</f>
        <v>2050</v>
      </c>
      <c r="C12" s="39"/>
      <c r="D12" s="39">
        <f>F29/100</f>
        <v>3.95</v>
      </c>
      <c r="E12" s="39">
        <f>F31</f>
        <v>20</v>
      </c>
      <c r="F12" s="40">
        <f>F54</f>
        <v>8.94</v>
      </c>
      <c r="G12" s="575">
        <f>F57</f>
        <v>0.17785762965173399</v>
      </c>
      <c r="H12" s="576">
        <f>F58</f>
        <v>0</v>
      </c>
      <c r="I12" s="39"/>
      <c r="J12" s="39">
        <v>0.2</v>
      </c>
      <c r="K12" s="39"/>
      <c r="L12" s="39"/>
      <c r="M12" s="39"/>
      <c r="N12" s="39"/>
      <c r="O12" s="39"/>
      <c r="Z12" s="39">
        <f>AD20</f>
        <v>2050</v>
      </c>
      <c r="AA12" s="39"/>
      <c r="AB12" s="39">
        <f>AD29/100</f>
        <v>4.4000000000000004</v>
      </c>
      <c r="AC12" s="39">
        <f>AD31</f>
        <v>15</v>
      </c>
      <c r="AD12" s="40">
        <f>AD54</f>
        <v>3.7622500000000003</v>
      </c>
      <c r="AE12" s="575">
        <f>AD57</f>
        <v>4.4904874999999997E-2</v>
      </c>
      <c r="AF12" s="576">
        <f>AD58</f>
        <v>1.01916E-2</v>
      </c>
      <c r="AG12" s="39"/>
      <c r="AH12" s="39">
        <v>0.2</v>
      </c>
      <c r="AI12" s="39"/>
      <c r="AJ12" s="39"/>
      <c r="AK12" s="39"/>
      <c r="AL12" s="39"/>
      <c r="AM12" s="39"/>
    </row>
    <row r="13" spans="2:39" s="837" customFormat="1" x14ac:dyDescent="0.3">
      <c r="B13" s="1212" t="s">
        <v>832</v>
      </c>
      <c r="C13" s="1213"/>
      <c r="D13" s="1213"/>
      <c r="E13" s="1213"/>
      <c r="F13" s="1213"/>
      <c r="G13" s="1213"/>
      <c r="H13" s="1213"/>
      <c r="I13" s="1213"/>
      <c r="J13" s="1213"/>
      <c r="K13" s="1213"/>
      <c r="L13" s="1213"/>
      <c r="M13" s="1213"/>
      <c r="N13" s="1213"/>
      <c r="O13" s="1214"/>
      <c r="Z13" s="1212" t="s">
        <v>853</v>
      </c>
      <c r="AA13" s="1213"/>
      <c r="AB13" s="1213"/>
      <c r="AC13" s="1213"/>
      <c r="AD13" s="1213"/>
      <c r="AE13" s="1213"/>
      <c r="AF13" s="1213"/>
      <c r="AG13" s="1213"/>
      <c r="AH13" s="1213"/>
      <c r="AI13" s="1213"/>
      <c r="AJ13" s="1213"/>
      <c r="AK13" s="1213"/>
      <c r="AL13" s="1213"/>
      <c r="AM13" s="1214"/>
    </row>
    <row r="14" spans="2:39" s="837" customFormat="1" x14ac:dyDescent="0.3">
      <c r="B14" s="39">
        <f>C62</f>
        <v>2015</v>
      </c>
      <c r="C14" s="39">
        <f>B14</f>
        <v>2015</v>
      </c>
      <c r="D14" s="39">
        <f>(C68+C70)/2/100</f>
        <v>3.3250000000000002</v>
      </c>
      <c r="E14" s="39">
        <f>C73</f>
        <v>20</v>
      </c>
      <c r="F14" s="242">
        <f>C96</f>
        <v>22.35</v>
      </c>
      <c r="G14" s="242">
        <f>C99</f>
        <v>0.54198749999999996</v>
      </c>
      <c r="H14" s="242">
        <f>C100</f>
        <v>0</v>
      </c>
      <c r="I14" s="39"/>
      <c r="J14" s="39">
        <f>$J$4*C67/100</f>
        <v>0.2</v>
      </c>
      <c r="K14" s="39"/>
      <c r="L14" s="39"/>
      <c r="M14" s="39"/>
      <c r="N14" s="39"/>
      <c r="O14" s="39"/>
      <c r="Z14" s="39">
        <f>AA62</f>
        <v>2015</v>
      </c>
      <c r="AA14" s="39">
        <f>Z14</f>
        <v>2015</v>
      </c>
      <c r="AB14" s="39">
        <f>(AA68+AA70)/2/100</f>
        <v>4.9000000000000004</v>
      </c>
      <c r="AC14" s="39">
        <f>AA73</f>
        <v>15</v>
      </c>
      <c r="AD14" s="242">
        <f>AA96</f>
        <v>4.4234375000000004</v>
      </c>
      <c r="AE14" s="242">
        <f>AA99</f>
        <v>7.63625E-2</v>
      </c>
      <c r="AF14" s="242">
        <f>AA100</f>
        <v>1.341E-2</v>
      </c>
      <c r="AG14" s="39"/>
      <c r="AH14" s="39">
        <f>$J$4*AA67/100</f>
        <v>0.2</v>
      </c>
      <c r="AI14" s="39"/>
      <c r="AJ14" s="39"/>
      <c r="AK14" s="39"/>
      <c r="AL14" s="39"/>
      <c r="AM14" s="39"/>
    </row>
    <row r="15" spans="2:39" s="837" customFormat="1" x14ac:dyDescent="0.3">
      <c r="B15" s="39">
        <f>D62</f>
        <v>2020</v>
      </c>
      <c r="C15" s="39"/>
      <c r="D15" s="39">
        <f>(D68+D70)/2/100</f>
        <v>3.4249999999999998</v>
      </c>
      <c r="E15" s="39">
        <f>D73</f>
        <v>20</v>
      </c>
      <c r="F15" s="242">
        <f>D96</f>
        <v>20.487500000000001</v>
      </c>
      <c r="G15" s="242">
        <f>D99</f>
        <v>0.51783490586254366</v>
      </c>
      <c r="H15" s="242">
        <f>D100</f>
        <v>0</v>
      </c>
      <c r="I15" s="39"/>
      <c r="J15" s="39">
        <f>$J$4*D67/100</f>
        <v>0.2</v>
      </c>
      <c r="K15" s="39"/>
      <c r="L15" s="39"/>
      <c r="M15" s="39"/>
      <c r="N15" s="39"/>
      <c r="O15" s="39"/>
      <c r="Z15" s="39">
        <f>AB62</f>
        <v>2020</v>
      </c>
      <c r="AA15" s="39"/>
      <c r="AB15" s="39">
        <f>(AB68+AB70)/2/100</f>
        <v>5</v>
      </c>
      <c r="AC15" s="39">
        <f>AB73</f>
        <v>15</v>
      </c>
      <c r="AD15" s="242">
        <f>AB96</f>
        <v>4.1440625000000004</v>
      </c>
      <c r="AE15" s="242">
        <f>AB99</f>
        <v>7.6828125000000011E-2</v>
      </c>
      <c r="AF15" s="242">
        <f>AB100</f>
        <v>1.2605399999999999E-2</v>
      </c>
      <c r="AG15" s="39"/>
      <c r="AH15" s="39">
        <f>$J$4*AB67/100</f>
        <v>0.2</v>
      </c>
      <c r="AI15" s="39"/>
      <c r="AJ15" s="39"/>
      <c r="AK15" s="39"/>
      <c r="AL15" s="39"/>
      <c r="AM15" s="39"/>
    </row>
    <row r="16" spans="2:39" s="837" customFormat="1" x14ac:dyDescent="0.3">
      <c r="B16" s="39">
        <f>E62</f>
        <v>2030</v>
      </c>
      <c r="C16" s="39"/>
      <c r="D16" s="39">
        <f>(E68+E70)/2/100</f>
        <v>3.5249999999999999</v>
      </c>
      <c r="E16" s="39">
        <f>E73</f>
        <v>20</v>
      </c>
      <c r="F16" s="242">
        <f>E96</f>
        <v>18.625</v>
      </c>
      <c r="G16" s="242">
        <f>E99</f>
        <v>0.47515472537302883</v>
      </c>
      <c r="H16" s="242">
        <f>E100</f>
        <v>0</v>
      </c>
      <c r="I16" s="39"/>
      <c r="J16" s="39">
        <f>$J$4*E67/100</f>
        <v>0.2</v>
      </c>
      <c r="K16" s="39"/>
      <c r="L16" s="39"/>
      <c r="M16" s="39"/>
      <c r="N16" s="39"/>
      <c r="O16" s="39"/>
      <c r="Z16" s="39">
        <f>AC62</f>
        <v>2030</v>
      </c>
      <c r="AA16" s="39"/>
      <c r="AB16" s="39">
        <f>(AC68+AC70)/2/100</f>
        <v>5.0999999999999996</v>
      </c>
      <c r="AC16" s="39">
        <f>AC73</f>
        <v>15</v>
      </c>
      <c r="AD16" s="242">
        <f>AC96</f>
        <v>3.7250000000000001</v>
      </c>
      <c r="AE16" s="242">
        <f>AC99</f>
        <v>8.6885624999999994E-2</v>
      </c>
      <c r="AF16" s="242">
        <f>AC100</f>
        <v>1.1264400000000001E-2</v>
      </c>
      <c r="AG16" s="39"/>
      <c r="AH16" s="39">
        <f>$J$4*AC67/100</f>
        <v>0.2</v>
      </c>
      <c r="AI16" s="39"/>
      <c r="AJ16" s="39"/>
      <c r="AK16" s="39"/>
      <c r="AL16" s="39"/>
      <c r="AM16" s="39"/>
    </row>
    <row r="17" spans="1:39" s="837" customFormat="1" x14ac:dyDescent="0.3">
      <c r="B17" s="39">
        <f>F62</f>
        <v>2050</v>
      </c>
      <c r="C17" s="39"/>
      <c r="D17" s="39">
        <f>(F68+F70)/2/100</f>
        <v>3.6749999999999998</v>
      </c>
      <c r="E17" s="39">
        <f>F73</f>
        <v>20</v>
      </c>
      <c r="F17" s="242">
        <f>F96</f>
        <v>16.762499999999999</v>
      </c>
      <c r="G17" s="242">
        <f>F99</f>
        <v>0.44464407412933504</v>
      </c>
      <c r="H17" s="242">
        <f>F100</f>
        <v>0</v>
      </c>
      <c r="I17" s="39"/>
      <c r="J17" s="39">
        <f>$J$4*F67/100</f>
        <v>0.2</v>
      </c>
      <c r="K17" s="39"/>
      <c r="L17" s="39"/>
      <c r="M17" s="39"/>
      <c r="N17" s="39"/>
      <c r="O17" s="39"/>
      <c r="Z17" s="39">
        <f>AD62</f>
        <v>2050</v>
      </c>
      <c r="AA17" s="39"/>
      <c r="AB17" s="39">
        <f>(AD68+AD70)/2/100</f>
        <v>5.3</v>
      </c>
      <c r="AC17" s="39">
        <f>AD73</f>
        <v>15</v>
      </c>
      <c r="AD17" s="242">
        <f>AD96</f>
        <v>3.3525</v>
      </c>
      <c r="AE17" s="242">
        <f>AD99</f>
        <v>0.1122621875</v>
      </c>
      <c r="AF17" s="242">
        <f>AD100</f>
        <v>1.01916E-2</v>
      </c>
      <c r="AG17" s="39"/>
      <c r="AH17" s="39">
        <f>$J$4*AD67/100</f>
        <v>0.2</v>
      </c>
      <c r="AI17" s="39"/>
      <c r="AJ17" s="39"/>
      <c r="AK17" s="39"/>
      <c r="AL17" s="39"/>
      <c r="AM17" s="39"/>
    </row>
    <row r="18" spans="1:39" s="572" customFormat="1" ht="15" thickBot="1" x14ac:dyDescent="0.35">
      <c r="B18" s="842"/>
      <c r="C18" s="842"/>
      <c r="D18" s="842"/>
      <c r="E18" s="842"/>
      <c r="F18" s="842"/>
      <c r="G18" s="842"/>
      <c r="H18" s="842"/>
      <c r="I18" s="842"/>
      <c r="J18" s="842"/>
      <c r="K18" s="842"/>
      <c r="L18" s="842"/>
      <c r="M18" s="842"/>
      <c r="N18" s="842"/>
      <c r="O18" s="842"/>
      <c r="Z18" s="842"/>
      <c r="AA18" s="842"/>
      <c r="AB18" s="842"/>
      <c r="AC18" s="842"/>
      <c r="AD18" s="842"/>
      <c r="AE18" s="842"/>
      <c r="AF18" s="842"/>
      <c r="AG18" s="842"/>
      <c r="AH18" s="842"/>
      <c r="AI18" s="842"/>
      <c r="AJ18" s="842"/>
      <c r="AK18" s="842"/>
      <c r="AL18" s="842"/>
      <c r="AM18" s="842"/>
    </row>
    <row r="19" spans="1:39" ht="23.25" customHeight="1" thickBot="1" x14ac:dyDescent="0.35">
      <c r="A19" s="455"/>
      <c r="B19" s="1136" t="s">
        <v>0</v>
      </c>
      <c r="C19" s="1195" t="s">
        <v>598</v>
      </c>
      <c r="D19" s="1196"/>
      <c r="E19" s="1196"/>
      <c r="F19" s="1196"/>
      <c r="G19" s="1196"/>
      <c r="H19" s="1196"/>
      <c r="I19" s="1196"/>
      <c r="J19" s="1196"/>
      <c r="K19" s="1196"/>
      <c r="L19" s="1197"/>
      <c r="M19" s="455"/>
      <c r="N19" s="455"/>
      <c r="O19" s="455"/>
      <c r="P19" s="455"/>
      <c r="Q19" s="455"/>
      <c r="R19" s="455"/>
      <c r="S19" s="455"/>
      <c r="T19" s="455"/>
      <c r="U19" s="455"/>
      <c r="V19" s="578"/>
      <c r="W19" s="578"/>
      <c r="X19" s="578"/>
      <c r="Y19" s="578"/>
      <c r="Z19" s="755" t="s">
        <v>0</v>
      </c>
      <c r="AA19" s="1195" t="s">
        <v>851</v>
      </c>
      <c r="AB19" s="1196"/>
      <c r="AC19" s="1196"/>
      <c r="AD19" s="1196"/>
      <c r="AE19" s="1196"/>
      <c r="AF19" s="1196"/>
      <c r="AG19" s="1196"/>
      <c r="AH19" s="1196"/>
      <c r="AI19" s="1196"/>
      <c r="AJ19" s="1197"/>
      <c r="AK19" s="842"/>
      <c r="AL19" s="842"/>
      <c r="AM19" s="842"/>
    </row>
    <row r="20" spans="1:39" ht="15.75" customHeight="1" thickBot="1" x14ac:dyDescent="0.35">
      <c r="A20" s="455"/>
      <c r="B20" s="1137"/>
      <c r="C20" s="1201">
        <v>2015</v>
      </c>
      <c r="D20" s="1202">
        <v>2020</v>
      </c>
      <c r="E20" s="1202">
        <v>2030</v>
      </c>
      <c r="F20" s="1198">
        <v>2050</v>
      </c>
      <c r="G20" s="1200" t="s">
        <v>495</v>
      </c>
      <c r="H20" s="1198"/>
      <c r="I20" s="1201" t="s">
        <v>496</v>
      </c>
      <c r="J20" s="1198"/>
      <c r="K20" s="1202" t="s">
        <v>2</v>
      </c>
      <c r="L20" s="1202" t="s">
        <v>3</v>
      </c>
      <c r="M20" s="455"/>
      <c r="N20" s="455"/>
      <c r="O20" s="455"/>
      <c r="P20" s="455"/>
      <c r="Q20" s="455"/>
      <c r="R20" s="455"/>
      <c r="S20" s="455"/>
      <c r="T20" s="455"/>
      <c r="U20" s="455"/>
      <c r="V20" s="578"/>
      <c r="W20" s="578"/>
      <c r="X20" s="578"/>
      <c r="Y20" s="578"/>
      <c r="Z20" s="580"/>
      <c r="AA20" s="1201">
        <v>2015</v>
      </c>
      <c r="AB20" s="1202">
        <v>2020</v>
      </c>
      <c r="AC20" s="1202">
        <v>2030</v>
      </c>
      <c r="AD20" s="1198">
        <v>2050</v>
      </c>
      <c r="AE20" s="1200" t="s">
        <v>495</v>
      </c>
      <c r="AF20" s="1198"/>
      <c r="AG20" s="1201" t="s">
        <v>496</v>
      </c>
      <c r="AH20" s="1198"/>
      <c r="AI20" s="1202" t="s">
        <v>2</v>
      </c>
      <c r="AJ20" s="1202" t="s">
        <v>3</v>
      </c>
      <c r="AK20" s="842"/>
      <c r="AL20" s="842"/>
      <c r="AM20" s="842"/>
    </row>
    <row r="21" spans="1:39" ht="15" thickBot="1" x14ac:dyDescent="0.35">
      <c r="A21" s="455"/>
      <c r="B21" s="1138" t="s">
        <v>4</v>
      </c>
      <c r="C21" s="1205"/>
      <c r="D21" s="1203"/>
      <c r="E21" s="1203"/>
      <c r="F21" s="1199"/>
      <c r="G21" s="1139" t="s">
        <v>497</v>
      </c>
      <c r="H21" s="1140" t="s">
        <v>498</v>
      </c>
      <c r="I21" s="1140" t="s">
        <v>497</v>
      </c>
      <c r="J21" s="1141" t="s">
        <v>498</v>
      </c>
      <c r="K21" s="1203"/>
      <c r="L21" s="1203"/>
      <c r="M21" s="455"/>
      <c r="N21" s="455"/>
      <c r="O21" s="455"/>
      <c r="P21" s="455"/>
      <c r="Q21" s="455"/>
      <c r="R21" s="455"/>
      <c r="S21" s="455"/>
      <c r="T21" s="455"/>
      <c r="U21" s="455"/>
      <c r="V21" s="578"/>
      <c r="W21" s="578"/>
      <c r="X21" s="578"/>
      <c r="Y21" s="578"/>
      <c r="Z21" s="782" t="s">
        <v>4</v>
      </c>
      <c r="AA21" s="1205"/>
      <c r="AB21" s="1203"/>
      <c r="AC21" s="1203"/>
      <c r="AD21" s="1199"/>
      <c r="AE21" s="757" t="s">
        <v>497</v>
      </c>
      <c r="AF21" s="758" t="s">
        <v>498</v>
      </c>
      <c r="AG21" s="758" t="s">
        <v>497</v>
      </c>
      <c r="AH21" s="759" t="s">
        <v>498</v>
      </c>
      <c r="AI21" s="1203"/>
      <c r="AJ21" s="1203"/>
      <c r="AK21" s="842"/>
      <c r="AL21" s="842"/>
      <c r="AM21" s="842"/>
    </row>
    <row r="22" spans="1:39" ht="21" thickBot="1" x14ac:dyDescent="0.35">
      <c r="A22" s="455"/>
      <c r="B22" s="1142" t="s">
        <v>5</v>
      </c>
      <c r="C22" s="1149">
        <v>10</v>
      </c>
      <c r="D22" s="1149">
        <v>10</v>
      </c>
      <c r="E22" s="1149">
        <v>10</v>
      </c>
      <c r="F22" s="1149">
        <v>10</v>
      </c>
      <c r="G22" s="1135">
        <v>5</v>
      </c>
      <c r="H22" s="1135">
        <v>15</v>
      </c>
      <c r="I22" s="1135">
        <v>5</v>
      </c>
      <c r="J22" s="1135">
        <v>15</v>
      </c>
      <c r="K22" s="1135"/>
      <c r="L22" s="1135" t="s">
        <v>599</v>
      </c>
      <c r="M22" s="455"/>
      <c r="N22" s="455"/>
      <c r="O22" s="455"/>
      <c r="P22" s="455"/>
      <c r="Q22" s="455"/>
      <c r="R22" s="455"/>
      <c r="S22" s="455"/>
      <c r="T22" s="455"/>
      <c r="U22" s="455"/>
      <c r="V22" s="578"/>
      <c r="W22" s="578"/>
      <c r="X22" s="578"/>
      <c r="Y22" s="578"/>
      <c r="Z22" s="760" t="s">
        <v>5</v>
      </c>
      <c r="AA22" s="787">
        <v>400</v>
      </c>
      <c r="AB22" s="787">
        <v>400</v>
      </c>
      <c r="AC22" s="787">
        <v>400</v>
      </c>
      <c r="AD22" s="787">
        <v>400</v>
      </c>
      <c r="AE22" s="870">
        <v>300</v>
      </c>
      <c r="AF22" s="870">
        <v>500</v>
      </c>
      <c r="AG22" s="870">
        <v>300</v>
      </c>
      <c r="AH22" s="870">
        <v>500</v>
      </c>
      <c r="AI22" s="870"/>
      <c r="AJ22" s="870">
        <v>5.6</v>
      </c>
      <c r="AK22" s="842"/>
      <c r="AL22" s="842"/>
      <c r="AM22" s="842"/>
    </row>
    <row r="23" spans="1:39" ht="21" thickBot="1" x14ac:dyDescent="0.35">
      <c r="A23" s="455"/>
      <c r="B23" s="1142" t="s">
        <v>77</v>
      </c>
      <c r="C23" s="1135">
        <v>0</v>
      </c>
      <c r="D23" s="1135">
        <v>0</v>
      </c>
      <c r="E23" s="1135">
        <v>0</v>
      </c>
      <c r="F23" s="1135">
        <v>0</v>
      </c>
      <c r="G23" s="1135">
        <v>0</v>
      </c>
      <c r="H23" s="1135">
        <v>0</v>
      </c>
      <c r="I23" s="1135">
        <v>0</v>
      </c>
      <c r="J23" s="1135">
        <v>0</v>
      </c>
      <c r="K23" s="1135"/>
      <c r="L23" s="1135"/>
      <c r="M23" s="455"/>
      <c r="N23" s="455"/>
      <c r="O23" s="455"/>
      <c r="P23" s="455"/>
      <c r="Q23" s="455"/>
      <c r="R23" s="455"/>
      <c r="S23" s="455"/>
      <c r="T23" s="455"/>
      <c r="U23" s="455"/>
      <c r="V23" s="578"/>
      <c r="W23" s="578"/>
      <c r="X23" s="578"/>
      <c r="Y23" s="578"/>
      <c r="Z23" s="760" t="s">
        <v>77</v>
      </c>
      <c r="AA23" s="870">
        <v>0</v>
      </c>
      <c r="AB23" s="870">
        <v>0</v>
      </c>
      <c r="AC23" s="870">
        <v>0</v>
      </c>
      <c r="AD23" s="870">
        <v>0</v>
      </c>
      <c r="AE23" s="870">
        <v>0</v>
      </c>
      <c r="AF23" s="870">
        <v>0</v>
      </c>
      <c r="AG23" s="870">
        <v>0</v>
      </c>
      <c r="AH23" s="870">
        <v>0</v>
      </c>
      <c r="AI23" s="870"/>
      <c r="AJ23" s="870"/>
      <c r="AK23" s="842"/>
      <c r="AL23" s="842"/>
      <c r="AM23" s="842"/>
    </row>
    <row r="24" spans="1:39" ht="21" thickBot="1" x14ac:dyDescent="0.35">
      <c r="A24" s="455"/>
      <c r="B24" s="1142" t="s">
        <v>7</v>
      </c>
      <c r="C24" s="1135">
        <v>100</v>
      </c>
      <c r="D24" s="1135">
        <v>100</v>
      </c>
      <c r="E24" s="1135">
        <v>100</v>
      </c>
      <c r="F24" s="1135">
        <v>100</v>
      </c>
      <c r="G24" s="1135">
        <v>80</v>
      </c>
      <c r="H24" s="1135">
        <v>100</v>
      </c>
      <c r="I24" s="1135">
        <v>80</v>
      </c>
      <c r="J24" s="1135">
        <v>100</v>
      </c>
      <c r="K24" s="1135" t="s">
        <v>23</v>
      </c>
      <c r="L24" s="1135" t="s">
        <v>600</v>
      </c>
      <c r="M24" s="455"/>
      <c r="N24" s="455"/>
      <c r="O24" s="455"/>
      <c r="P24" s="455"/>
      <c r="Q24" s="455"/>
      <c r="R24" s="455"/>
      <c r="S24" s="455"/>
      <c r="T24" s="455"/>
      <c r="U24" s="455"/>
      <c r="V24" s="578"/>
      <c r="W24" s="578"/>
      <c r="X24" s="578"/>
      <c r="Y24" s="578"/>
      <c r="Z24" s="760" t="s">
        <v>7</v>
      </c>
      <c r="AA24" s="870">
        <v>100</v>
      </c>
      <c r="AB24" s="870">
        <v>100</v>
      </c>
      <c r="AC24" s="870">
        <v>100</v>
      </c>
      <c r="AD24" s="870">
        <v>100</v>
      </c>
      <c r="AE24" s="870">
        <v>70</v>
      </c>
      <c r="AF24" s="870">
        <v>100</v>
      </c>
      <c r="AG24" s="870">
        <v>70</v>
      </c>
      <c r="AH24" s="870">
        <v>100</v>
      </c>
      <c r="AI24" s="870" t="s">
        <v>23</v>
      </c>
      <c r="AJ24" s="870"/>
      <c r="AK24" s="842"/>
      <c r="AL24" s="842"/>
      <c r="AM24" s="842"/>
    </row>
    <row r="25" spans="1:39" ht="21" thickBot="1" x14ac:dyDescent="0.35">
      <c r="A25" s="455"/>
      <c r="B25" s="1142" t="s">
        <v>8</v>
      </c>
      <c r="C25" s="1135">
        <v>100</v>
      </c>
      <c r="D25" s="1135">
        <v>100</v>
      </c>
      <c r="E25" s="1135">
        <v>100</v>
      </c>
      <c r="F25" s="1135">
        <v>100</v>
      </c>
      <c r="G25" s="1135">
        <v>80</v>
      </c>
      <c r="H25" s="1135">
        <v>100</v>
      </c>
      <c r="I25" s="1135">
        <v>80</v>
      </c>
      <c r="J25" s="1135">
        <v>100</v>
      </c>
      <c r="K25" s="1135" t="s">
        <v>23</v>
      </c>
      <c r="L25" s="1135">
        <v>1.2</v>
      </c>
      <c r="M25" s="455"/>
      <c r="N25" s="455"/>
      <c r="O25" s="455"/>
      <c r="P25" s="455"/>
      <c r="Q25" s="455"/>
      <c r="R25" s="455"/>
      <c r="S25" s="455"/>
      <c r="T25" s="455"/>
      <c r="U25" s="455"/>
      <c r="V25" s="578"/>
      <c r="W25" s="578"/>
      <c r="X25" s="578"/>
      <c r="Y25" s="578"/>
      <c r="Z25" s="760" t="s">
        <v>8</v>
      </c>
      <c r="AA25" s="870">
        <v>100</v>
      </c>
      <c r="AB25" s="870">
        <v>100</v>
      </c>
      <c r="AC25" s="870">
        <v>100</v>
      </c>
      <c r="AD25" s="870">
        <v>100</v>
      </c>
      <c r="AE25" s="870">
        <v>70</v>
      </c>
      <c r="AF25" s="870">
        <v>100</v>
      </c>
      <c r="AG25" s="870">
        <v>70</v>
      </c>
      <c r="AH25" s="870">
        <v>100</v>
      </c>
      <c r="AI25" s="870" t="s">
        <v>23</v>
      </c>
      <c r="AJ25" s="870"/>
      <c r="AK25" s="842"/>
      <c r="AL25" s="842"/>
      <c r="AM25" s="842"/>
    </row>
    <row r="26" spans="1:39" ht="21" thickBot="1" x14ac:dyDescent="0.35">
      <c r="A26" s="455"/>
      <c r="B26" s="1142" t="s">
        <v>601</v>
      </c>
      <c r="C26" s="1135">
        <v>440</v>
      </c>
      <c r="D26" s="1135">
        <v>450</v>
      </c>
      <c r="E26" s="1135">
        <v>460</v>
      </c>
      <c r="F26" s="1135">
        <v>485</v>
      </c>
      <c r="G26" s="1135">
        <v>420</v>
      </c>
      <c r="H26" s="1135">
        <v>480</v>
      </c>
      <c r="I26" s="1135">
        <v>420</v>
      </c>
      <c r="J26" s="1135">
        <v>500</v>
      </c>
      <c r="K26" s="1135" t="s">
        <v>526</v>
      </c>
      <c r="L26" s="1135" t="s">
        <v>602</v>
      </c>
      <c r="M26" s="455"/>
      <c r="N26" s="455"/>
      <c r="O26" s="455"/>
      <c r="P26" s="455"/>
      <c r="Q26" s="455"/>
      <c r="R26" s="455"/>
      <c r="S26" s="455"/>
      <c r="T26" s="455"/>
      <c r="U26" s="455"/>
      <c r="V26" s="578"/>
      <c r="W26" s="578"/>
      <c r="X26" s="578"/>
      <c r="Y26" s="578"/>
      <c r="Z26" s="760" t="s">
        <v>601</v>
      </c>
      <c r="AA26" s="870">
        <v>470</v>
      </c>
      <c r="AB26" s="870">
        <v>480</v>
      </c>
      <c r="AC26" s="870">
        <v>490</v>
      </c>
      <c r="AD26" s="870">
        <v>510</v>
      </c>
      <c r="AE26" s="870">
        <v>470</v>
      </c>
      <c r="AF26" s="870">
        <v>500</v>
      </c>
      <c r="AG26" s="870">
        <v>470</v>
      </c>
      <c r="AH26" s="870">
        <v>550</v>
      </c>
      <c r="AI26" s="870" t="s">
        <v>526</v>
      </c>
      <c r="AJ26" s="870" t="s">
        <v>626</v>
      </c>
      <c r="AK26" s="842"/>
      <c r="AL26" s="842"/>
      <c r="AM26" s="842"/>
    </row>
    <row r="27" spans="1:39" ht="21" thickBot="1" x14ac:dyDescent="0.35">
      <c r="A27" s="455"/>
      <c r="B27" s="1142" t="s">
        <v>603</v>
      </c>
      <c r="C27" s="1135">
        <v>430</v>
      </c>
      <c r="D27" s="1135">
        <v>440</v>
      </c>
      <c r="E27" s="1135">
        <v>450</v>
      </c>
      <c r="F27" s="1135">
        <v>475</v>
      </c>
      <c r="G27" s="1135">
        <v>410</v>
      </c>
      <c r="H27" s="1135">
        <v>460</v>
      </c>
      <c r="I27" s="1135">
        <v>410</v>
      </c>
      <c r="J27" s="1135">
        <v>480</v>
      </c>
      <c r="K27" s="1135" t="s">
        <v>509</v>
      </c>
      <c r="L27" s="1135" t="s">
        <v>602</v>
      </c>
      <c r="M27" s="455"/>
      <c r="N27" s="455"/>
      <c r="O27" s="455"/>
      <c r="P27" s="455"/>
      <c r="Q27" s="455"/>
      <c r="R27" s="455"/>
      <c r="S27" s="455"/>
      <c r="T27" s="455"/>
      <c r="U27" s="455"/>
      <c r="V27" s="578"/>
      <c r="W27" s="578"/>
      <c r="X27" s="578"/>
      <c r="Y27" s="578"/>
      <c r="Z27" s="760" t="s">
        <v>603</v>
      </c>
      <c r="AA27" s="870">
        <v>450</v>
      </c>
      <c r="AB27" s="870">
        <v>460</v>
      </c>
      <c r="AC27" s="870">
        <v>470</v>
      </c>
      <c r="AD27" s="870">
        <v>490</v>
      </c>
      <c r="AE27" s="870">
        <v>450</v>
      </c>
      <c r="AF27" s="870">
        <v>480</v>
      </c>
      <c r="AG27" s="870">
        <v>450</v>
      </c>
      <c r="AH27" s="870">
        <v>530</v>
      </c>
      <c r="AI27" s="870" t="s">
        <v>509</v>
      </c>
      <c r="AJ27" s="870" t="s">
        <v>627</v>
      </c>
      <c r="AK27" s="842"/>
      <c r="AL27" s="842"/>
      <c r="AM27" s="842"/>
    </row>
    <row r="28" spans="1:39" ht="21" thickBot="1" x14ac:dyDescent="0.35">
      <c r="A28" s="455"/>
      <c r="B28" s="1142" t="s">
        <v>604</v>
      </c>
      <c r="C28" s="1135">
        <v>370</v>
      </c>
      <c r="D28" s="1135">
        <v>380</v>
      </c>
      <c r="E28" s="1135">
        <v>390</v>
      </c>
      <c r="F28" s="1135">
        <v>405</v>
      </c>
      <c r="G28" s="1135">
        <v>360</v>
      </c>
      <c r="H28" s="1135">
        <v>400</v>
      </c>
      <c r="I28" s="1135">
        <v>360</v>
      </c>
      <c r="J28" s="1135">
        <v>420</v>
      </c>
      <c r="K28" s="1135" t="s">
        <v>526</v>
      </c>
      <c r="L28" s="1135" t="s">
        <v>602</v>
      </c>
      <c r="M28" s="455"/>
      <c r="N28" s="455"/>
      <c r="O28" s="455"/>
      <c r="P28" s="455"/>
      <c r="Q28" s="455"/>
      <c r="R28" s="455"/>
      <c r="S28" s="455"/>
      <c r="T28" s="455"/>
      <c r="U28" s="455"/>
      <c r="V28" s="578"/>
      <c r="W28" s="578"/>
      <c r="X28" s="578"/>
      <c r="Y28" s="578"/>
      <c r="Z28" s="760" t="s">
        <v>604</v>
      </c>
      <c r="AA28" s="870">
        <v>420</v>
      </c>
      <c r="AB28" s="870">
        <v>430</v>
      </c>
      <c r="AC28" s="870">
        <v>440</v>
      </c>
      <c r="AD28" s="870">
        <v>460</v>
      </c>
      <c r="AE28" s="870">
        <v>420</v>
      </c>
      <c r="AF28" s="870">
        <v>450</v>
      </c>
      <c r="AG28" s="870">
        <v>420</v>
      </c>
      <c r="AH28" s="870">
        <v>500</v>
      </c>
      <c r="AI28" s="870" t="s">
        <v>526</v>
      </c>
      <c r="AJ28" s="870" t="s">
        <v>626</v>
      </c>
      <c r="AK28" s="842"/>
      <c r="AL28" s="842"/>
      <c r="AM28" s="842"/>
    </row>
    <row r="29" spans="1:39" ht="21" thickBot="1" x14ac:dyDescent="0.35">
      <c r="A29" s="455"/>
      <c r="B29" s="1142" t="s">
        <v>605</v>
      </c>
      <c r="C29" s="1135">
        <v>360</v>
      </c>
      <c r="D29" s="1135">
        <v>370</v>
      </c>
      <c r="E29" s="1135">
        <v>380</v>
      </c>
      <c r="F29" s="1135">
        <v>395</v>
      </c>
      <c r="G29" s="1135">
        <v>350</v>
      </c>
      <c r="H29" s="1135">
        <v>380</v>
      </c>
      <c r="I29" s="1135">
        <v>350</v>
      </c>
      <c r="J29" s="1135">
        <v>405</v>
      </c>
      <c r="K29" s="1135" t="s">
        <v>509</v>
      </c>
      <c r="L29" s="1135" t="s">
        <v>602</v>
      </c>
      <c r="M29" s="455"/>
      <c r="N29" s="455"/>
      <c r="O29" s="455"/>
      <c r="P29" s="455"/>
      <c r="Q29" s="455"/>
      <c r="R29" s="455"/>
      <c r="S29" s="455"/>
      <c r="T29" s="455"/>
      <c r="U29" s="455"/>
      <c r="V29" s="578"/>
      <c r="W29" s="578"/>
      <c r="X29" s="578"/>
      <c r="Y29" s="578"/>
      <c r="Z29" s="760" t="s">
        <v>605</v>
      </c>
      <c r="AA29" s="870">
        <v>400</v>
      </c>
      <c r="AB29" s="870">
        <v>410</v>
      </c>
      <c r="AC29" s="870">
        <v>420</v>
      </c>
      <c r="AD29" s="584">
        <v>440</v>
      </c>
      <c r="AE29" s="870">
        <v>400</v>
      </c>
      <c r="AF29" s="870">
        <v>430</v>
      </c>
      <c r="AG29" s="870">
        <v>400</v>
      </c>
      <c r="AH29" s="870">
        <v>480</v>
      </c>
      <c r="AI29" s="870" t="s">
        <v>509</v>
      </c>
      <c r="AJ29" s="870" t="s">
        <v>627</v>
      </c>
      <c r="AK29" s="842"/>
      <c r="AL29" s="842"/>
      <c r="AM29" s="842"/>
    </row>
    <row r="30" spans="1:39" ht="21" thickBot="1" x14ac:dyDescent="0.35">
      <c r="A30" s="455"/>
      <c r="B30" s="1142" t="s">
        <v>500</v>
      </c>
      <c r="C30" s="1135">
        <v>100</v>
      </c>
      <c r="D30" s="1135">
        <v>100</v>
      </c>
      <c r="E30" s="1135">
        <v>100</v>
      </c>
      <c r="F30" s="1135">
        <v>100</v>
      </c>
      <c r="G30" s="1135">
        <v>80</v>
      </c>
      <c r="H30" s="1135">
        <v>120</v>
      </c>
      <c r="I30" s="1135">
        <v>80</v>
      </c>
      <c r="J30" s="1135">
        <v>120</v>
      </c>
      <c r="K30" s="1135" t="s">
        <v>279</v>
      </c>
      <c r="L30" s="1135">
        <v>4</v>
      </c>
      <c r="M30" s="455"/>
      <c r="N30" s="455"/>
      <c r="O30" s="455"/>
      <c r="P30" s="455"/>
      <c r="Q30" s="455"/>
      <c r="R30" s="455"/>
      <c r="S30" s="455"/>
      <c r="T30" s="455"/>
      <c r="U30" s="455"/>
      <c r="V30" s="578"/>
      <c r="W30" s="578"/>
      <c r="X30" s="578"/>
      <c r="Y30" s="578"/>
      <c r="Z30" s="760" t="s">
        <v>500</v>
      </c>
      <c r="AA30" s="870">
        <v>10000</v>
      </c>
      <c r="AB30" s="870">
        <v>10000</v>
      </c>
      <c r="AC30" s="870">
        <v>10000</v>
      </c>
      <c r="AD30" s="870">
        <v>10000</v>
      </c>
      <c r="AE30" s="870">
        <v>8000</v>
      </c>
      <c r="AF30" s="870">
        <v>12000</v>
      </c>
      <c r="AG30" s="870">
        <v>8000</v>
      </c>
      <c r="AH30" s="870">
        <v>12000</v>
      </c>
      <c r="AI30" s="870" t="s">
        <v>279</v>
      </c>
      <c r="AJ30" s="870">
        <v>4.7</v>
      </c>
      <c r="AK30" s="842"/>
      <c r="AL30" s="842"/>
      <c r="AM30" s="842"/>
    </row>
    <row r="31" spans="1:39" ht="15" thickBot="1" x14ac:dyDescent="0.35">
      <c r="A31" s="455"/>
      <c r="B31" s="1142" t="s">
        <v>10</v>
      </c>
      <c r="C31" s="1135">
        <v>20</v>
      </c>
      <c r="D31" s="1135">
        <v>20</v>
      </c>
      <c r="E31" s="1135">
        <v>20</v>
      </c>
      <c r="F31" s="1135">
        <v>20</v>
      </c>
      <c r="G31" s="1135">
        <v>15</v>
      </c>
      <c r="H31" s="1135">
        <v>25</v>
      </c>
      <c r="I31" s="1135">
        <v>15</v>
      </c>
      <c r="J31" s="1135">
        <v>25</v>
      </c>
      <c r="K31" s="1135"/>
      <c r="L31" s="1135" t="s">
        <v>600</v>
      </c>
      <c r="M31" s="455"/>
      <c r="N31" s="455"/>
      <c r="O31" s="455"/>
      <c r="P31" s="455"/>
      <c r="Q31" s="455"/>
      <c r="R31" s="455"/>
      <c r="S31" s="455"/>
      <c r="T31" s="455"/>
      <c r="U31" s="455"/>
      <c r="V31" s="578"/>
      <c r="W31" s="578"/>
      <c r="X31" s="578"/>
      <c r="Y31" s="578"/>
      <c r="Z31" s="760" t="s">
        <v>10</v>
      </c>
      <c r="AA31" s="870">
        <v>15</v>
      </c>
      <c r="AB31" s="870">
        <v>15</v>
      </c>
      <c r="AC31" s="870">
        <v>15</v>
      </c>
      <c r="AD31" s="870">
        <v>15</v>
      </c>
      <c r="AE31" s="870">
        <v>12</v>
      </c>
      <c r="AF31" s="870">
        <v>20</v>
      </c>
      <c r="AG31" s="870">
        <v>12</v>
      </c>
      <c r="AH31" s="870">
        <v>20</v>
      </c>
      <c r="AI31" s="870"/>
      <c r="AJ31" s="870">
        <v>7.12</v>
      </c>
      <c r="AK31" s="842"/>
      <c r="AL31" s="842"/>
      <c r="AM31" s="842"/>
    </row>
    <row r="32" spans="1:39" ht="15" thickBot="1" x14ac:dyDescent="0.35">
      <c r="A32" s="455"/>
      <c r="B32" s="1138" t="s">
        <v>516</v>
      </c>
      <c r="C32" s="1143"/>
      <c r="D32" s="1143"/>
      <c r="E32" s="1143"/>
      <c r="F32" s="1143"/>
      <c r="G32" s="1143"/>
      <c r="H32" s="1143"/>
      <c r="I32" s="1143"/>
      <c r="J32" s="1143"/>
      <c r="K32" s="1143"/>
      <c r="L32" s="1135"/>
      <c r="M32" s="455"/>
      <c r="N32" s="455"/>
      <c r="O32" s="455"/>
      <c r="P32" s="455"/>
      <c r="Q32" s="455"/>
      <c r="R32" s="455"/>
      <c r="S32" s="455"/>
      <c r="T32" s="455"/>
      <c r="U32" s="455"/>
      <c r="V32" s="578"/>
      <c r="W32" s="578"/>
      <c r="X32" s="578"/>
      <c r="Y32" s="578"/>
      <c r="Z32" s="782" t="s">
        <v>516</v>
      </c>
      <c r="AA32" s="873"/>
      <c r="AB32" s="873"/>
      <c r="AC32" s="873"/>
      <c r="AD32" s="873"/>
      <c r="AE32" s="873"/>
      <c r="AF32" s="873"/>
      <c r="AG32" s="873"/>
      <c r="AH32" s="873"/>
      <c r="AI32" s="873"/>
      <c r="AJ32" s="870"/>
      <c r="AK32" s="842"/>
      <c r="AL32" s="842"/>
      <c r="AM32" s="842"/>
    </row>
    <row r="33" spans="1:39" ht="15" thickBot="1" x14ac:dyDescent="0.35">
      <c r="A33" s="455"/>
      <c r="B33" s="1142" t="s">
        <v>606</v>
      </c>
      <c r="C33" s="1144">
        <v>100</v>
      </c>
      <c r="D33" s="1144">
        <v>100</v>
      </c>
      <c r="E33" s="1144">
        <v>100</v>
      </c>
      <c r="F33" s="1144">
        <v>100</v>
      </c>
      <c r="G33" s="1144">
        <v>50</v>
      </c>
      <c r="H33" s="1144">
        <v>100</v>
      </c>
      <c r="I33" s="1144">
        <v>50</v>
      </c>
      <c r="J33" s="1144">
        <v>100</v>
      </c>
      <c r="K33" s="1144"/>
      <c r="L33" s="1135" t="s">
        <v>600</v>
      </c>
      <c r="M33" s="455"/>
      <c r="N33" s="455"/>
      <c r="O33" s="455"/>
      <c r="P33" s="455"/>
      <c r="Q33" s="455"/>
      <c r="R33" s="455"/>
      <c r="S33" s="455"/>
      <c r="T33" s="455"/>
      <c r="U33" s="455"/>
      <c r="V33" s="578"/>
      <c r="W33" s="578"/>
      <c r="X33" s="578"/>
      <c r="Y33" s="578"/>
      <c r="Z33" s="760" t="s">
        <v>606</v>
      </c>
      <c r="AA33" s="762">
        <v>50</v>
      </c>
      <c r="AB33" s="762">
        <v>50</v>
      </c>
      <c r="AC33" s="762">
        <v>50</v>
      </c>
      <c r="AD33" s="762">
        <v>50</v>
      </c>
      <c r="AE33" s="762">
        <v>10</v>
      </c>
      <c r="AF33" s="762">
        <v>100</v>
      </c>
      <c r="AG33" s="762">
        <v>10</v>
      </c>
      <c r="AH33" s="762">
        <v>100</v>
      </c>
      <c r="AI33" s="762"/>
      <c r="AJ33" s="870">
        <v>7.11</v>
      </c>
      <c r="AK33" s="842"/>
      <c r="AL33" s="842"/>
      <c r="AM33" s="842"/>
    </row>
    <row r="34" spans="1:39" ht="15" thickBot="1" x14ac:dyDescent="0.35">
      <c r="A34" s="455"/>
      <c r="B34" s="1142" t="s">
        <v>520</v>
      </c>
      <c r="C34" s="1144">
        <v>0</v>
      </c>
      <c r="D34" s="1144">
        <v>0</v>
      </c>
      <c r="E34" s="1144">
        <v>0</v>
      </c>
      <c r="F34" s="1144">
        <v>0</v>
      </c>
      <c r="G34" s="1144">
        <v>0</v>
      </c>
      <c r="H34" s="1144">
        <v>0</v>
      </c>
      <c r="I34" s="1144">
        <v>0</v>
      </c>
      <c r="J34" s="1144">
        <v>0</v>
      </c>
      <c r="K34" s="1144"/>
      <c r="L34" s="1135" t="s">
        <v>600</v>
      </c>
      <c r="M34" s="578"/>
      <c r="N34" s="455"/>
      <c r="O34" s="455"/>
      <c r="P34" s="455"/>
      <c r="Q34" s="455"/>
      <c r="R34" s="455"/>
      <c r="S34" s="455"/>
      <c r="T34" s="455"/>
      <c r="U34" s="455"/>
      <c r="V34" s="578"/>
      <c r="W34" s="578"/>
      <c r="X34" s="578"/>
      <c r="Y34" s="578"/>
      <c r="Z34" s="760" t="s">
        <v>520</v>
      </c>
      <c r="AA34" s="762">
        <v>0</v>
      </c>
      <c r="AB34" s="762">
        <v>0</v>
      </c>
      <c r="AC34" s="762">
        <v>0</v>
      </c>
      <c r="AD34" s="762">
        <v>0</v>
      </c>
      <c r="AE34" s="762">
        <v>0</v>
      </c>
      <c r="AF34" s="762">
        <v>0</v>
      </c>
      <c r="AG34" s="762">
        <v>0</v>
      </c>
      <c r="AH34" s="762">
        <v>0</v>
      </c>
      <c r="AI34" s="762"/>
      <c r="AJ34" s="870">
        <v>7.11</v>
      </c>
      <c r="AK34" s="837"/>
      <c r="AL34" s="842"/>
      <c r="AM34" s="842"/>
    </row>
    <row r="35" spans="1:39" ht="15" thickBot="1" x14ac:dyDescent="0.35">
      <c r="A35" s="455"/>
      <c r="B35" s="1142" t="s">
        <v>521</v>
      </c>
      <c r="C35" s="1144">
        <v>0</v>
      </c>
      <c r="D35" s="1144">
        <v>0</v>
      </c>
      <c r="E35" s="1144">
        <v>0</v>
      </c>
      <c r="F35" s="1144">
        <v>0</v>
      </c>
      <c r="G35" s="1144">
        <v>0</v>
      </c>
      <c r="H35" s="1144">
        <v>0</v>
      </c>
      <c r="I35" s="1144">
        <v>0</v>
      </c>
      <c r="J35" s="1144">
        <v>0</v>
      </c>
      <c r="K35" s="1144"/>
      <c r="L35" s="1135" t="s">
        <v>600</v>
      </c>
      <c r="M35" s="578"/>
      <c r="N35" s="455"/>
      <c r="O35" s="455"/>
      <c r="P35" s="455"/>
      <c r="Q35" s="455"/>
      <c r="R35" s="455"/>
      <c r="S35" s="455"/>
      <c r="T35" s="455"/>
      <c r="U35" s="455"/>
      <c r="V35" s="578"/>
      <c r="W35" s="578"/>
      <c r="X35" s="578"/>
      <c r="Y35" s="578"/>
      <c r="Z35" s="760" t="s">
        <v>521</v>
      </c>
      <c r="AA35" s="762">
        <v>0</v>
      </c>
      <c r="AB35" s="762">
        <v>0</v>
      </c>
      <c r="AC35" s="762">
        <v>0</v>
      </c>
      <c r="AD35" s="762">
        <v>0</v>
      </c>
      <c r="AE35" s="762">
        <v>0</v>
      </c>
      <c r="AF35" s="762">
        <v>0</v>
      </c>
      <c r="AG35" s="762">
        <v>0</v>
      </c>
      <c r="AH35" s="762">
        <v>0</v>
      </c>
      <c r="AI35" s="762"/>
      <c r="AJ35" s="870">
        <v>7.11</v>
      </c>
      <c r="AK35" s="837"/>
      <c r="AL35" s="842"/>
      <c r="AM35" s="842"/>
    </row>
    <row r="36" spans="1:39" ht="15" thickBot="1" x14ac:dyDescent="0.35">
      <c r="A36" s="455"/>
      <c r="B36" s="1138" t="s">
        <v>11</v>
      </c>
      <c r="C36" s="1145"/>
      <c r="D36" s="1145"/>
      <c r="E36" s="1145"/>
      <c r="F36" s="1145"/>
      <c r="G36" s="1145"/>
      <c r="H36" s="1145"/>
      <c r="I36" s="1145"/>
      <c r="J36" s="1145"/>
      <c r="K36" s="1145"/>
      <c r="L36" s="1146"/>
      <c r="M36" s="578"/>
      <c r="N36" s="455"/>
      <c r="O36" s="455"/>
      <c r="P36" s="455"/>
      <c r="Q36" s="455"/>
      <c r="R36" s="455"/>
      <c r="S36" s="455"/>
      <c r="T36" s="455"/>
      <c r="U36" s="455"/>
      <c r="V36" s="578"/>
      <c r="W36" s="578"/>
      <c r="X36" s="578"/>
      <c r="Y36" s="578"/>
      <c r="Z36" s="782" t="s">
        <v>11</v>
      </c>
      <c r="AA36" s="783"/>
      <c r="AB36" s="783"/>
      <c r="AC36" s="783"/>
      <c r="AD36" s="783"/>
      <c r="AE36" s="783"/>
      <c r="AF36" s="783"/>
      <c r="AG36" s="783"/>
      <c r="AH36" s="783"/>
      <c r="AI36" s="783"/>
      <c r="AJ36" s="784"/>
      <c r="AK36" s="837"/>
      <c r="AL36" s="842"/>
      <c r="AM36" s="842"/>
    </row>
    <row r="37" spans="1:39" ht="15" thickBot="1" x14ac:dyDescent="0.35">
      <c r="A37" s="455"/>
      <c r="B37" s="1142" t="s">
        <v>502</v>
      </c>
      <c r="C37" s="1144" t="s">
        <v>515</v>
      </c>
      <c r="D37" s="1144" t="s">
        <v>515</v>
      </c>
      <c r="E37" s="1144" t="s">
        <v>515</v>
      </c>
      <c r="F37" s="1144" t="s">
        <v>515</v>
      </c>
      <c r="G37" s="1144" t="s">
        <v>515</v>
      </c>
      <c r="H37" s="1144" t="s">
        <v>515</v>
      </c>
      <c r="I37" s="1144" t="s">
        <v>515</v>
      </c>
      <c r="J37" s="1144" t="s">
        <v>515</v>
      </c>
      <c r="K37" s="1135"/>
      <c r="L37" s="1135"/>
      <c r="M37" s="578"/>
      <c r="N37" s="455"/>
      <c r="O37" s="455"/>
      <c r="P37" s="455"/>
      <c r="Q37" s="455"/>
      <c r="R37" s="455"/>
      <c r="S37" s="455"/>
      <c r="T37" s="455"/>
      <c r="U37" s="455"/>
      <c r="V37" s="578"/>
      <c r="W37" s="578"/>
      <c r="X37" s="578"/>
      <c r="Y37" s="578"/>
      <c r="Z37" s="760" t="s">
        <v>502</v>
      </c>
      <c r="AA37" s="762" t="s">
        <v>515</v>
      </c>
      <c r="AB37" s="762" t="s">
        <v>515</v>
      </c>
      <c r="AC37" s="762" t="s">
        <v>515</v>
      </c>
      <c r="AD37" s="762" t="s">
        <v>515</v>
      </c>
      <c r="AE37" s="762" t="s">
        <v>515</v>
      </c>
      <c r="AF37" s="762" t="s">
        <v>515</v>
      </c>
      <c r="AG37" s="762" t="s">
        <v>515</v>
      </c>
      <c r="AH37" s="762" t="s">
        <v>515</v>
      </c>
      <c r="AI37" s="870"/>
      <c r="AJ37" s="870"/>
      <c r="AK37" s="837"/>
      <c r="AL37" s="842"/>
      <c r="AM37" s="842"/>
    </row>
    <row r="38" spans="1:39" ht="15" thickBot="1" x14ac:dyDescent="0.35">
      <c r="A38" s="455"/>
      <c r="B38" s="1142" t="s">
        <v>503</v>
      </c>
      <c r="C38" s="1144" t="s">
        <v>515</v>
      </c>
      <c r="D38" s="1144" t="s">
        <v>515</v>
      </c>
      <c r="E38" s="1144" t="s">
        <v>515</v>
      </c>
      <c r="F38" s="1144" t="s">
        <v>515</v>
      </c>
      <c r="G38" s="1144" t="s">
        <v>515</v>
      </c>
      <c r="H38" s="1144" t="s">
        <v>515</v>
      </c>
      <c r="I38" s="1144" t="s">
        <v>515</v>
      </c>
      <c r="J38" s="1144" t="s">
        <v>515</v>
      </c>
      <c r="K38" s="1135"/>
      <c r="L38" s="1135"/>
      <c r="M38" s="578"/>
      <c r="N38" s="577"/>
      <c r="O38" s="577"/>
      <c r="P38" s="577"/>
      <c r="Q38" s="577"/>
      <c r="R38" s="455"/>
      <c r="S38" s="455"/>
      <c r="T38" s="455"/>
      <c r="U38" s="455"/>
      <c r="V38" s="578"/>
      <c r="W38" s="578"/>
      <c r="X38" s="578"/>
      <c r="Y38" s="578"/>
      <c r="Z38" s="760" t="s">
        <v>503</v>
      </c>
      <c r="AA38" s="762" t="s">
        <v>515</v>
      </c>
      <c r="AB38" s="762" t="s">
        <v>515</v>
      </c>
      <c r="AC38" s="762" t="s">
        <v>515</v>
      </c>
      <c r="AD38" s="762" t="s">
        <v>515</v>
      </c>
      <c r="AE38" s="762" t="s">
        <v>515</v>
      </c>
      <c r="AF38" s="762" t="s">
        <v>515</v>
      </c>
      <c r="AG38" s="762" t="s">
        <v>515</v>
      </c>
      <c r="AH38" s="762" t="s">
        <v>515</v>
      </c>
      <c r="AI38" s="870"/>
      <c r="AJ38" s="870"/>
      <c r="AK38" s="837"/>
      <c r="AL38" s="577"/>
      <c r="AM38" s="577"/>
    </row>
    <row r="39" spans="1:39" ht="15" thickBot="1" x14ac:dyDescent="0.35">
      <c r="A39" s="455"/>
      <c r="B39" s="1142" t="s">
        <v>504</v>
      </c>
      <c r="C39" s="1144" t="s">
        <v>515</v>
      </c>
      <c r="D39" s="1144" t="s">
        <v>515</v>
      </c>
      <c r="E39" s="1144" t="s">
        <v>515</v>
      </c>
      <c r="F39" s="1144" t="s">
        <v>515</v>
      </c>
      <c r="G39" s="1144" t="s">
        <v>515</v>
      </c>
      <c r="H39" s="1144" t="s">
        <v>515</v>
      </c>
      <c r="I39" s="1144" t="s">
        <v>515</v>
      </c>
      <c r="J39" s="1144" t="s">
        <v>515</v>
      </c>
      <c r="K39" s="1135"/>
      <c r="L39" s="1135"/>
      <c r="M39" s="578"/>
      <c r="N39" s="577"/>
      <c r="O39" s="577"/>
      <c r="P39" s="577"/>
      <c r="Q39" s="577"/>
      <c r="R39" s="455"/>
      <c r="S39" s="455"/>
      <c r="T39" s="455"/>
      <c r="U39" s="455"/>
      <c r="V39" s="578"/>
      <c r="W39" s="578"/>
      <c r="X39" s="578"/>
      <c r="Y39" s="578"/>
      <c r="Z39" s="760" t="s">
        <v>504</v>
      </c>
      <c r="AA39" s="762" t="s">
        <v>515</v>
      </c>
      <c r="AB39" s="762" t="s">
        <v>515</v>
      </c>
      <c r="AC39" s="762" t="s">
        <v>515</v>
      </c>
      <c r="AD39" s="762" t="s">
        <v>515</v>
      </c>
      <c r="AE39" s="762" t="s">
        <v>515</v>
      </c>
      <c r="AF39" s="762" t="s">
        <v>515</v>
      </c>
      <c r="AG39" s="762" t="s">
        <v>515</v>
      </c>
      <c r="AH39" s="762" t="s">
        <v>515</v>
      </c>
      <c r="AI39" s="870"/>
      <c r="AJ39" s="870"/>
      <c r="AK39" s="837"/>
      <c r="AL39" s="577"/>
      <c r="AM39" s="577"/>
    </row>
    <row r="40" spans="1:39" ht="15" thickBot="1" x14ac:dyDescent="0.35">
      <c r="A40" s="455"/>
      <c r="B40" s="1142" t="s">
        <v>505</v>
      </c>
      <c r="C40" s="1144" t="s">
        <v>515</v>
      </c>
      <c r="D40" s="1144" t="s">
        <v>515</v>
      </c>
      <c r="E40" s="1144" t="s">
        <v>515</v>
      </c>
      <c r="F40" s="1144" t="s">
        <v>515</v>
      </c>
      <c r="G40" s="1144" t="s">
        <v>515</v>
      </c>
      <c r="H40" s="1144" t="s">
        <v>515</v>
      </c>
      <c r="I40" s="1144" t="s">
        <v>515</v>
      </c>
      <c r="J40" s="1144" t="s">
        <v>515</v>
      </c>
      <c r="K40" s="1135"/>
      <c r="L40" s="1135"/>
      <c r="M40" s="578"/>
      <c r="N40" s="577"/>
      <c r="O40" s="577"/>
      <c r="P40" s="577"/>
      <c r="Q40" s="577"/>
      <c r="R40" s="455"/>
      <c r="S40" s="455"/>
      <c r="T40" s="455"/>
      <c r="U40" s="455"/>
      <c r="V40" s="578"/>
      <c r="W40" s="578"/>
      <c r="X40" s="578"/>
      <c r="Y40" s="578"/>
      <c r="Z40" s="760" t="s">
        <v>505</v>
      </c>
      <c r="AA40" s="762" t="s">
        <v>515</v>
      </c>
      <c r="AB40" s="762" t="s">
        <v>515</v>
      </c>
      <c r="AC40" s="762" t="s">
        <v>515</v>
      </c>
      <c r="AD40" s="762" t="s">
        <v>515</v>
      </c>
      <c r="AE40" s="762" t="s">
        <v>515</v>
      </c>
      <c r="AF40" s="762" t="s">
        <v>515</v>
      </c>
      <c r="AG40" s="762" t="s">
        <v>515</v>
      </c>
      <c r="AH40" s="762" t="s">
        <v>515</v>
      </c>
      <c r="AI40" s="870"/>
      <c r="AJ40" s="870"/>
      <c r="AK40" s="837"/>
      <c r="AL40" s="577"/>
      <c r="AM40" s="577"/>
    </row>
    <row r="41" spans="1:39" ht="15" thickBot="1" x14ac:dyDescent="0.35">
      <c r="A41" s="455"/>
      <c r="B41" s="1142" t="s">
        <v>18</v>
      </c>
      <c r="C41" s="1144" t="s">
        <v>515</v>
      </c>
      <c r="D41" s="1144" t="s">
        <v>515</v>
      </c>
      <c r="E41" s="1144" t="s">
        <v>515</v>
      </c>
      <c r="F41" s="1144" t="s">
        <v>515</v>
      </c>
      <c r="G41" s="1144" t="s">
        <v>515</v>
      </c>
      <c r="H41" s="1144" t="s">
        <v>515</v>
      </c>
      <c r="I41" s="1144" t="s">
        <v>515</v>
      </c>
      <c r="J41" s="1144" t="s">
        <v>515</v>
      </c>
      <c r="K41" s="1135"/>
      <c r="L41" s="1135"/>
      <c r="M41" s="578"/>
      <c r="N41" s="577"/>
      <c r="O41" s="577"/>
      <c r="P41" s="577"/>
      <c r="Q41" s="577"/>
      <c r="R41" s="455"/>
      <c r="S41" s="455"/>
      <c r="T41" s="455"/>
      <c r="U41" s="455"/>
      <c r="V41" s="578"/>
      <c r="W41" s="578"/>
      <c r="X41" s="578"/>
      <c r="Y41" s="578"/>
      <c r="Z41" s="760" t="s">
        <v>18</v>
      </c>
      <c r="AA41" s="762" t="s">
        <v>515</v>
      </c>
      <c r="AB41" s="762" t="s">
        <v>515</v>
      </c>
      <c r="AC41" s="762" t="s">
        <v>515</v>
      </c>
      <c r="AD41" s="762" t="s">
        <v>515</v>
      </c>
      <c r="AE41" s="762" t="s">
        <v>515</v>
      </c>
      <c r="AF41" s="762" t="s">
        <v>515</v>
      </c>
      <c r="AG41" s="762" t="s">
        <v>515</v>
      </c>
      <c r="AH41" s="762" t="s">
        <v>515</v>
      </c>
      <c r="AI41" s="870"/>
      <c r="AJ41" s="870"/>
      <c r="AK41" s="837"/>
      <c r="AL41" s="577"/>
      <c r="AM41" s="577"/>
    </row>
    <row r="42" spans="1:39" ht="15" thickBot="1" x14ac:dyDescent="0.35">
      <c r="A42" s="455"/>
      <c r="B42" s="1138" t="s">
        <v>20</v>
      </c>
      <c r="C42" s="1145"/>
      <c r="D42" s="1145"/>
      <c r="E42" s="1145"/>
      <c r="F42" s="1145"/>
      <c r="G42" s="1145"/>
      <c r="H42" s="1145"/>
      <c r="I42" s="1145"/>
      <c r="J42" s="1145"/>
      <c r="K42" s="1145"/>
      <c r="L42" s="1146"/>
      <c r="M42" s="578"/>
      <c r="N42" s="577"/>
      <c r="O42" s="577"/>
      <c r="P42" s="577"/>
      <c r="Q42" s="577"/>
      <c r="R42" s="455"/>
      <c r="S42" s="455"/>
      <c r="T42" s="455"/>
      <c r="U42" s="455"/>
      <c r="V42" s="578"/>
      <c r="W42" s="578"/>
      <c r="X42" s="578"/>
      <c r="Y42" s="578"/>
      <c r="Z42" s="782" t="s">
        <v>20</v>
      </c>
      <c r="AA42" s="783"/>
      <c r="AB42" s="783"/>
      <c r="AC42" s="783"/>
      <c r="AD42" s="783"/>
      <c r="AE42" s="783"/>
      <c r="AF42" s="783"/>
      <c r="AG42" s="783"/>
      <c r="AH42" s="783"/>
      <c r="AI42" s="783"/>
      <c r="AJ42" s="784"/>
      <c r="AK42" s="837"/>
      <c r="AL42" s="577"/>
      <c r="AM42" s="577"/>
    </row>
    <row r="43" spans="1:39" x14ac:dyDescent="0.3">
      <c r="A43" s="455"/>
      <c r="B43" s="1147" t="s">
        <v>22</v>
      </c>
      <c r="C43" s="1148">
        <v>16</v>
      </c>
      <c r="D43" s="1161">
        <v>15</v>
      </c>
      <c r="E43" s="1161">
        <v>14</v>
      </c>
      <c r="F43" s="1161">
        <v>12</v>
      </c>
      <c r="G43" s="1148">
        <v>13</v>
      </c>
      <c r="H43" s="1148">
        <v>17</v>
      </c>
      <c r="I43" s="1148">
        <v>10</v>
      </c>
      <c r="J43" s="1148">
        <v>16</v>
      </c>
      <c r="K43" s="1148" t="s">
        <v>19</v>
      </c>
      <c r="L43" s="1148" t="s">
        <v>607</v>
      </c>
      <c r="M43" s="578"/>
      <c r="N43" s="577"/>
      <c r="O43" s="577"/>
      <c r="P43" s="577"/>
      <c r="Q43" s="577"/>
      <c r="R43" s="455"/>
      <c r="S43" s="455"/>
      <c r="T43" s="455"/>
      <c r="U43" s="455"/>
      <c r="V43" s="578"/>
      <c r="W43" s="578"/>
      <c r="X43" s="578"/>
      <c r="Y43" s="578"/>
      <c r="Z43" s="589" t="s">
        <v>22</v>
      </c>
      <c r="AA43" s="785">
        <v>265</v>
      </c>
      <c r="AB43" s="610">
        <v>249</v>
      </c>
      <c r="AC43" s="610">
        <v>224</v>
      </c>
      <c r="AD43" s="610">
        <v>202</v>
      </c>
      <c r="AE43" s="785">
        <v>235</v>
      </c>
      <c r="AF43" s="785">
        <v>265</v>
      </c>
      <c r="AG43" s="785">
        <v>200</v>
      </c>
      <c r="AH43" s="785">
        <v>265</v>
      </c>
      <c r="AI43" s="785"/>
      <c r="AJ43" s="785" t="s">
        <v>628</v>
      </c>
      <c r="AK43" s="837"/>
      <c r="AL43" s="577"/>
      <c r="AM43" s="577"/>
    </row>
    <row r="44" spans="1:39" x14ac:dyDescent="0.3">
      <c r="A44" s="455"/>
      <c r="B44" s="1147" t="s">
        <v>24</v>
      </c>
      <c r="C44" s="1148">
        <v>65</v>
      </c>
      <c r="D44" s="1148">
        <v>65</v>
      </c>
      <c r="E44" s="1148">
        <v>65</v>
      </c>
      <c r="F44" s="1148">
        <v>65</v>
      </c>
      <c r="G44" s="1148">
        <v>55</v>
      </c>
      <c r="H44" s="1148">
        <v>75</v>
      </c>
      <c r="I44" s="1148">
        <v>55</v>
      </c>
      <c r="J44" s="1148">
        <v>85</v>
      </c>
      <c r="K44" s="1148" t="s">
        <v>42</v>
      </c>
      <c r="L44" s="1148" t="s">
        <v>600</v>
      </c>
      <c r="M44" s="578"/>
      <c r="N44" s="577"/>
      <c r="O44" s="577"/>
      <c r="P44" s="577"/>
      <c r="Q44" s="577"/>
      <c r="R44" s="455"/>
      <c r="S44" s="455"/>
      <c r="T44" s="455"/>
      <c r="U44" s="455"/>
      <c r="V44" s="578"/>
      <c r="W44" s="578"/>
      <c r="X44" s="578"/>
      <c r="Y44" s="578"/>
      <c r="Z44" s="589" t="s">
        <v>24</v>
      </c>
      <c r="AA44" s="785">
        <v>60</v>
      </c>
      <c r="AB44" s="590">
        <v>60</v>
      </c>
      <c r="AC44" s="590">
        <v>60</v>
      </c>
      <c r="AD44" s="590">
        <v>60</v>
      </c>
      <c r="AE44" s="785">
        <v>50</v>
      </c>
      <c r="AF44" s="785">
        <v>85</v>
      </c>
      <c r="AG44" s="785">
        <v>50</v>
      </c>
      <c r="AH44" s="785">
        <v>85</v>
      </c>
      <c r="AI44" s="785" t="s">
        <v>42</v>
      </c>
      <c r="AJ44" s="785">
        <v>12.13</v>
      </c>
      <c r="AK44" s="837"/>
      <c r="AL44" s="577"/>
      <c r="AM44" s="577"/>
    </row>
    <row r="45" spans="1:39" ht="15" thickBot="1" x14ac:dyDescent="0.35">
      <c r="A45" s="455"/>
      <c r="B45" s="1142" t="s">
        <v>26</v>
      </c>
      <c r="C45" s="1135">
        <v>35</v>
      </c>
      <c r="D45" s="1135">
        <v>35</v>
      </c>
      <c r="E45" s="1135">
        <v>35</v>
      </c>
      <c r="F45" s="1135">
        <v>35</v>
      </c>
      <c r="G45" s="1135">
        <v>25</v>
      </c>
      <c r="H45" s="1135">
        <v>45</v>
      </c>
      <c r="I45" s="1135">
        <v>15</v>
      </c>
      <c r="J45" s="1135">
        <v>45</v>
      </c>
      <c r="K45" s="1135"/>
      <c r="L45" s="1135" t="s">
        <v>600</v>
      </c>
      <c r="M45" s="578"/>
      <c r="N45" s="367"/>
      <c r="O45" s="367"/>
      <c r="P45" s="577"/>
      <c r="Q45" s="577"/>
      <c r="R45" s="455"/>
      <c r="S45" s="455"/>
      <c r="T45" s="455"/>
      <c r="U45" s="455"/>
      <c r="V45" s="578"/>
      <c r="W45" s="578"/>
      <c r="X45" s="578"/>
      <c r="Y45" s="578"/>
      <c r="Z45" s="760" t="s">
        <v>26</v>
      </c>
      <c r="AA45" s="870">
        <v>40</v>
      </c>
      <c r="AB45" s="584">
        <v>40</v>
      </c>
      <c r="AC45" s="584">
        <v>40</v>
      </c>
      <c r="AD45" s="584">
        <v>40</v>
      </c>
      <c r="AE45" s="870">
        <v>15</v>
      </c>
      <c r="AF45" s="870">
        <v>50</v>
      </c>
      <c r="AG45" s="870">
        <v>15</v>
      </c>
      <c r="AH45" s="870">
        <v>50</v>
      </c>
      <c r="AI45" s="870"/>
      <c r="AJ45" s="870">
        <v>12.13</v>
      </c>
      <c r="AK45" s="837"/>
      <c r="AL45" s="367"/>
      <c r="AM45" s="367"/>
    </row>
    <row r="46" spans="1:39" ht="21" thickBot="1" x14ac:dyDescent="0.35">
      <c r="A46" s="455"/>
      <c r="B46" s="1142" t="s">
        <v>28</v>
      </c>
      <c r="C46" s="1135"/>
      <c r="D46" s="1135"/>
      <c r="E46" s="1135"/>
      <c r="F46" s="1135"/>
      <c r="G46" s="1135"/>
      <c r="H46" s="1135"/>
      <c r="I46" s="1135"/>
      <c r="J46" s="1135"/>
      <c r="K46" s="1135"/>
      <c r="L46" s="1135"/>
      <c r="M46" s="578"/>
      <c r="N46" s="577"/>
      <c r="O46" s="577"/>
      <c r="P46" s="577"/>
      <c r="Q46" s="577"/>
      <c r="R46" s="455"/>
      <c r="S46" s="455"/>
      <c r="T46" s="455"/>
      <c r="U46" s="455"/>
      <c r="V46" s="578"/>
      <c r="W46" s="578"/>
      <c r="X46" s="578"/>
      <c r="Y46" s="578"/>
      <c r="Z46" s="760" t="s">
        <v>28</v>
      </c>
      <c r="AA46" s="870"/>
      <c r="AB46" s="584"/>
      <c r="AC46" s="584"/>
      <c r="AD46" s="584"/>
      <c r="AE46" s="870"/>
      <c r="AF46" s="870"/>
      <c r="AG46" s="870"/>
      <c r="AH46" s="870"/>
      <c r="AI46" s="870"/>
      <c r="AJ46" s="870"/>
      <c r="AK46" s="837"/>
      <c r="AL46" s="577"/>
      <c r="AM46" s="577"/>
    </row>
    <row r="47" spans="1:39" x14ac:dyDescent="0.3">
      <c r="A47" s="455"/>
      <c r="B47" s="1150" t="s">
        <v>44</v>
      </c>
      <c r="C47" s="1151">
        <v>291</v>
      </c>
      <c r="D47" s="1152">
        <v>278.03216422149995</v>
      </c>
      <c r="E47" s="1153">
        <v>255.11663107276718</v>
      </c>
      <c r="F47" s="1152">
        <v>238.73507335803222</v>
      </c>
      <c r="G47" s="1154">
        <v>256</v>
      </c>
      <c r="H47" s="1152">
        <v>328</v>
      </c>
      <c r="I47" s="1152">
        <v>188</v>
      </c>
      <c r="J47" s="1152">
        <v>295</v>
      </c>
      <c r="K47" s="1155"/>
      <c r="L47" s="1155"/>
      <c r="M47" s="578"/>
      <c r="N47" s="577"/>
      <c r="O47" s="577"/>
      <c r="P47" s="577"/>
      <c r="Q47" s="577"/>
      <c r="R47" s="455"/>
      <c r="S47" s="455"/>
      <c r="T47" s="455"/>
      <c r="U47" s="455"/>
      <c r="V47" s="578"/>
      <c r="W47" s="578"/>
      <c r="X47" s="578"/>
      <c r="Y47" s="578"/>
      <c r="Z47" s="724" t="s">
        <v>44</v>
      </c>
      <c r="AA47" s="865">
        <f>SUM(AA48:AA49)</f>
        <v>1640</v>
      </c>
      <c r="AB47" s="788">
        <f t="shared" ref="AB47:AH47" si="0">SUM(AB48:AB49)</f>
        <v>1650</v>
      </c>
      <c r="AC47" s="865">
        <f t="shared" si="0"/>
        <v>1866</v>
      </c>
      <c r="AD47" s="788">
        <f t="shared" si="0"/>
        <v>2411</v>
      </c>
      <c r="AE47" s="865">
        <f t="shared" si="0"/>
        <v>1070</v>
      </c>
      <c r="AF47" s="788">
        <f t="shared" si="0"/>
        <v>2850</v>
      </c>
      <c r="AG47" s="865">
        <f t="shared" si="0"/>
        <v>1820</v>
      </c>
      <c r="AH47" s="788">
        <f t="shared" si="0"/>
        <v>3980</v>
      </c>
      <c r="AI47" s="871"/>
      <c r="AJ47" s="871"/>
      <c r="AK47" s="837"/>
      <c r="AL47" s="577"/>
      <c r="AM47" s="577"/>
    </row>
    <row r="48" spans="1:39" x14ac:dyDescent="0.3">
      <c r="A48" s="455"/>
      <c r="B48" s="1156" t="s">
        <v>507</v>
      </c>
      <c r="C48" s="1157">
        <v>6</v>
      </c>
      <c r="D48" s="1157">
        <v>7</v>
      </c>
      <c r="E48" s="1157">
        <v>10</v>
      </c>
      <c r="F48" s="1157">
        <v>17</v>
      </c>
      <c r="G48" s="1157">
        <v>6</v>
      </c>
      <c r="H48" s="1157">
        <v>8</v>
      </c>
      <c r="I48" s="1157">
        <v>13</v>
      </c>
      <c r="J48" s="1157">
        <v>20</v>
      </c>
      <c r="K48" s="1158" t="s">
        <v>279</v>
      </c>
      <c r="L48" s="1158"/>
      <c r="M48" s="578"/>
      <c r="N48" s="577"/>
      <c r="O48" s="577"/>
      <c r="P48" s="577"/>
      <c r="Q48" s="577"/>
      <c r="R48" s="455"/>
      <c r="S48" s="455"/>
      <c r="T48" s="455"/>
      <c r="U48" s="455"/>
      <c r="V48" s="578"/>
      <c r="W48" s="578"/>
      <c r="X48" s="578"/>
      <c r="Y48" s="578"/>
      <c r="Z48" s="602" t="s">
        <v>507</v>
      </c>
      <c r="AA48" s="603">
        <v>640</v>
      </c>
      <c r="AB48" s="603">
        <v>710</v>
      </c>
      <c r="AC48" s="603">
        <v>1020</v>
      </c>
      <c r="AD48" s="603">
        <v>1650</v>
      </c>
      <c r="AE48" s="603">
        <v>570</v>
      </c>
      <c r="AF48" s="603">
        <v>850</v>
      </c>
      <c r="AG48" s="603">
        <v>1320</v>
      </c>
      <c r="AH48" s="603">
        <v>1980</v>
      </c>
      <c r="AI48" s="790" t="s">
        <v>279</v>
      </c>
      <c r="AJ48" s="790"/>
      <c r="AK48" s="837"/>
      <c r="AL48" s="577"/>
      <c r="AM48" s="577"/>
    </row>
    <row r="49" spans="1:39" ht="21" thickBot="1" x14ac:dyDescent="0.35">
      <c r="A49" s="455"/>
      <c r="B49" s="1159" t="s">
        <v>508</v>
      </c>
      <c r="C49" s="1143">
        <v>285</v>
      </c>
      <c r="D49" s="1162">
        <v>271.03216422149995</v>
      </c>
      <c r="E49" s="1162">
        <v>245.11663107276718</v>
      </c>
      <c r="F49" s="1162">
        <v>221.73507335803222</v>
      </c>
      <c r="G49" s="1135">
        <v>250</v>
      </c>
      <c r="H49" s="1135">
        <v>320</v>
      </c>
      <c r="I49" s="1135">
        <v>175</v>
      </c>
      <c r="J49" s="1135">
        <v>275</v>
      </c>
      <c r="K49" s="1135"/>
      <c r="L49" s="1135"/>
      <c r="M49" s="578"/>
      <c r="N49" s="455"/>
      <c r="O49" s="455"/>
      <c r="P49" s="455"/>
      <c r="Q49" s="455"/>
      <c r="R49" s="455"/>
      <c r="S49" s="455"/>
      <c r="T49" s="455"/>
      <c r="U49" s="455"/>
      <c r="V49" s="578"/>
      <c r="W49" s="578"/>
      <c r="X49" s="578"/>
      <c r="Y49" s="578"/>
      <c r="Z49" s="605" t="s">
        <v>508</v>
      </c>
      <c r="AA49" s="879">
        <v>1000</v>
      </c>
      <c r="AB49" s="606">
        <v>940</v>
      </c>
      <c r="AC49" s="607">
        <v>846</v>
      </c>
      <c r="AD49" s="606">
        <v>761</v>
      </c>
      <c r="AE49" s="873">
        <v>500</v>
      </c>
      <c r="AF49" s="872">
        <v>2000</v>
      </c>
      <c r="AG49" s="873">
        <v>500</v>
      </c>
      <c r="AH49" s="872">
        <v>2000</v>
      </c>
      <c r="AI49" s="870"/>
      <c r="AJ49" s="870">
        <v>12</v>
      </c>
      <c r="AK49" s="837"/>
      <c r="AL49" s="842"/>
      <c r="AM49" s="842"/>
    </row>
    <row r="50" spans="1:39" ht="15" thickBot="1" x14ac:dyDescent="0.35">
      <c r="A50" s="578"/>
      <c r="B50" s="1142" t="s">
        <v>510</v>
      </c>
      <c r="C50" s="1160">
        <v>0</v>
      </c>
      <c r="D50" s="1160">
        <v>0</v>
      </c>
      <c r="E50" s="1160">
        <v>0</v>
      </c>
      <c r="F50" s="1160">
        <v>0</v>
      </c>
      <c r="G50" s="1160">
        <v>0</v>
      </c>
      <c r="H50" s="1160">
        <v>0</v>
      </c>
      <c r="I50" s="1160">
        <v>0</v>
      </c>
      <c r="J50" s="1160">
        <v>0</v>
      </c>
      <c r="K50" s="1135"/>
      <c r="L50" s="1135" t="s">
        <v>600</v>
      </c>
      <c r="M50" s="578"/>
      <c r="N50" s="455"/>
      <c r="O50" s="455"/>
      <c r="P50" s="455"/>
      <c r="Q50" s="455"/>
      <c r="R50" s="455"/>
      <c r="S50" s="455"/>
      <c r="T50" s="455"/>
      <c r="U50" s="455"/>
      <c r="V50" s="578"/>
      <c r="W50" s="578"/>
      <c r="X50" s="578"/>
      <c r="Y50" s="578"/>
      <c r="Z50" s="760" t="s">
        <v>510</v>
      </c>
      <c r="AA50" s="614">
        <f>0.5</f>
        <v>0.5</v>
      </c>
      <c r="AB50" s="611">
        <f>0.47</f>
        <v>0.47</v>
      </c>
      <c r="AC50" s="612">
        <f>0.42</f>
        <v>0.42</v>
      </c>
      <c r="AD50" s="612">
        <f>0.38</f>
        <v>0.38</v>
      </c>
      <c r="AE50" s="613">
        <f>0.2</f>
        <v>0.2</v>
      </c>
      <c r="AF50" s="613">
        <f>1</f>
        <v>1</v>
      </c>
      <c r="AG50" s="613">
        <f>0.2</f>
        <v>0.2</v>
      </c>
      <c r="AH50" s="613">
        <f>1</f>
        <v>1</v>
      </c>
      <c r="AI50" s="870"/>
      <c r="AJ50" s="870">
        <v>12</v>
      </c>
      <c r="AK50" s="837"/>
      <c r="AL50" s="842"/>
      <c r="AM50" s="842"/>
    </row>
    <row r="51" spans="1:39" ht="15" thickBot="1" x14ac:dyDescent="0.35">
      <c r="A51" s="455"/>
      <c r="B51" s="54"/>
      <c r="C51" s="861"/>
      <c r="D51" s="861"/>
      <c r="E51" s="861"/>
      <c r="F51" s="861"/>
      <c r="G51" s="861"/>
      <c r="H51" s="861"/>
      <c r="I51" s="577"/>
      <c r="J51" s="577"/>
      <c r="K51" s="577"/>
      <c r="L51" s="867"/>
      <c r="M51" s="455"/>
      <c r="N51" s="455"/>
      <c r="O51" s="455"/>
      <c r="P51" s="455"/>
      <c r="Q51" s="455"/>
      <c r="R51" s="455"/>
      <c r="S51" s="455"/>
      <c r="T51" s="455"/>
      <c r="U51" s="455"/>
      <c r="V51" s="578"/>
      <c r="W51" s="578"/>
      <c r="X51" s="578"/>
      <c r="Y51" s="578"/>
      <c r="Z51" s="54"/>
      <c r="AA51" s="878"/>
      <c r="AB51" s="878"/>
      <c r="AC51" s="878"/>
      <c r="AD51" s="878"/>
      <c r="AE51" s="878"/>
      <c r="AF51" s="878"/>
      <c r="AG51" s="577"/>
      <c r="AH51" s="577"/>
      <c r="AI51" s="577"/>
      <c r="AJ51" s="867"/>
      <c r="AK51" s="842"/>
      <c r="AL51" s="842"/>
      <c r="AM51" s="842"/>
    </row>
    <row r="52" spans="1:39" x14ac:dyDescent="0.3">
      <c r="A52" s="455"/>
      <c r="B52" s="868"/>
      <c r="C52" s="35"/>
      <c r="D52" s="35"/>
      <c r="E52" s="35"/>
      <c r="F52" s="35"/>
      <c r="G52" s="35"/>
      <c r="H52" s="35"/>
      <c r="I52" s="577"/>
      <c r="J52" s="577"/>
      <c r="K52" s="577"/>
      <c r="L52" s="867"/>
      <c r="M52" s="455"/>
      <c r="N52" s="455"/>
      <c r="O52" s="455"/>
      <c r="P52" s="455"/>
      <c r="Q52" s="455"/>
      <c r="R52" s="455"/>
      <c r="S52" s="455"/>
      <c r="T52" s="455"/>
      <c r="U52" s="455"/>
      <c r="V52" s="578"/>
      <c r="W52" s="578"/>
      <c r="X52" s="578"/>
      <c r="Y52" s="578"/>
      <c r="Z52" s="868"/>
      <c r="AA52" s="35"/>
      <c r="AB52" s="35"/>
      <c r="AC52" s="35"/>
      <c r="AD52" s="35"/>
      <c r="AE52" s="35"/>
      <c r="AF52" s="35"/>
      <c r="AG52" s="577"/>
      <c r="AH52" s="577"/>
      <c r="AI52" s="577"/>
      <c r="AJ52" s="867"/>
      <c r="AK52" s="842"/>
      <c r="AL52" s="842"/>
      <c r="AM52" s="842"/>
    </row>
    <row r="53" spans="1:39" ht="15" thickBot="1" x14ac:dyDescent="0.35">
      <c r="A53" s="455"/>
      <c r="B53" s="445" t="s">
        <v>527</v>
      </c>
      <c r="C53" s="446"/>
      <c r="D53" s="446"/>
      <c r="E53" s="446"/>
      <c r="F53" s="446"/>
      <c r="G53" s="446"/>
      <c r="H53" s="446"/>
      <c r="I53" s="446"/>
      <c r="J53" s="446"/>
      <c r="K53" s="446"/>
      <c r="L53" s="448"/>
      <c r="M53" s="455"/>
      <c r="N53" s="455"/>
      <c r="O53" s="455"/>
      <c r="P53" s="455"/>
      <c r="Q53" s="455"/>
      <c r="R53" s="455"/>
      <c r="S53" s="455"/>
      <c r="T53" s="455"/>
      <c r="U53" s="455"/>
      <c r="V53" s="578"/>
      <c r="W53" s="578"/>
      <c r="X53" s="578"/>
      <c r="Y53" s="578"/>
      <c r="Z53" s="445" t="s">
        <v>527</v>
      </c>
      <c r="AA53" s="446"/>
      <c r="AB53" s="446"/>
      <c r="AC53" s="446"/>
      <c r="AD53" s="446"/>
      <c r="AE53" s="446"/>
      <c r="AF53" s="446"/>
      <c r="AG53" s="446"/>
      <c r="AH53" s="446"/>
      <c r="AI53" s="446"/>
      <c r="AJ53" s="448"/>
      <c r="AK53" s="842"/>
      <c r="AL53" s="842"/>
      <c r="AM53" s="842"/>
    </row>
    <row r="54" spans="1:39" ht="15" thickBot="1" x14ac:dyDescent="0.35">
      <c r="A54" s="455"/>
      <c r="B54" s="860" t="s">
        <v>531</v>
      </c>
      <c r="C54" s="556">
        <f>C43/C$22*Euro</f>
        <v>11.920000000000002</v>
      </c>
      <c r="D54" s="556">
        <f>D43/D$22*Euro</f>
        <v>11.175000000000001</v>
      </c>
      <c r="E54" s="556">
        <f>E43/E$22*Euro</f>
        <v>10.43</v>
      </c>
      <c r="F54" s="556">
        <f>F43/F$22*Euro</f>
        <v>8.94</v>
      </c>
      <c r="G54" s="859"/>
      <c r="H54" s="859"/>
      <c r="I54" s="859"/>
      <c r="J54" s="859"/>
      <c r="K54" s="859"/>
      <c r="L54" s="859"/>
      <c r="M54" s="455"/>
      <c r="N54" s="455"/>
      <c r="O54" s="455"/>
      <c r="P54" s="455"/>
      <c r="Q54" s="455"/>
      <c r="R54" s="455"/>
      <c r="S54" s="455"/>
      <c r="T54" s="455"/>
      <c r="U54" s="455"/>
      <c r="V54" s="578"/>
      <c r="W54" s="578"/>
      <c r="X54" s="578"/>
      <c r="Y54" s="578"/>
      <c r="Z54" s="877" t="s">
        <v>531</v>
      </c>
      <c r="AA54" s="556">
        <f>AA43/AA$22*Euro</f>
        <v>4.9356249999999999</v>
      </c>
      <c r="AB54" s="556">
        <f>AB43/AB$22*Euro</f>
        <v>4.6376250000000008</v>
      </c>
      <c r="AC54" s="556">
        <f>AC43/AC$22*Euro</f>
        <v>4.1720000000000006</v>
      </c>
      <c r="AD54" s="556">
        <f>AD43/AD$22*Euro</f>
        <v>3.7622500000000003</v>
      </c>
      <c r="AE54" s="876"/>
      <c r="AF54" s="876"/>
      <c r="AG54" s="876"/>
      <c r="AH54" s="876"/>
      <c r="AI54" s="876"/>
      <c r="AJ54" s="876"/>
      <c r="AK54" s="842"/>
      <c r="AL54" s="842"/>
      <c r="AM54" s="842"/>
    </row>
    <row r="55" spans="1:39" ht="21" thickBot="1" x14ac:dyDescent="0.35">
      <c r="A55" s="455"/>
      <c r="B55" s="860" t="s">
        <v>532</v>
      </c>
      <c r="C55" s="556">
        <f>C454/C$22*Euro</f>
        <v>0</v>
      </c>
      <c r="D55" s="556">
        <f>D454/D$22*Euro</f>
        <v>0</v>
      </c>
      <c r="E55" s="556">
        <f>E454/E$22*Euro</f>
        <v>0</v>
      </c>
      <c r="F55" s="556">
        <f>F454/F$22*Euro</f>
        <v>0</v>
      </c>
      <c r="G55" s="859"/>
      <c r="H55" s="859"/>
      <c r="I55" s="859"/>
      <c r="J55" s="859"/>
      <c r="K55" s="859"/>
      <c r="L55" s="859"/>
      <c r="M55" s="455"/>
      <c r="N55" s="455"/>
      <c r="O55" s="455"/>
      <c r="P55" s="455"/>
      <c r="Q55" s="455"/>
      <c r="R55" s="455"/>
      <c r="S55" s="455"/>
      <c r="T55" s="455"/>
      <c r="U55" s="455"/>
      <c r="V55" s="578"/>
      <c r="W55" s="578"/>
      <c r="X55" s="578"/>
      <c r="Y55" s="578"/>
      <c r="Z55" s="877" t="s">
        <v>532</v>
      </c>
      <c r="AA55" s="556">
        <f>AA454/AA$22*Euro</f>
        <v>0</v>
      </c>
      <c r="AB55" s="556">
        <f>AB454/AB$22*Euro</f>
        <v>0</v>
      </c>
      <c r="AC55" s="556">
        <f>AC454/AC$22*Euro</f>
        <v>0</v>
      </c>
      <c r="AD55" s="556">
        <f>AD454/AD$22*Euro</f>
        <v>0</v>
      </c>
      <c r="AE55" s="876"/>
      <c r="AF55" s="876"/>
      <c r="AG55" s="876"/>
      <c r="AH55" s="876"/>
      <c r="AI55" s="876"/>
      <c r="AJ55" s="876"/>
      <c r="AK55" s="842"/>
      <c r="AL55" s="842"/>
      <c r="AM55" s="842"/>
    </row>
    <row r="56" spans="1:39" ht="15" thickBot="1" x14ac:dyDescent="0.35">
      <c r="A56" s="455"/>
      <c r="B56" s="860"/>
      <c r="C56" s="859"/>
      <c r="D56" s="859"/>
      <c r="E56" s="859"/>
      <c r="F56" s="859"/>
      <c r="G56" s="859"/>
      <c r="H56" s="859"/>
      <c r="I56" s="859"/>
      <c r="J56" s="859"/>
      <c r="K56" s="859"/>
      <c r="L56" s="859"/>
      <c r="M56" s="455"/>
      <c r="N56" s="455"/>
      <c r="O56" s="455"/>
      <c r="P56" s="455"/>
      <c r="Q56" s="455"/>
      <c r="R56" s="455"/>
      <c r="S56" s="455"/>
      <c r="T56" s="455"/>
      <c r="U56" s="455"/>
      <c r="V56" s="578"/>
      <c r="W56" s="578"/>
      <c r="X56" s="578"/>
      <c r="Y56" s="578"/>
      <c r="Z56" s="877"/>
      <c r="AA56" s="876"/>
      <c r="AB56" s="876"/>
      <c r="AC56" s="876"/>
      <c r="AD56" s="876"/>
      <c r="AE56" s="876"/>
      <c r="AF56" s="876"/>
      <c r="AG56" s="876"/>
      <c r="AH56" s="876"/>
      <c r="AI56" s="876"/>
      <c r="AJ56" s="876"/>
      <c r="AK56" s="842"/>
      <c r="AL56" s="842"/>
      <c r="AM56" s="842"/>
    </row>
    <row r="57" spans="1:39" ht="15" thickBot="1" x14ac:dyDescent="0.35">
      <c r="A57" s="455"/>
      <c r="B57" s="857" t="s">
        <v>530</v>
      </c>
      <c r="C57" s="556">
        <f>C47/C22/1000*Euro</f>
        <v>0.21679500000000002</v>
      </c>
      <c r="D57" s="556">
        <f>D47/D22/1000*Euro</f>
        <v>0.20713396234501746</v>
      </c>
      <c r="E57" s="556">
        <f>E47/E22/1000*Euro</f>
        <v>0.19006189014921157</v>
      </c>
      <c r="F57" s="556">
        <f>F47/F22/1000*Euro</f>
        <v>0.17785762965173399</v>
      </c>
      <c r="G57" s="859"/>
      <c r="H57" s="859"/>
      <c r="I57" s="859"/>
      <c r="J57" s="859"/>
      <c r="K57" s="859"/>
      <c r="L57" s="859"/>
      <c r="M57" s="455"/>
      <c r="N57" s="455"/>
      <c r="O57" s="455"/>
      <c r="P57" s="455"/>
      <c r="Q57" s="455"/>
      <c r="R57" s="455"/>
      <c r="S57" s="455"/>
      <c r="T57" s="455"/>
      <c r="U57" s="455"/>
      <c r="V57" s="578"/>
      <c r="W57" s="578"/>
      <c r="X57" s="578"/>
      <c r="Y57" s="578"/>
      <c r="Z57" s="874" t="s">
        <v>530</v>
      </c>
      <c r="AA57" s="556">
        <f>AA47/AA22/1000*Euro</f>
        <v>3.0544999999999996E-2</v>
      </c>
      <c r="AB57" s="556">
        <f>AB47/AB22/1000*Euro</f>
        <v>3.0731250000000002E-2</v>
      </c>
      <c r="AC57" s="556">
        <f>AC47/AC22/1000*Euro</f>
        <v>3.475425E-2</v>
      </c>
      <c r="AD57" s="556">
        <f>AD47/AD22/1000*Euro</f>
        <v>4.4904874999999997E-2</v>
      </c>
      <c r="AE57" s="876"/>
      <c r="AF57" s="876"/>
      <c r="AG57" s="876"/>
      <c r="AH57" s="876"/>
      <c r="AI57" s="876"/>
      <c r="AJ57" s="876"/>
      <c r="AK57" s="842"/>
      <c r="AL57" s="842"/>
      <c r="AM57" s="842"/>
    </row>
    <row r="58" spans="1:39" ht="15" thickBot="1" x14ac:dyDescent="0.35">
      <c r="A58" s="455"/>
      <c r="B58" s="858" t="s">
        <v>533</v>
      </c>
      <c r="C58" s="791">
        <f>C50*3.6*Euro/1000</f>
        <v>0</v>
      </c>
      <c r="D58" s="791">
        <f>D50*3.6*Euro/1000</f>
        <v>0</v>
      </c>
      <c r="E58" s="791">
        <f>E50*3.6*Euro/1000</f>
        <v>0</v>
      </c>
      <c r="F58" s="791">
        <f>F50*3.6*Euro/1000</f>
        <v>0</v>
      </c>
      <c r="G58" s="859"/>
      <c r="H58" s="859"/>
      <c r="I58" s="859"/>
      <c r="J58" s="859"/>
      <c r="K58" s="859"/>
      <c r="L58" s="859"/>
      <c r="M58" s="455"/>
      <c r="N58" s="455"/>
      <c r="O58" s="455"/>
      <c r="P58" s="455"/>
      <c r="Q58" s="455"/>
      <c r="R58" s="455"/>
      <c r="S58" s="455"/>
      <c r="T58" s="455"/>
      <c r="U58" s="455"/>
      <c r="V58" s="578"/>
      <c r="W58" s="578"/>
      <c r="X58" s="578"/>
      <c r="Y58" s="578"/>
      <c r="Z58" s="875" t="s">
        <v>533</v>
      </c>
      <c r="AA58" s="791">
        <f>AA50*3.6*Euro/1000</f>
        <v>1.341E-2</v>
      </c>
      <c r="AB58" s="791">
        <f>AB50*3.6*Euro/1000</f>
        <v>1.2605399999999999E-2</v>
      </c>
      <c r="AC58" s="791">
        <f>AC50*3.6*Euro/1000</f>
        <v>1.1264400000000001E-2</v>
      </c>
      <c r="AD58" s="791">
        <f>AD50*3.6*Euro/1000</f>
        <v>1.01916E-2</v>
      </c>
      <c r="AE58" s="876"/>
      <c r="AF58" s="876"/>
      <c r="AG58" s="876"/>
      <c r="AH58" s="876"/>
      <c r="AI58" s="876"/>
      <c r="AJ58" s="876"/>
      <c r="AK58" s="842"/>
      <c r="AL58" s="842"/>
      <c r="AM58" s="842"/>
    </row>
    <row r="59" spans="1:39" s="837" customFormat="1" x14ac:dyDescent="0.3">
      <c r="A59" s="842"/>
      <c r="B59" s="864"/>
      <c r="C59" s="865"/>
      <c r="D59" s="865"/>
      <c r="E59" s="865"/>
      <c r="F59" s="865"/>
      <c r="G59" s="866"/>
      <c r="H59" s="866"/>
      <c r="I59" s="866"/>
      <c r="J59" s="866"/>
      <c r="K59" s="866"/>
      <c r="L59" s="866"/>
      <c r="M59" s="842"/>
      <c r="N59" s="842"/>
      <c r="O59" s="842"/>
      <c r="P59" s="842"/>
      <c r="Q59" s="842"/>
      <c r="R59" s="842"/>
      <c r="S59" s="842"/>
      <c r="T59" s="842"/>
      <c r="U59" s="842"/>
      <c r="Z59" s="864"/>
      <c r="AA59" s="865"/>
      <c r="AB59" s="865"/>
      <c r="AC59" s="865"/>
      <c r="AD59" s="865"/>
      <c r="AE59" s="866"/>
      <c r="AF59" s="866"/>
      <c r="AG59" s="866"/>
      <c r="AH59" s="866"/>
      <c r="AI59" s="866"/>
      <c r="AJ59" s="866"/>
      <c r="AK59" s="842"/>
      <c r="AL59" s="842"/>
      <c r="AM59" s="842"/>
    </row>
    <row r="60" spans="1:39" s="837" customFormat="1" ht="15" thickBot="1" x14ac:dyDescent="0.35">
      <c r="A60" s="842"/>
      <c r="B60" s="864"/>
      <c r="C60" s="865"/>
      <c r="D60" s="865"/>
      <c r="E60" s="865"/>
      <c r="F60" s="865"/>
      <c r="G60" s="866"/>
      <c r="H60" s="866"/>
      <c r="I60" s="866"/>
      <c r="J60" s="866"/>
      <c r="K60" s="866"/>
      <c r="L60" s="866"/>
      <c r="M60" s="842"/>
      <c r="N60" s="842"/>
      <c r="O60" s="842"/>
      <c r="P60" s="842"/>
      <c r="Q60" s="842"/>
      <c r="R60" s="842"/>
      <c r="S60" s="842"/>
      <c r="T60" s="842"/>
      <c r="U60" s="842"/>
      <c r="Z60" s="864"/>
      <c r="AA60" s="865"/>
      <c r="AB60" s="865"/>
      <c r="AC60" s="865"/>
      <c r="AD60" s="865"/>
      <c r="AE60" s="866"/>
      <c r="AF60" s="866"/>
      <c r="AG60" s="866"/>
      <c r="AH60" s="866"/>
      <c r="AI60" s="866"/>
      <c r="AJ60" s="866"/>
      <c r="AK60" s="842"/>
      <c r="AL60" s="842"/>
      <c r="AM60" s="842"/>
    </row>
    <row r="61" spans="1:39" s="837" customFormat="1" ht="15.75" customHeight="1" thickBot="1" x14ac:dyDescent="0.35">
      <c r="A61" s="842"/>
      <c r="B61" s="1164" t="s">
        <v>0</v>
      </c>
      <c r="C61" s="1195" t="s">
        <v>838</v>
      </c>
      <c r="D61" s="1196"/>
      <c r="E61" s="1196"/>
      <c r="F61" s="1196"/>
      <c r="G61" s="1196"/>
      <c r="H61" s="1196"/>
      <c r="I61" s="1196"/>
      <c r="J61" s="1196"/>
      <c r="K61" s="1196"/>
      <c r="L61" s="1197"/>
      <c r="M61" s="842"/>
      <c r="N61" s="842"/>
      <c r="O61" s="842"/>
      <c r="P61" s="842"/>
      <c r="Q61" s="842"/>
      <c r="R61" s="842"/>
      <c r="S61" s="842"/>
      <c r="T61" s="842"/>
      <c r="U61" s="842"/>
      <c r="Z61" s="755" t="s">
        <v>0</v>
      </c>
      <c r="AA61" s="1195" t="s">
        <v>625</v>
      </c>
      <c r="AB61" s="1196"/>
      <c r="AC61" s="1196"/>
      <c r="AD61" s="1196"/>
      <c r="AE61" s="1196"/>
      <c r="AF61" s="1196"/>
      <c r="AG61" s="1196"/>
      <c r="AH61" s="1196"/>
      <c r="AI61" s="1196"/>
      <c r="AJ61" s="1197"/>
      <c r="AK61" s="842"/>
      <c r="AL61" s="842"/>
      <c r="AM61" s="842"/>
    </row>
    <row r="62" spans="1:39" s="837" customFormat="1" ht="15.75" customHeight="1" thickBot="1" x14ac:dyDescent="0.35">
      <c r="A62" s="842"/>
      <c r="B62" s="1165"/>
      <c r="C62" s="1201">
        <v>2015</v>
      </c>
      <c r="D62" s="1202">
        <v>2020</v>
      </c>
      <c r="E62" s="1202">
        <v>2030</v>
      </c>
      <c r="F62" s="1198">
        <v>2050</v>
      </c>
      <c r="G62" s="1200" t="s">
        <v>495</v>
      </c>
      <c r="H62" s="1198"/>
      <c r="I62" s="1201" t="s">
        <v>496</v>
      </c>
      <c r="J62" s="1198"/>
      <c r="K62" s="1202" t="s">
        <v>2</v>
      </c>
      <c r="L62" s="1202" t="s">
        <v>3</v>
      </c>
      <c r="M62" s="842"/>
      <c r="N62" s="842"/>
      <c r="O62" s="842"/>
      <c r="P62" s="842"/>
      <c r="Q62" s="842"/>
      <c r="R62" s="842"/>
      <c r="S62" s="842"/>
      <c r="T62" s="842"/>
      <c r="U62" s="842"/>
      <c r="Z62" s="580"/>
      <c r="AA62" s="1202">
        <v>2015</v>
      </c>
      <c r="AB62" s="1202">
        <v>2020</v>
      </c>
      <c r="AC62" s="1202">
        <v>2030</v>
      </c>
      <c r="AD62" s="1202">
        <v>2050</v>
      </c>
      <c r="AE62" s="1255" t="s">
        <v>495</v>
      </c>
      <c r="AF62" s="1256"/>
      <c r="AG62" s="1255" t="s">
        <v>496</v>
      </c>
      <c r="AH62" s="1256"/>
      <c r="AI62" s="1202" t="s">
        <v>2</v>
      </c>
      <c r="AJ62" s="1202" t="s">
        <v>3</v>
      </c>
      <c r="AK62" s="842"/>
      <c r="AL62" s="842"/>
      <c r="AM62" s="842"/>
    </row>
    <row r="63" spans="1:39" s="837" customFormat="1" ht="15" thickBot="1" x14ac:dyDescent="0.35">
      <c r="A63" s="842"/>
      <c r="B63" s="1166" t="s">
        <v>4</v>
      </c>
      <c r="C63" s="1205"/>
      <c r="D63" s="1203"/>
      <c r="E63" s="1203"/>
      <c r="F63" s="1199"/>
      <c r="G63" s="1167" t="s">
        <v>497</v>
      </c>
      <c r="H63" s="1168" t="s">
        <v>498</v>
      </c>
      <c r="I63" s="1168" t="s">
        <v>497</v>
      </c>
      <c r="J63" s="1169" t="s">
        <v>498</v>
      </c>
      <c r="K63" s="1203"/>
      <c r="L63" s="1203"/>
      <c r="M63" s="842"/>
      <c r="N63" s="842"/>
      <c r="O63" s="842"/>
      <c r="P63" s="842"/>
      <c r="Q63" s="842"/>
      <c r="R63" s="842"/>
      <c r="S63" s="842"/>
      <c r="T63" s="842"/>
      <c r="U63" s="842"/>
      <c r="Z63" s="782" t="s">
        <v>4</v>
      </c>
      <c r="AA63" s="1203"/>
      <c r="AB63" s="1203"/>
      <c r="AC63" s="1203"/>
      <c r="AD63" s="1203"/>
      <c r="AE63" s="757" t="s">
        <v>497</v>
      </c>
      <c r="AF63" s="758" t="s">
        <v>498</v>
      </c>
      <c r="AG63" s="758" t="s">
        <v>497</v>
      </c>
      <c r="AH63" s="759" t="s">
        <v>498</v>
      </c>
      <c r="AI63" s="1203"/>
      <c r="AJ63" s="1203"/>
      <c r="AK63" s="842"/>
      <c r="AL63" s="842"/>
      <c r="AM63" s="842"/>
    </row>
    <row r="64" spans="1:39" s="837" customFormat="1" ht="21" thickBot="1" x14ac:dyDescent="0.35">
      <c r="A64" s="842"/>
      <c r="B64" s="1170" t="s">
        <v>5</v>
      </c>
      <c r="C64" s="1177">
        <v>4</v>
      </c>
      <c r="D64" s="1177">
        <v>4</v>
      </c>
      <c r="E64" s="1177">
        <v>4</v>
      </c>
      <c r="F64" s="1177">
        <v>4</v>
      </c>
      <c r="G64" s="1177">
        <v>2.5</v>
      </c>
      <c r="H64" s="1163">
        <v>6</v>
      </c>
      <c r="I64" s="1177">
        <v>2.5</v>
      </c>
      <c r="J64" s="1163">
        <v>6</v>
      </c>
      <c r="K64" s="1163"/>
      <c r="L64" s="1163" t="s">
        <v>599</v>
      </c>
      <c r="M64" s="842"/>
      <c r="N64" s="842"/>
      <c r="O64" s="842"/>
      <c r="P64" s="842"/>
      <c r="Q64" s="842"/>
      <c r="R64" s="842"/>
      <c r="S64" s="842"/>
      <c r="T64" s="842"/>
      <c r="U64" s="842"/>
      <c r="Z64" s="760" t="s">
        <v>5</v>
      </c>
      <c r="AA64" s="787">
        <v>160</v>
      </c>
      <c r="AB64" s="787">
        <v>160</v>
      </c>
      <c r="AC64" s="787">
        <v>160</v>
      </c>
      <c r="AD64" s="787">
        <v>160</v>
      </c>
      <c r="AE64" s="870">
        <v>140</v>
      </c>
      <c r="AF64" s="870">
        <v>200</v>
      </c>
      <c r="AG64" s="870">
        <v>140</v>
      </c>
      <c r="AH64" s="870">
        <v>200</v>
      </c>
      <c r="AI64" s="870"/>
      <c r="AJ64" s="870">
        <v>5.6</v>
      </c>
      <c r="AK64" s="842"/>
      <c r="AL64" s="842"/>
      <c r="AM64" s="842"/>
    </row>
    <row r="65" spans="1:39" s="837" customFormat="1" ht="21" thickBot="1" x14ac:dyDescent="0.35">
      <c r="A65" s="842"/>
      <c r="B65" s="1170" t="s">
        <v>77</v>
      </c>
      <c r="C65" s="1163">
        <v>0</v>
      </c>
      <c r="D65" s="1163">
        <v>0</v>
      </c>
      <c r="E65" s="1163">
        <v>0</v>
      </c>
      <c r="F65" s="1163">
        <v>0</v>
      </c>
      <c r="G65" s="1163">
        <v>0</v>
      </c>
      <c r="H65" s="1163">
        <v>0</v>
      </c>
      <c r="I65" s="1163">
        <v>0</v>
      </c>
      <c r="J65" s="1163">
        <v>0</v>
      </c>
      <c r="K65" s="1163"/>
      <c r="L65" s="1163"/>
      <c r="M65" s="842"/>
      <c r="N65" s="842"/>
      <c r="O65" s="842"/>
      <c r="P65" s="842"/>
      <c r="Q65" s="842"/>
      <c r="R65" s="842"/>
      <c r="S65" s="842"/>
      <c r="T65" s="842"/>
      <c r="U65" s="842"/>
      <c r="Z65" s="760" t="s">
        <v>77</v>
      </c>
      <c r="AA65" s="870">
        <v>0</v>
      </c>
      <c r="AB65" s="870">
        <v>0</v>
      </c>
      <c r="AC65" s="870">
        <v>0</v>
      </c>
      <c r="AD65" s="870">
        <v>0</v>
      </c>
      <c r="AE65" s="870">
        <v>0</v>
      </c>
      <c r="AF65" s="870">
        <v>0</v>
      </c>
      <c r="AG65" s="870">
        <v>0</v>
      </c>
      <c r="AH65" s="870">
        <v>0</v>
      </c>
      <c r="AI65" s="870"/>
      <c r="AJ65" s="870"/>
      <c r="AK65" s="842"/>
      <c r="AL65" s="842"/>
      <c r="AM65" s="842"/>
    </row>
    <row r="66" spans="1:39" s="837" customFormat="1" ht="21" thickBot="1" x14ac:dyDescent="0.35">
      <c r="A66" s="842"/>
      <c r="B66" s="1170" t="s">
        <v>7</v>
      </c>
      <c r="C66" s="1163">
        <v>100</v>
      </c>
      <c r="D66" s="1163">
        <v>100</v>
      </c>
      <c r="E66" s="1163">
        <v>100</v>
      </c>
      <c r="F66" s="1163">
        <v>100</v>
      </c>
      <c r="G66" s="1163">
        <v>80</v>
      </c>
      <c r="H66" s="1163">
        <v>100</v>
      </c>
      <c r="I66" s="1163">
        <v>80</v>
      </c>
      <c r="J66" s="1163">
        <v>100</v>
      </c>
      <c r="K66" s="1163" t="s">
        <v>23</v>
      </c>
      <c r="L66" s="1163" t="s">
        <v>600</v>
      </c>
      <c r="M66" s="842"/>
      <c r="N66" s="842"/>
      <c r="O66" s="842"/>
      <c r="P66" s="842"/>
      <c r="Q66" s="842"/>
      <c r="R66" s="842"/>
      <c r="S66" s="842"/>
      <c r="T66" s="842"/>
      <c r="U66" s="842"/>
      <c r="Z66" s="760" t="s">
        <v>7</v>
      </c>
      <c r="AA66" s="870">
        <v>100</v>
      </c>
      <c r="AB66" s="870">
        <v>100</v>
      </c>
      <c r="AC66" s="870">
        <v>100</v>
      </c>
      <c r="AD66" s="870">
        <v>100</v>
      </c>
      <c r="AE66" s="870">
        <v>70</v>
      </c>
      <c r="AF66" s="870">
        <v>100</v>
      </c>
      <c r="AG66" s="870">
        <v>70</v>
      </c>
      <c r="AH66" s="870">
        <v>100</v>
      </c>
      <c r="AI66" s="870" t="s">
        <v>23</v>
      </c>
      <c r="AJ66" s="870"/>
      <c r="AK66" s="842"/>
      <c r="AL66" s="842"/>
      <c r="AM66" s="842"/>
    </row>
    <row r="67" spans="1:39" s="837" customFormat="1" ht="21" thickBot="1" x14ac:dyDescent="0.35">
      <c r="A67" s="842"/>
      <c r="B67" s="1170" t="s">
        <v>8</v>
      </c>
      <c r="C67" s="1163">
        <v>100</v>
      </c>
      <c r="D67" s="1163">
        <v>100</v>
      </c>
      <c r="E67" s="1163">
        <v>100</v>
      </c>
      <c r="F67" s="1163">
        <v>100</v>
      </c>
      <c r="G67" s="1163">
        <v>80</v>
      </c>
      <c r="H67" s="1163">
        <v>100</v>
      </c>
      <c r="I67" s="1163">
        <v>80</v>
      </c>
      <c r="J67" s="1163">
        <v>100</v>
      </c>
      <c r="K67" s="1163" t="s">
        <v>23</v>
      </c>
      <c r="L67" s="1163">
        <v>1.2</v>
      </c>
      <c r="M67" s="842"/>
      <c r="N67" s="842"/>
      <c r="O67" s="842"/>
      <c r="P67" s="842"/>
      <c r="Q67" s="842"/>
      <c r="R67" s="842"/>
      <c r="S67" s="842"/>
      <c r="T67" s="842"/>
      <c r="U67" s="842"/>
      <c r="Z67" s="760" t="s">
        <v>8</v>
      </c>
      <c r="AA67" s="870">
        <v>100</v>
      </c>
      <c r="AB67" s="870">
        <v>100</v>
      </c>
      <c r="AC67" s="870">
        <v>100</v>
      </c>
      <c r="AD67" s="870">
        <v>100</v>
      </c>
      <c r="AE67" s="870">
        <v>70</v>
      </c>
      <c r="AF67" s="870">
        <v>100</v>
      </c>
      <c r="AG67" s="870">
        <v>70</v>
      </c>
      <c r="AH67" s="870">
        <v>100</v>
      </c>
      <c r="AI67" s="870" t="s">
        <v>23</v>
      </c>
      <c r="AJ67" s="870"/>
      <c r="AK67" s="842"/>
      <c r="AL67" s="842"/>
      <c r="AM67" s="842"/>
    </row>
    <row r="68" spans="1:39" s="837" customFormat="1" ht="21" thickBot="1" x14ac:dyDescent="0.35">
      <c r="A68" s="842"/>
      <c r="B68" s="1170" t="s">
        <v>601</v>
      </c>
      <c r="C68" s="1163">
        <v>355</v>
      </c>
      <c r="D68" s="1163">
        <v>365</v>
      </c>
      <c r="E68" s="1163">
        <v>375</v>
      </c>
      <c r="F68" s="1163">
        <v>390</v>
      </c>
      <c r="G68" s="1163">
        <v>335</v>
      </c>
      <c r="H68" s="1163">
        <v>385</v>
      </c>
      <c r="I68" s="1163">
        <v>335</v>
      </c>
      <c r="J68" s="1163">
        <v>410</v>
      </c>
      <c r="K68" s="1163" t="s">
        <v>526</v>
      </c>
      <c r="L68" s="1163" t="s">
        <v>602</v>
      </c>
      <c r="M68" s="842"/>
      <c r="N68" s="842"/>
      <c r="O68" s="842"/>
      <c r="P68" s="842"/>
      <c r="Q68" s="842"/>
      <c r="R68" s="842"/>
      <c r="S68" s="842"/>
      <c r="T68" s="842"/>
      <c r="U68" s="842"/>
      <c r="Z68" s="760" t="s">
        <v>601</v>
      </c>
      <c r="AA68" s="870">
        <v>500</v>
      </c>
      <c r="AB68" s="870">
        <v>510</v>
      </c>
      <c r="AC68" s="870">
        <v>520</v>
      </c>
      <c r="AD68" s="870">
        <v>540</v>
      </c>
      <c r="AE68" s="870">
        <v>500</v>
      </c>
      <c r="AF68" s="870">
        <v>530</v>
      </c>
      <c r="AG68" s="870">
        <v>500</v>
      </c>
      <c r="AH68" s="870">
        <v>580</v>
      </c>
      <c r="AI68" s="870" t="s">
        <v>526</v>
      </c>
      <c r="AJ68" s="870" t="s">
        <v>626</v>
      </c>
      <c r="AK68" s="842"/>
      <c r="AL68" s="842"/>
      <c r="AM68" s="842"/>
    </row>
    <row r="69" spans="1:39" s="837" customFormat="1" ht="21" thickBot="1" x14ac:dyDescent="0.35">
      <c r="A69" s="842"/>
      <c r="B69" s="1170" t="s">
        <v>603</v>
      </c>
      <c r="C69" s="1163">
        <v>335</v>
      </c>
      <c r="D69" s="1163">
        <v>345</v>
      </c>
      <c r="E69" s="1163">
        <v>360</v>
      </c>
      <c r="F69" s="1163">
        <v>375</v>
      </c>
      <c r="G69" s="1163">
        <v>325</v>
      </c>
      <c r="H69" s="1163">
        <v>375</v>
      </c>
      <c r="I69" s="1163">
        <v>325</v>
      </c>
      <c r="J69" s="1163">
        <v>400</v>
      </c>
      <c r="K69" s="1163" t="s">
        <v>509</v>
      </c>
      <c r="L69" s="1163" t="s">
        <v>602</v>
      </c>
      <c r="M69" s="842"/>
      <c r="N69" s="842"/>
      <c r="O69" s="842"/>
      <c r="P69" s="842"/>
      <c r="Q69" s="842"/>
      <c r="R69" s="842"/>
      <c r="S69" s="842"/>
      <c r="T69" s="842"/>
      <c r="U69" s="842"/>
      <c r="Z69" s="760" t="s">
        <v>603</v>
      </c>
      <c r="AA69" s="870">
        <v>430</v>
      </c>
      <c r="AB69" s="870">
        <v>440</v>
      </c>
      <c r="AC69" s="870">
        <v>450</v>
      </c>
      <c r="AD69" s="870">
        <v>460</v>
      </c>
      <c r="AE69" s="870">
        <v>430</v>
      </c>
      <c r="AF69" s="870">
        <v>490</v>
      </c>
      <c r="AG69" s="870">
        <v>430</v>
      </c>
      <c r="AH69" s="870">
        <v>530</v>
      </c>
      <c r="AI69" s="870" t="s">
        <v>509</v>
      </c>
      <c r="AJ69" s="870" t="s">
        <v>627</v>
      </c>
      <c r="AK69" s="842"/>
      <c r="AL69" s="842"/>
      <c r="AM69" s="842"/>
    </row>
    <row r="70" spans="1:39" s="837" customFormat="1" ht="21" thickBot="1" x14ac:dyDescent="0.35">
      <c r="A70" s="842"/>
      <c r="B70" s="1170" t="s">
        <v>604</v>
      </c>
      <c r="C70" s="1163">
        <v>310</v>
      </c>
      <c r="D70" s="1163">
        <v>320</v>
      </c>
      <c r="E70" s="1163">
        <v>330</v>
      </c>
      <c r="F70" s="1163">
        <v>345</v>
      </c>
      <c r="G70" s="1163">
        <v>300</v>
      </c>
      <c r="H70" s="1163">
        <v>340</v>
      </c>
      <c r="I70" s="1163">
        <v>300</v>
      </c>
      <c r="J70" s="1163">
        <v>380</v>
      </c>
      <c r="K70" s="1163" t="s">
        <v>526</v>
      </c>
      <c r="L70" s="1163" t="s">
        <v>602</v>
      </c>
      <c r="M70" s="842"/>
      <c r="N70" s="842"/>
      <c r="O70" s="842"/>
      <c r="P70" s="842"/>
      <c r="Q70" s="842"/>
      <c r="R70" s="842"/>
      <c r="S70" s="842"/>
      <c r="T70" s="842"/>
      <c r="U70" s="842"/>
      <c r="Z70" s="760" t="s">
        <v>604</v>
      </c>
      <c r="AA70" s="870">
        <v>480</v>
      </c>
      <c r="AB70" s="870">
        <v>490</v>
      </c>
      <c r="AC70" s="870">
        <v>500</v>
      </c>
      <c r="AD70" s="870">
        <v>520</v>
      </c>
      <c r="AE70" s="870">
        <v>480</v>
      </c>
      <c r="AF70" s="870">
        <v>510</v>
      </c>
      <c r="AG70" s="870">
        <v>480</v>
      </c>
      <c r="AH70" s="870">
        <v>560</v>
      </c>
      <c r="AI70" s="870" t="s">
        <v>526</v>
      </c>
      <c r="AJ70" s="870" t="s">
        <v>626</v>
      </c>
      <c r="AK70" s="842"/>
      <c r="AL70" s="842"/>
      <c r="AM70" s="842"/>
    </row>
    <row r="71" spans="1:39" s="837" customFormat="1" ht="21" thickBot="1" x14ac:dyDescent="0.35">
      <c r="A71" s="842"/>
      <c r="B71" s="1170" t="s">
        <v>605</v>
      </c>
      <c r="C71" s="1163">
        <v>295</v>
      </c>
      <c r="D71" s="1163">
        <v>305</v>
      </c>
      <c r="E71" s="1163">
        <v>315</v>
      </c>
      <c r="F71" s="1163">
        <v>330</v>
      </c>
      <c r="G71" s="1163">
        <v>285</v>
      </c>
      <c r="H71" s="1163">
        <v>325</v>
      </c>
      <c r="I71" s="1163">
        <v>285</v>
      </c>
      <c r="J71" s="1163">
        <v>370</v>
      </c>
      <c r="K71" s="1163" t="s">
        <v>509</v>
      </c>
      <c r="L71" s="1163" t="s">
        <v>602</v>
      </c>
      <c r="M71" s="842"/>
      <c r="N71" s="842"/>
      <c r="O71" s="842"/>
      <c r="P71" s="842"/>
      <c r="Q71" s="842"/>
      <c r="R71" s="842"/>
      <c r="S71" s="842"/>
      <c r="T71" s="842"/>
      <c r="U71" s="842"/>
      <c r="Z71" s="760" t="s">
        <v>605</v>
      </c>
      <c r="AA71" s="870">
        <v>420</v>
      </c>
      <c r="AB71" s="870">
        <v>430</v>
      </c>
      <c r="AC71" s="870">
        <v>440</v>
      </c>
      <c r="AD71" s="870">
        <v>455</v>
      </c>
      <c r="AE71" s="870">
        <v>420</v>
      </c>
      <c r="AF71" s="870">
        <v>470</v>
      </c>
      <c r="AG71" s="870">
        <v>420</v>
      </c>
      <c r="AH71" s="870">
        <v>520</v>
      </c>
      <c r="AI71" s="870" t="s">
        <v>509</v>
      </c>
      <c r="AJ71" s="870" t="s">
        <v>627</v>
      </c>
      <c r="AK71" s="842"/>
      <c r="AL71" s="842"/>
      <c r="AM71" s="842"/>
    </row>
    <row r="72" spans="1:39" s="837" customFormat="1" ht="21" thickBot="1" x14ac:dyDescent="0.35">
      <c r="A72" s="842"/>
      <c r="B72" s="1170" t="s">
        <v>500</v>
      </c>
      <c r="C72" s="1163">
        <v>100</v>
      </c>
      <c r="D72" s="1163">
        <v>100</v>
      </c>
      <c r="E72" s="1163">
        <v>100</v>
      </c>
      <c r="F72" s="1163">
        <v>100</v>
      </c>
      <c r="G72" s="1163">
        <v>80</v>
      </c>
      <c r="H72" s="1163">
        <v>120</v>
      </c>
      <c r="I72" s="1163">
        <v>80</v>
      </c>
      <c r="J72" s="1163">
        <v>120</v>
      </c>
      <c r="K72" s="1163" t="s">
        <v>279</v>
      </c>
      <c r="L72" s="1163">
        <v>4</v>
      </c>
      <c r="M72" s="842"/>
      <c r="N72" s="842"/>
      <c r="O72" s="842"/>
      <c r="P72" s="842"/>
      <c r="Q72" s="842"/>
      <c r="R72" s="842"/>
      <c r="S72" s="842"/>
      <c r="T72" s="842"/>
      <c r="U72" s="842"/>
      <c r="Z72" s="760" t="s">
        <v>500</v>
      </c>
      <c r="AA72" s="870">
        <v>10000</v>
      </c>
      <c r="AB72" s="870">
        <v>10000</v>
      </c>
      <c r="AC72" s="870">
        <v>10000</v>
      </c>
      <c r="AD72" s="870">
        <v>10000</v>
      </c>
      <c r="AE72" s="870">
        <v>8000</v>
      </c>
      <c r="AF72" s="870">
        <v>12000</v>
      </c>
      <c r="AG72" s="870">
        <v>8000</v>
      </c>
      <c r="AH72" s="870">
        <v>12000</v>
      </c>
      <c r="AI72" s="870" t="s">
        <v>279</v>
      </c>
      <c r="AJ72" s="870">
        <v>4.7</v>
      </c>
      <c r="AK72" s="842"/>
      <c r="AL72" s="842"/>
      <c r="AM72" s="842"/>
    </row>
    <row r="73" spans="1:39" s="837" customFormat="1" ht="15" thickBot="1" x14ac:dyDescent="0.35">
      <c r="A73" s="842"/>
      <c r="B73" s="1170" t="s">
        <v>10</v>
      </c>
      <c r="C73" s="1163">
        <v>20</v>
      </c>
      <c r="D73" s="1163">
        <v>20</v>
      </c>
      <c r="E73" s="1163">
        <v>20</v>
      </c>
      <c r="F73" s="1163">
        <v>20</v>
      </c>
      <c r="G73" s="1163">
        <v>15</v>
      </c>
      <c r="H73" s="1163">
        <v>25</v>
      </c>
      <c r="I73" s="1163">
        <v>15</v>
      </c>
      <c r="J73" s="1163">
        <v>25</v>
      </c>
      <c r="K73" s="1163"/>
      <c r="L73" s="1163" t="s">
        <v>600</v>
      </c>
      <c r="M73" s="842"/>
      <c r="N73" s="842"/>
      <c r="O73" s="842"/>
      <c r="P73" s="842"/>
      <c r="Q73" s="842"/>
      <c r="R73" s="842"/>
      <c r="S73" s="842"/>
      <c r="T73" s="842"/>
      <c r="U73" s="842"/>
      <c r="Z73" s="760" t="s">
        <v>10</v>
      </c>
      <c r="AA73" s="870">
        <v>15</v>
      </c>
      <c r="AB73" s="870">
        <v>15</v>
      </c>
      <c r="AC73" s="870">
        <v>15</v>
      </c>
      <c r="AD73" s="870">
        <v>15</v>
      </c>
      <c r="AE73" s="870">
        <v>12</v>
      </c>
      <c r="AF73" s="870">
        <v>20</v>
      </c>
      <c r="AG73" s="870">
        <v>12</v>
      </c>
      <c r="AH73" s="870">
        <v>20</v>
      </c>
      <c r="AI73" s="870"/>
      <c r="AJ73" s="870">
        <v>7.12</v>
      </c>
      <c r="AK73" s="842"/>
      <c r="AL73" s="842"/>
      <c r="AM73" s="842"/>
    </row>
    <row r="74" spans="1:39" s="837" customFormat="1" ht="15" thickBot="1" x14ac:dyDescent="0.35">
      <c r="A74" s="842"/>
      <c r="B74" s="1166" t="s">
        <v>516</v>
      </c>
      <c r="C74" s="1171"/>
      <c r="D74" s="1171"/>
      <c r="E74" s="1171"/>
      <c r="F74" s="1171"/>
      <c r="G74" s="1171"/>
      <c r="H74" s="1171"/>
      <c r="I74" s="1171"/>
      <c r="J74" s="1171"/>
      <c r="K74" s="1171"/>
      <c r="L74" s="1163"/>
      <c r="M74" s="842"/>
      <c r="N74" s="842"/>
      <c r="O74" s="842"/>
      <c r="P74" s="842"/>
      <c r="Q74" s="842"/>
      <c r="R74" s="842"/>
      <c r="S74" s="842"/>
      <c r="T74" s="842"/>
      <c r="U74" s="842"/>
      <c r="Z74" s="782" t="s">
        <v>516</v>
      </c>
      <c r="AA74" s="873"/>
      <c r="AB74" s="873"/>
      <c r="AC74" s="873"/>
      <c r="AD74" s="873"/>
      <c r="AE74" s="873"/>
      <c r="AF74" s="873"/>
      <c r="AG74" s="873"/>
      <c r="AH74" s="873"/>
      <c r="AI74" s="873"/>
      <c r="AJ74" s="870"/>
      <c r="AK74" s="842"/>
      <c r="AL74" s="842"/>
      <c r="AM74" s="842"/>
    </row>
    <row r="75" spans="1:39" s="837" customFormat="1" ht="15" thickBot="1" x14ac:dyDescent="0.35">
      <c r="A75" s="842"/>
      <c r="B75" s="1170" t="s">
        <v>606</v>
      </c>
      <c r="C75" s="1172">
        <v>100</v>
      </c>
      <c r="D75" s="1172">
        <v>100</v>
      </c>
      <c r="E75" s="1172">
        <v>100</v>
      </c>
      <c r="F75" s="1172">
        <v>100</v>
      </c>
      <c r="G75" s="1172">
        <v>50</v>
      </c>
      <c r="H75" s="1172">
        <v>100</v>
      </c>
      <c r="I75" s="1172">
        <v>50</v>
      </c>
      <c r="J75" s="1172">
        <v>100</v>
      </c>
      <c r="K75" s="1172"/>
      <c r="L75" s="1163" t="s">
        <v>600</v>
      </c>
      <c r="M75" s="842"/>
      <c r="N75" s="842"/>
      <c r="O75" s="842"/>
      <c r="P75" s="842"/>
      <c r="Q75" s="842"/>
      <c r="R75" s="842"/>
      <c r="S75" s="842"/>
      <c r="T75" s="842"/>
      <c r="U75" s="842"/>
      <c r="Z75" s="760" t="s">
        <v>606</v>
      </c>
      <c r="AA75" s="762">
        <v>100</v>
      </c>
      <c r="AB75" s="762">
        <v>100</v>
      </c>
      <c r="AC75" s="762">
        <v>100</v>
      </c>
      <c r="AD75" s="762">
        <v>100</v>
      </c>
      <c r="AE75" s="762">
        <v>20</v>
      </c>
      <c r="AF75" s="762">
        <v>100</v>
      </c>
      <c r="AG75" s="762">
        <v>20</v>
      </c>
      <c r="AH75" s="762">
        <v>100</v>
      </c>
      <c r="AI75" s="762"/>
      <c r="AJ75" s="870">
        <v>7.11</v>
      </c>
      <c r="AK75" s="842"/>
      <c r="AL75" s="842"/>
      <c r="AM75" s="842"/>
    </row>
    <row r="76" spans="1:39" s="837" customFormat="1" ht="15" thickBot="1" x14ac:dyDescent="0.35">
      <c r="A76" s="842"/>
      <c r="B76" s="1170" t="s">
        <v>520</v>
      </c>
      <c r="C76" s="1172">
        <v>0</v>
      </c>
      <c r="D76" s="1172">
        <v>0</v>
      </c>
      <c r="E76" s="1172">
        <v>0</v>
      </c>
      <c r="F76" s="1172">
        <v>0</v>
      </c>
      <c r="G76" s="1172">
        <v>0</v>
      </c>
      <c r="H76" s="1172">
        <v>0</v>
      </c>
      <c r="I76" s="1172">
        <v>0</v>
      </c>
      <c r="J76" s="1172">
        <v>0</v>
      </c>
      <c r="K76" s="1172"/>
      <c r="L76" s="1163" t="s">
        <v>600</v>
      </c>
      <c r="M76" s="842"/>
      <c r="N76" s="842"/>
      <c r="O76" s="842"/>
      <c r="P76" s="842"/>
      <c r="Q76" s="842"/>
      <c r="R76" s="842"/>
      <c r="S76" s="842"/>
      <c r="T76" s="842"/>
      <c r="U76" s="842"/>
      <c r="Z76" s="760" t="s">
        <v>520</v>
      </c>
      <c r="AA76" s="762">
        <v>0</v>
      </c>
      <c r="AB76" s="762">
        <v>0</v>
      </c>
      <c r="AC76" s="762">
        <v>0</v>
      </c>
      <c r="AD76" s="762">
        <v>0</v>
      </c>
      <c r="AE76" s="762">
        <v>0</v>
      </c>
      <c r="AF76" s="762">
        <v>0</v>
      </c>
      <c r="AG76" s="762">
        <v>0</v>
      </c>
      <c r="AH76" s="762">
        <v>0</v>
      </c>
      <c r="AI76" s="762"/>
      <c r="AJ76" s="870">
        <v>7.11</v>
      </c>
      <c r="AK76" s="842"/>
      <c r="AL76" s="842"/>
      <c r="AM76" s="842"/>
    </row>
    <row r="77" spans="1:39" s="837" customFormat="1" ht="15" thickBot="1" x14ac:dyDescent="0.35">
      <c r="A77" s="842"/>
      <c r="B77" s="1170" t="s">
        <v>521</v>
      </c>
      <c r="C77" s="1172">
        <v>0</v>
      </c>
      <c r="D77" s="1172">
        <v>0</v>
      </c>
      <c r="E77" s="1172">
        <v>0</v>
      </c>
      <c r="F77" s="1172">
        <v>0</v>
      </c>
      <c r="G77" s="1172">
        <v>0</v>
      </c>
      <c r="H77" s="1172">
        <v>0</v>
      </c>
      <c r="I77" s="1172">
        <v>0</v>
      </c>
      <c r="J77" s="1172">
        <v>0</v>
      </c>
      <c r="K77" s="1172"/>
      <c r="L77" s="1163" t="s">
        <v>600</v>
      </c>
      <c r="M77" s="842"/>
      <c r="N77" s="842"/>
      <c r="O77" s="842"/>
      <c r="P77" s="842"/>
      <c r="Q77" s="842"/>
      <c r="R77" s="842"/>
      <c r="S77" s="842"/>
      <c r="T77" s="842"/>
      <c r="U77" s="842"/>
      <c r="Z77" s="760" t="s">
        <v>521</v>
      </c>
      <c r="AA77" s="762">
        <v>0</v>
      </c>
      <c r="AB77" s="762">
        <v>0</v>
      </c>
      <c r="AC77" s="762">
        <v>0</v>
      </c>
      <c r="AD77" s="762">
        <v>0</v>
      </c>
      <c r="AE77" s="762">
        <v>0</v>
      </c>
      <c r="AF77" s="762">
        <v>0</v>
      </c>
      <c r="AG77" s="762">
        <v>0</v>
      </c>
      <c r="AH77" s="762">
        <v>0</v>
      </c>
      <c r="AI77" s="762"/>
      <c r="AJ77" s="870">
        <v>7.11</v>
      </c>
      <c r="AK77" s="842"/>
      <c r="AL77" s="842"/>
      <c r="AM77" s="842"/>
    </row>
    <row r="78" spans="1:39" s="837" customFormat="1" ht="15" thickBot="1" x14ac:dyDescent="0.35">
      <c r="A78" s="842"/>
      <c r="B78" s="1166" t="s">
        <v>11</v>
      </c>
      <c r="C78" s="1173"/>
      <c r="D78" s="1173"/>
      <c r="E78" s="1173"/>
      <c r="F78" s="1173"/>
      <c r="G78" s="1173"/>
      <c r="H78" s="1173"/>
      <c r="I78" s="1173"/>
      <c r="J78" s="1173"/>
      <c r="K78" s="1173"/>
      <c r="L78" s="1174"/>
      <c r="M78" s="842"/>
      <c r="N78" s="842"/>
      <c r="O78" s="842"/>
      <c r="P78" s="842"/>
      <c r="Q78" s="842"/>
      <c r="R78" s="842"/>
      <c r="S78" s="842"/>
      <c r="T78" s="842"/>
      <c r="U78" s="842"/>
      <c r="Z78" s="782" t="s">
        <v>11</v>
      </c>
      <c r="AA78" s="783"/>
      <c r="AB78" s="783"/>
      <c r="AC78" s="783"/>
      <c r="AD78" s="783"/>
      <c r="AE78" s="783"/>
      <c r="AF78" s="783"/>
      <c r="AG78" s="783"/>
      <c r="AH78" s="783"/>
      <c r="AI78" s="783"/>
      <c r="AJ78" s="784"/>
      <c r="AK78" s="842"/>
      <c r="AL78" s="842"/>
      <c r="AM78" s="842"/>
    </row>
    <row r="79" spans="1:39" s="837" customFormat="1" ht="15" thickBot="1" x14ac:dyDescent="0.35">
      <c r="A79" s="842"/>
      <c r="B79" s="1170" t="s">
        <v>502</v>
      </c>
      <c r="C79" s="1172" t="s">
        <v>515</v>
      </c>
      <c r="D79" s="1172" t="s">
        <v>515</v>
      </c>
      <c r="E79" s="1172" t="s">
        <v>515</v>
      </c>
      <c r="F79" s="1172" t="s">
        <v>515</v>
      </c>
      <c r="G79" s="1172" t="s">
        <v>515</v>
      </c>
      <c r="H79" s="1172" t="s">
        <v>515</v>
      </c>
      <c r="I79" s="1172" t="s">
        <v>515</v>
      </c>
      <c r="J79" s="1172" t="s">
        <v>515</v>
      </c>
      <c r="K79" s="1163"/>
      <c r="L79" s="1163"/>
      <c r="M79" s="842"/>
      <c r="N79" s="842"/>
      <c r="O79" s="842"/>
      <c r="P79" s="842"/>
      <c r="Q79" s="842"/>
      <c r="R79" s="842"/>
      <c r="S79" s="842"/>
      <c r="T79" s="842"/>
      <c r="U79" s="842"/>
      <c r="Z79" s="760" t="s">
        <v>502</v>
      </c>
      <c r="AA79" s="762" t="s">
        <v>515</v>
      </c>
      <c r="AB79" s="762" t="s">
        <v>515</v>
      </c>
      <c r="AC79" s="762" t="s">
        <v>515</v>
      </c>
      <c r="AD79" s="762" t="s">
        <v>515</v>
      </c>
      <c r="AE79" s="762" t="s">
        <v>515</v>
      </c>
      <c r="AF79" s="762" t="s">
        <v>515</v>
      </c>
      <c r="AG79" s="762" t="s">
        <v>515</v>
      </c>
      <c r="AH79" s="762" t="s">
        <v>515</v>
      </c>
      <c r="AI79" s="870"/>
      <c r="AJ79" s="870"/>
      <c r="AK79" s="842"/>
      <c r="AL79" s="842"/>
      <c r="AM79" s="842"/>
    </row>
    <row r="80" spans="1:39" s="837" customFormat="1" ht="15" thickBot="1" x14ac:dyDescent="0.35">
      <c r="A80" s="842"/>
      <c r="B80" s="1170" t="s">
        <v>503</v>
      </c>
      <c r="C80" s="1172" t="s">
        <v>515</v>
      </c>
      <c r="D80" s="1172" t="s">
        <v>515</v>
      </c>
      <c r="E80" s="1172" t="s">
        <v>515</v>
      </c>
      <c r="F80" s="1172" t="s">
        <v>515</v>
      </c>
      <c r="G80" s="1172" t="s">
        <v>515</v>
      </c>
      <c r="H80" s="1172" t="s">
        <v>515</v>
      </c>
      <c r="I80" s="1172" t="s">
        <v>515</v>
      </c>
      <c r="J80" s="1172" t="s">
        <v>515</v>
      </c>
      <c r="K80" s="1163"/>
      <c r="L80" s="1163"/>
      <c r="M80" s="842"/>
      <c r="N80" s="842"/>
      <c r="O80" s="842"/>
      <c r="P80" s="842"/>
      <c r="Q80" s="842"/>
      <c r="R80" s="842"/>
      <c r="S80" s="842"/>
      <c r="T80" s="842"/>
      <c r="U80" s="842"/>
      <c r="Z80" s="760" t="s">
        <v>503</v>
      </c>
      <c r="AA80" s="762" t="s">
        <v>515</v>
      </c>
      <c r="AB80" s="762" t="s">
        <v>515</v>
      </c>
      <c r="AC80" s="762" t="s">
        <v>515</v>
      </c>
      <c r="AD80" s="762" t="s">
        <v>515</v>
      </c>
      <c r="AE80" s="762" t="s">
        <v>515</v>
      </c>
      <c r="AF80" s="762" t="s">
        <v>515</v>
      </c>
      <c r="AG80" s="762" t="s">
        <v>515</v>
      </c>
      <c r="AH80" s="762" t="s">
        <v>515</v>
      </c>
      <c r="AI80" s="870"/>
      <c r="AJ80" s="870"/>
      <c r="AK80" s="842"/>
      <c r="AL80" s="842"/>
      <c r="AM80" s="842"/>
    </row>
    <row r="81" spans="1:39" s="837" customFormat="1" ht="15" thickBot="1" x14ac:dyDescent="0.35">
      <c r="A81" s="842"/>
      <c r="B81" s="1170" t="s">
        <v>504</v>
      </c>
      <c r="C81" s="1172" t="s">
        <v>515</v>
      </c>
      <c r="D81" s="1172" t="s">
        <v>515</v>
      </c>
      <c r="E81" s="1172" t="s">
        <v>515</v>
      </c>
      <c r="F81" s="1172" t="s">
        <v>515</v>
      </c>
      <c r="G81" s="1172" t="s">
        <v>515</v>
      </c>
      <c r="H81" s="1172" t="s">
        <v>515</v>
      </c>
      <c r="I81" s="1172" t="s">
        <v>515</v>
      </c>
      <c r="J81" s="1172" t="s">
        <v>515</v>
      </c>
      <c r="K81" s="1163"/>
      <c r="L81" s="1163"/>
      <c r="M81" s="842"/>
      <c r="N81" s="842"/>
      <c r="O81" s="842"/>
      <c r="P81" s="842"/>
      <c r="Q81" s="842"/>
      <c r="R81" s="842"/>
      <c r="S81" s="842"/>
      <c r="T81" s="842"/>
      <c r="U81" s="842"/>
      <c r="Z81" s="760" t="s">
        <v>504</v>
      </c>
      <c r="AA81" s="762" t="s">
        <v>515</v>
      </c>
      <c r="AB81" s="762" t="s">
        <v>515</v>
      </c>
      <c r="AC81" s="762" t="s">
        <v>515</v>
      </c>
      <c r="AD81" s="762" t="s">
        <v>515</v>
      </c>
      <c r="AE81" s="762" t="s">
        <v>515</v>
      </c>
      <c r="AF81" s="762" t="s">
        <v>515</v>
      </c>
      <c r="AG81" s="762" t="s">
        <v>515</v>
      </c>
      <c r="AH81" s="762" t="s">
        <v>515</v>
      </c>
      <c r="AI81" s="870"/>
      <c r="AJ81" s="870"/>
      <c r="AK81" s="842"/>
      <c r="AL81" s="842"/>
      <c r="AM81" s="842"/>
    </row>
    <row r="82" spans="1:39" s="837" customFormat="1" ht="15" thickBot="1" x14ac:dyDescent="0.35">
      <c r="A82" s="842"/>
      <c r="B82" s="1170" t="s">
        <v>505</v>
      </c>
      <c r="C82" s="1172" t="s">
        <v>515</v>
      </c>
      <c r="D82" s="1172" t="s">
        <v>515</v>
      </c>
      <c r="E82" s="1172" t="s">
        <v>515</v>
      </c>
      <c r="F82" s="1172" t="s">
        <v>515</v>
      </c>
      <c r="G82" s="1172" t="s">
        <v>515</v>
      </c>
      <c r="H82" s="1172" t="s">
        <v>515</v>
      </c>
      <c r="I82" s="1172" t="s">
        <v>515</v>
      </c>
      <c r="J82" s="1172" t="s">
        <v>515</v>
      </c>
      <c r="K82" s="1163"/>
      <c r="L82" s="1163"/>
      <c r="M82" s="842"/>
      <c r="N82" s="842"/>
      <c r="O82" s="842"/>
      <c r="P82" s="842"/>
      <c r="Q82" s="842"/>
      <c r="R82" s="842"/>
      <c r="S82" s="842"/>
      <c r="T82" s="842"/>
      <c r="U82" s="842"/>
      <c r="Z82" s="760" t="s">
        <v>505</v>
      </c>
      <c r="AA82" s="762" t="s">
        <v>515</v>
      </c>
      <c r="AB82" s="762" t="s">
        <v>515</v>
      </c>
      <c r="AC82" s="762" t="s">
        <v>515</v>
      </c>
      <c r="AD82" s="762" t="s">
        <v>515</v>
      </c>
      <c r="AE82" s="762" t="s">
        <v>515</v>
      </c>
      <c r="AF82" s="762" t="s">
        <v>515</v>
      </c>
      <c r="AG82" s="762" t="s">
        <v>515</v>
      </c>
      <c r="AH82" s="762" t="s">
        <v>515</v>
      </c>
      <c r="AI82" s="870"/>
      <c r="AJ82" s="870"/>
      <c r="AK82" s="842"/>
      <c r="AL82" s="842"/>
      <c r="AM82" s="842"/>
    </row>
    <row r="83" spans="1:39" s="837" customFormat="1" ht="15" thickBot="1" x14ac:dyDescent="0.35">
      <c r="A83" s="842"/>
      <c r="B83" s="1170" t="s">
        <v>18</v>
      </c>
      <c r="C83" s="1172" t="s">
        <v>515</v>
      </c>
      <c r="D83" s="1172" t="s">
        <v>515</v>
      </c>
      <c r="E83" s="1172" t="s">
        <v>515</v>
      </c>
      <c r="F83" s="1172" t="s">
        <v>515</v>
      </c>
      <c r="G83" s="1172" t="s">
        <v>515</v>
      </c>
      <c r="H83" s="1172" t="s">
        <v>515</v>
      </c>
      <c r="I83" s="1172" t="s">
        <v>515</v>
      </c>
      <c r="J83" s="1172" t="s">
        <v>515</v>
      </c>
      <c r="K83" s="1163"/>
      <c r="L83" s="1163"/>
      <c r="M83" s="842"/>
      <c r="N83" s="842"/>
      <c r="O83" s="842"/>
      <c r="P83" s="842"/>
      <c r="Q83" s="842"/>
      <c r="R83" s="842"/>
      <c r="S83" s="842"/>
      <c r="T83" s="842"/>
      <c r="U83" s="842"/>
      <c r="Z83" s="760" t="s">
        <v>18</v>
      </c>
      <c r="AA83" s="762" t="s">
        <v>515</v>
      </c>
      <c r="AB83" s="762" t="s">
        <v>515</v>
      </c>
      <c r="AC83" s="762" t="s">
        <v>515</v>
      </c>
      <c r="AD83" s="762" t="s">
        <v>515</v>
      </c>
      <c r="AE83" s="762" t="s">
        <v>515</v>
      </c>
      <c r="AF83" s="762" t="s">
        <v>515</v>
      </c>
      <c r="AG83" s="762" t="s">
        <v>515</v>
      </c>
      <c r="AH83" s="762" t="s">
        <v>515</v>
      </c>
      <c r="AI83" s="870"/>
      <c r="AJ83" s="870"/>
      <c r="AK83" s="842"/>
      <c r="AL83" s="842"/>
      <c r="AM83" s="842"/>
    </row>
    <row r="84" spans="1:39" s="837" customFormat="1" ht="15" thickBot="1" x14ac:dyDescent="0.35">
      <c r="A84" s="842"/>
      <c r="B84" s="1166" t="s">
        <v>20</v>
      </c>
      <c r="C84" s="1173"/>
      <c r="D84" s="1173"/>
      <c r="E84" s="1173"/>
      <c r="F84" s="1173"/>
      <c r="G84" s="1173"/>
      <c r="H84" s="1173"/>
      <c r="I84" s="1173"/>
      <c r="J84" s="1173"/>
      <c r="K84" s="1173"/>
      <c r="L84" s="1174"/>
      <c r="M84" s="842"/>
      <c r="N84" s="842"/>
      <c r="O84" s="842"/>
      <c r="P84" s="842"/>
      <c r="Q84" s="842"/>
      <c r="R84" s="842"/>
      <c r="S84" s="842"/>
      <c r="T84" s="842"/>
      <c r="U84" s="842"/>
      <c r="Z84" s="782" t="s">
        <v>20</v>
      </c>
      <c r="AA84" s="783"/>
      <c r="AB84" s="783"/>
      <c r="AC84" s="783"/>
      <c r="AD84" s="783"/>
      <c r="AE84" s="783"/>
      <c r="AF84" s="783"/>
      <c r="AG84" s="783"/>
      <c r="AH84" s="783"/>
      <c r="AI84" s="783"/>
      <c r="AJ84" s="784"/>
      <c r="AK84" s="842"/>
      <c r="AL84" s="842"/>
      <c r="AM84" s="842"/>
    </row>
    <row r="85" spans="1:39" s="837" customFormat="1" x14ac:dyDescent="0.3">
      <c r="A85" s="842"/>
      <c r="B85" s="1175" t="s">
        <v>22</v>
      </c>
      <c r="C85" s="1176">
        <v>12</v>
      </c>
      <c r="D85" s="1189">
        <v>11</v>
      </c>
      <c r="E85" s="1189">
        <v>10</v>
      </c>
      <c r="F85" s="1189">
        <v>9</v>
      </c>
      <c r="G85" s="1176">
        <v>9</v>
      </c>
      <c r="H85" s="1176">
        <v>13</v>
      </c>
      <c r="I85" s="1176">
        <v>8</v>
      </c>
      <c r="J85" s="1176">
        <v>14</v>
      </c>
      <c r="K85" s="1176" t="s">
        <v>19</v>
      </c>
      <c r="L85" s="1176" t="s">
        <v>837</v>
      </c>
      <c r="M85" s="842"/>
      <c r="N85" s="842"/>
      <c r="O85" s="842"/>
      <c r="P85" s="842"/>
      <c r="Q85" s="842"/>
      <c r="R85" s="842"/>
      <c r="S85" s="842"/>
      <c r="T85" s="842"/>
      <c r="U85" s="842"/>
      <c r="Z85" s="589" t="s">
        <v>22</v>
      </c>
      <c r="AA85" s="785">
        <v>95</v>
      </c>
      <c r="AB85" s="610">
        <v>89</v>
      </c>
      <c r="AC85" s="610">
        <v>80</v>
      </c>
      <c r="AD85" s="610">
        <v>72</v>
      </c>
      <c r="AE85" s="785">
        <v>80</v>
      </c>
      <c r="AF85" s="785">
        <v>100</v>
      </c>
      <c r="AG85" s="785">
        <v>60</v>
      </c>
      <c r="AH85" s="785">
        <v>100</v>
      </c>
      <c r="AI85" s="785"/>
      <c r="AJ85" s="785" t="s">
        <v>628</v>
      </c>
      <c r="AK85" s="842"/>
      <c r="AL85" s="842"/>
      <c r="AM85" s="842"/>
    </row>
    <row r="86" spans="1:39" s="837" customFormat="1" x14ac:dyDescent="0.3">
      <c r="A86" s="842"/>
      <c r="B86" s="1175" t="s">
        <v>24</v>
      </c>
      <c r="C86" s="1176">
        <v>55</v>
      </c>
      <c r="D86" s="1176">
        <v>55</v>
      </c>
      <c r="E86" s="1176">
        <v>55</v>
      </c>
      <c r="F86" s="1176">
        <v>55</v>
      </c>
      <c r="G86" s="1176">
        <v>45</v>
      </c>
      <c r="H86" s="1176">
        <v>65</v>
      </c>
      <c r="I86" s="1176">
        <v>45</v>
      </c>
      <c r="J86" s="1176">
        <v>75</v>
      </c>
      <c r="K86" s="1176" t="s">
        <v>42</v>
      </c>
      <c r="L86" s="1176" t="s">
        <v>600</v>
      </c>
      <c r="M86" s="842"/>
      <c r="N86" s="842"/>
      <c r="O86" s="842"/>
      <c r="P86" s="842"/>
      <c r="Q86" s="842"/>
      <c r="R86" s="842"/>
      <c r="S86" s="842"/>
      <c r="T86" s="842"/>
      <c r="U86" s="842"/>
      <c r="Z86" s="589" t="s">
        <v>24</v>
      </c>
      <c r="AA86" s="785">
        <v>50</v>
      </c>
      <c r="AB86" s="590">
        <v>50</v>
      </c>
      <c r="AC86" s="590">
        <v>50</v>
      </c>
      <c r="AD86" s="590">
        <v>50</v>
      </c>
      <c r="AE86" s="785">
        <v>40</v>
      </c>
      <c r="AF86" s="785">
        <v>80</v>
      </c>
      <c r="AG86" s="785">
        <v>40</v>
      </c>
      <c r="AH86" s="785">
        <v>80</v>
      </c>
      <c r="AI86" s="785" t="s">
        <v>42</v>
      </c>
      <c r="AJ86" s="785">
        <v>12.13</v>
      </c>
      <c r="AK86" s="842"/>
      <c r="AL86" s="842"/>
      <c r="AM86" s="842"/>
    </row>
    <row r="87" spans="1:39" s="837" customFormat="1" ht="15" thickBot="1" x14ac:dyDescent="0.35">
      <c r="A87" s="842"/>
      <c r="B87" s="1170" t="s">
        <v>26</v>
      </c>
      <c r="C87" s="1163">
        <v>45</v>
      </c>
      <c r="D87" s="1163">
        <v>45</v>
      </c>
      <c r="E87" s="1163">
        <v>45</v>
      </c>
      <c r="F87" s="1163">
        <v>45</v>
      </c>
      <c r="G87" s="1163">
        <v>35</v>
      </c>
      <c r="H87" s="1163">
        <v>55</v>
      </c>
      <c r="I87" s="1163">
        <v>25</v>
      </c>
      <c r="J87" s="1163">
        <v>55</v>
      </c>
      <c r="K87" s="1163"/>
      <c r="L87" s="1163" t="s">
        <v>600</v>
      </c>
      <c r="M87" s="842"/>
      <c r="N87" s="842"/>
      <c r="O87" s="842"/>
      <c r="P87" s="842"/>
      <c r="Q87" s="842"/>
      <c r="R87" s="842"/>
      <c r="S87" s="842"/>
      <c r="T87" s="842"/>
      <c r="U87" s="842"/>
      <c r="Z87" s="760" t="s">
        <v>26</v>
      </c>
      <c r="AA87" s="870">
        <v>50</v>
      </c>
      <c r="AB87" s="584">
        <v>50</v>
      </c>
      <c r="AC87" s="584">
        <v>50</v>
      </c>
      <c r="AD87" s="584">
        <v>50</v>
      </c>
      <c r="AE87" s="870">
        <v>20</v>
      </c>
      <c r="AF87" s="870">
        <v>60</v>
      </c>
      <c r="AG87" s="870">
        <v>20</v>
      </c>
      <c r="AH87" s="870">
        <v>60</v>
      </c>
      <c r="AI87" s="870"/>
      <c r="AJ87" s="870">
        <v>12.13</v>
      </c>
      <c r="AK87" s="842"/>
      <c r="AL87" s="842"/>
      <c r="AM87" s="842"/>
    </row>
    <row r="88" spans="1:39" s="837" customFormat="1" ht="21" thickBot="1" x14ac:dyDescent="0.35">
      <c r="A88" s="842"/>
      <c r="B88" s="1170" t="s">
        <v>28</v>
      </c>
      <c r="C88" s="1163"/>
      <c r="D88" s="1163"/>
      <c r="E88" s="1163"/>
      <c r="F88" s="1163"/>
      <c r="G88" s="1163"/>
      <c r="H88" s="1163"/>
      <c r="I88" s="1163"/>
      <c r="J88" s="1163"/>
      <c r="K88" s="1163"/>
      <c r="L88" s="1163"/>
      <c r="M88" s="842"/>
      <c r="N88" s="842"/>
      <c r="O88" s="842"/>
      <c r="P88" s="842"/>
      <c r="Q88" s="842"/>
      <c r="R88" s="842"/>
      <c r="S88" s="842"/>
      <c r="T88" s="842"/>
      <c r="U88" s="842"/>
      <c r="Z88" s="760" t="s">
        <v>28</v>
      </c>
      <c r="AA88" s="870"/>
      <c r="AB88" s="584"/>
      <c r="AC88" s="584"/>
      <c r="AD88" s="584"/>
      <c r="AE88" s="870"/>
      <c r="AF88" s="870"/>
      <c r="AG88" s="870"/>
      <c r="AH88" s="870"/>
      <c r="AI88" s="870"/>
      <c r="AJ88" s="870"/>
      <c r="AK88" s="842"/>
      <c r="AL88" s="842"/>
      <c r="AM88" s="842"/>
    </row>
    <row r="89" spans="1:39" s="837" customFormat="1" x14ac:dyDescent="0.3">
      <c r="A89" s="842"/>
      <c r="B89" s="1178" t="s">
        <v>44</v>
      </c>
      <c r="C89" s="1179">
        <v>291</v>
      </c>
      <c r="D89" s="1180">
        <v>278.03216422149995</v>
      </c>
      <c r="E89" s="1181">
        <v>255.11663107276718</v>
      </c>
      <c r="F89" s="1180">
        <v>238.73507335803222</v>
      </c>
      <c r="G89" s="1182">
        <v>256</v>
      </c>
      <c r="H89" s="1180">
        <v>328</v>
      </c>
      <c r="I89" s="1180">
        <v>188</v>
      </c>
      <c r="J89" s="1180">
        <v>295</v>
      </c>
      <c r="K89" s="1183"/>
      <c r="L89" s="1183"/>
      <c r="M89" s="842"/>
      <c r="N89" s="842"/>
      <c r="O89" s="842"/>
      <c r="P89" s="842"/>
      <c r="Q89" s="842"/>
      <c r="R89" s="842"/>
      <c r="S89" s="842"/>
      <c r="T89" s="842"/>
      <c r="U89" s="842"/>
      <c r="Z89" s="724" t="s">
        <v>44</v>
      </c>
      <c r="AA89" s="615">
        <f>SUM(AA90:AA91)</f>
        <v>1640</v>
      </c>
      <c r="AB89" s="616">
        <f t="shared" ref="AB89:AG89" si="1">SUM(AB90:AB91)</f>
        <v>1650</v>
      </c>
      <c r="AC89" s="616">
        <f t="shared" si="1"/>
        <v>1866</v>
      </c>
      <c r="AD89" s="616">
        <f t="shared" si="1"/>
        <v>2411</v>
      </c>
      <c r="AE89" s="616">
        <f t="shared" si="1"/>
        <v>1070</v>
      </c>
      <c r="AF89" s="616">
        <f t="shared" si="1"/>
        <v>2850</v>
      </c>
      <c r="AG89" s="616">
        <f t="shared" si="1"/>
        <v>1820</v>
      </c>
      <c r="AH89" s="616">
        <f>SUM(AH90:AH91)</f>
        <v>3980</v>
      </c>
      <c r="AI89" s="871"/>
      <c r="AJ89" s="871"/>
      <c r="AK89" s="842"/>
      <c r="AL89" s="842"/>
      <c r="AM89" s="842"/>
    </row>
    <row r="90" spans="1:39" s="837" customFormat="1" x14ac:dyDescent="0.3">
      <c r="A90" s="842"/>
      <c r="B90" s="1184" t="s">
        <v>507</v>
      </c>
      <c r="C90" s="1185">
        <v>6</v>
      </c>
      <c r="D90" s="1185">
        <v>7</v>
      </c>
      <c r="E90" s="1185">
        <v>10</v>
      </c>
      <c r="F90" s="1185">
        <v>17</v>
      </c>
      <c r="G90" s="1185">
        <v>6</v>
      </c>
      <c r="H90" s="1185">
        <v>8</v>
      </c>
      <c r="I90" s="1185">
        <v>13</v>
      </c>
      <c r="J90" s="1185">
        <v>20</v>
      </c>
      <c r="K90" s="1186" t="s">
        <v>279</v>
      </c>
      <c r="L90" s="1186"/>
      <c r="M90" s="842"/>
      <c r="N90" s="842"/>
      <c r="O90" s="842"/>
      <c r="P90" s="842"/>
      <c r="Q90" s="842"/>
      <c r="R90" s="842"/>
      <c r="S90" s="842"/>
      <c r="T90" s="842"/>
      <c r="U90" s="842"/>
      <c r="Z90" s="602" t="s">
        <v>507</v>
      </c>
      <c r="AA90" s="603">
        <v>640</v>
      </c>
      <c r="AB90" s="603">
        <v>710</v>
      </c>
      <c r="AC90" s="603">
        <v>1020</v>
      </c>
      <c r="AD90" s="603">
        <v>1650</v>
      </c>
      <c r="AE90" s="603">
        <v>570</v>
      </c>
      <c r="AF90" s="603">
        <v>850</v>
      </c>
      <c r="AG90" s="603">
        <v>1320</v>
      </c>
      <c r="AH90" s="603">
        <v>1980</v>
      </c>
      <c r="AI90" s="790" t="s">
        <v>279</v>
      </c>
      <c r="AJ90" s="790"/>
      <c r="AK90" s="842"/>
      <c r="AL90" s="842"/>
      <c r="AM90" s="842"/>
    </row>
    <row r="91" spans="1:39" s="837" customFormat="1" ht="21" thickBot="1" x14ac:dyDescent="0.35">
      <c r="A91" s="842"/>
      <c r="B91" s="1187" t="s">
        <v>508</v>
      </c>
      <c r="C91" s="1171">
        <v>285</v>
      </c>
      <c r="D91" s="1190">
        <v>271.03216422149995</v>
      </c>
      <c r="E91" s="1190">
        <v>245.11663107276718</v>
      </c>
      <c r="F91" s="1190">
        <v>221.73507335803222</v>
      </c>
      <c r="G91" s="1163">
        <v>250</v>
      </c>
      <c r="H91" s="1163">
        <v>320</v>
      </c>
      <c r="I91" s="1163">
        <v>175</v>
      </c>
      <c r="J91" s="1163">
        <v>275</v>
      </c>
      <c r="K91" s="1163"/>
      <c r="L91" s="1163"/>
      <c r="M91" s="842"/>
      <c r="N91" s="842"/>
      <c r="O91" s="842"/>
      <c r="P91" s="842"/>
      <c r="Q91" s="842"/>
      <c r="R91" s="842"/>
      <c r="S91" s="842"/>
      <c r="T91" s="842"/>
      <c r="U91" s="842"/>
      <c r="Z91" s="605" t="s">
        <v>508</v>
      </c>
      <c r="AA91" s="870">
        <v>1000</v>
      </c>
      <c r="AB91" s="610">
        <v>940</v>
      </c>
      <c r="AC91" s="610">
        <v>846</v>
      </c>
      <c r="AD91" s="610">
        <v>761</v>
      </c>
      <c r="AE91" s="870">
        <v>500</v>
      </c>
      <c r="AF91" s="870">
        <v>2000</v>
      </c>
      <c r="AG91" s="870">
        <v>500</v>
      </c>
      <c r="AH91" s="870">
        <v>2000</v>
      </c>
      <c r="AI91" s="870"/>
      <c r="AJ91" s="870">
        <v>12</v>
      </c>
      <c r="AK91" s="842"/>
      <c r="AL91" s="842"/>
      <c r="AM91" s="842"/>
    </row>
    <row r="92" spans="1:39" s="837" customFormat="1" ht="15" thickBot="1" x14ac:dyDescent="0.35">
      <c r="A92" s="842"/>
      <c r="B92" s="1170" t="s">
        <v>510</v>
      </c>
      <c r="C92" s="1188">
        <v>0</v>
      </c>
      <c r="D92" s="1188">
        <v>0</v>
      </c>
      <c r="E92" s="1188">
        <v>0</v>
      </c>
      <c r="F92" s="1188">
        <v>0</v>
      </c>
      <c r="G92" s="1188">
        <v>0</v>
      </c>
      <c r="H92" s="1188">
        <v>0</v>
      </c>
      <c r="I92" s="1188">
        <v>0</v>
      </c>
      <c r="J92" s="1188">
        <v>0</v>
      </c>
      <c r="K92" s="1163"/>
      <c r="L92" s="1163" t="s">
        <v>600</v>
      </c>
      <c r="M92" s="842"/>
      <c r="N92" s="842"/>
      <c r="O92" s="842"/>
      <c r="P92" s="842"/>
      <c r="Q92" s="842"/>
      <c r="R92" s="842"/>
      <c r="S92" s="842"/>
      <c r="T92" s="842"/>
      <c r="U92" s="842"/>
      <c r="Z92" s="760" t="s">
        <v>510</v>
      </c>
      <c r="AA92" s="614">
        <f>0.5</f>
        <v>0.5</v>
      </c>
      <c r="AB92" s="611">
        <f>0.47</f>
        <v>0.47</v>
      </c>
      <c r="AC92" s="612">
        <f>0.42</f>
        <v>0.42</v>
      </c>
      <c r="AD92" s="612">
        <f>0.38</f>
        <v>0.38</v>
      </c>
      <c r="AE92" s="613">
        <f>0.2</f>
        <v>0.2</v>
      </c>
      <c r="AF92" s="613">
        <f>1</f>
        <v>1</v>
      </c>
      <c r="AG92" s="613">
        <f>0.2</f>
        <v>0.2</v>
      </c>
      <c r="AH92" s="613">
        <f>1</f>
        <v>1</v>
      </c>
      <c r="AI92" s="870"/>
      <c r="AJ92" s="870">
        <v>12</v>
      </c>
      <c r="AK92" s="842"/>
      <c r="AL92" s="842"/>
      <c r="AM92" s="842"/>
    </row>
    <row r="93" spans="1:39" s="837" customFormat="1" ht="15" thickBot="1" x14ac:dyDescent="0.35">
      <c r="A93" s="842"/>
      <c r="B93" s="54"/>
      <c r="C93" s="861"/>
      <c r="D93" s="861"/>
      <c r="E93" s="861"/>
      <c r="F93" s="861"/>
      <c r="G93" s="861"/>
      <c r="H93" s="861"/>
      <c r="I93" s="577"/>
      <c r="J93" s="577"/>
      <c r="K93" s="577"/>
      <c r="L93" s="867"/>
      <c r="M93" s="842"/>
      <c r="N93" s="842"/>
      <c r="O93" s="842"/>
      <c r="P93" s="842"/>
      <c r="Q93" s="842"/>
      <c r="R93" s="842"/>
      <c r="S93" s="842"/>
      <c r="T93" s="842"/>
      <c r="U93" s="842"/>
      <c r="Z93" s="54"/>
      <c r="AA93" s="878"/>
      <c r="AB93" s="878"/>
      <c r="AC93" s="878"/>
      <c r="AD93" s="878"/>
      <c r="AE93" s="878"/>
      <c r="AF93" s="878"/>
      <c r="AG93" s="577"/>
      <c r="AH93" s="577"/>
      <c r="AI93" s="577"/>
      <c r="AJ93" s="867"/>
      <c r="AK93" s="842"/>
      <c r="AL93" s="842"/>
      <c r="AM93" s="842"/>
    </row>
    <row r="94" spans="1:39" s="837" customFormat="1" x14ac:dyDescent="0.3">
      <c r="A94" s="842"/>
      <c r="B94" s="868"/>
      <c r="C94" s="35"/>
      <c r="D94" s="35"/>
      <c r="E94" s="35"/>
      <c r="F94" s="35"/>
      <c r="G94" s="35"/>
      <c r="H94" s="35"/>
      <c r="I94" s="577"/>
      <c r="J94" s="577"/>
      <c r="K94" s="577"/>
      <c r="L94" s="867"/>
      <c r="M94" s="842"/>
      <c r="N94" s="842"/>
      <c r="O94" s="842"/>
      <c r="P94" s="842"/>
      <c r="Q94" s="842"/>
      <c r="R94" s="842"/>
      <c r="S94" s="842"/>
      <c r="T94" s="842"/>
      <c r="U94" s="842"/>
      <c r="Z94" s="868"/>
      <c r="AA94" s="35"/>
      <c r="AB94" s="35"/>
      <c r="AC94" s="35"/>
      <c r="AD94" s="35"/>
      <c r="AE94" s="35"/>
      <c r="AF94" s="35"/>
      <c r="AG94" s="577"/>
      <c r="AH94" s="577"/>
      <c r="AI94" s="577"/>
      <c r="AJ94" s="867"/>
      <c r="AK94" s="842"/>
      <c r="AL94" s="842"/>
      <c r="AM94" s="842"/>
    </row>
    <row r="95" spans="1:39" s="837" customFormat="1" ht="15" thickBot="1" x14ac:dyDescent="0.35">
      <c r="A95" s="842"/>
      <c r="B95" s="445" t="s">
        <v>527</v>
      </c>
      <c r="C95" s="446"/>
      <c r="D95" s="446"/>
      <c r="E95" s="446"/>
      <c r="F95" s="446"/>
      <c r="G95" s="446"/>
      <c r="H95" s="446"/>
      <c r="I95" s="446"/>
      <c r="J95" s="446"/>
      <c r="K95" s="446"/>
      <c r="L95" s="448"/>
      <c r="M95" s="842"/>
      <c r="N95" s="842"/>
      <c r="O95" s="842"/>
      <c r="P95" s="842"/>
      <c r="Q95" s="842"/>
      <c r="R95" s="842"/>
      <c r="S95" s="842"/>
      <c r="T95" s="842"/>
      <c r="U95" s="842"/>
      <c r="Z95" s="445" t="s">
        <v>527</v>
      </c>
      <c r="AA95" s="446"/>
      <c r="AB95" s="446"/>
      <c r="AC95" s="446"/>
      <c r="AD95" s="446"/>
      <c r="AE95" s="446"/>
      <c r="AF95" s="446"/>
      <c r="AG95" s="446"/>
      <c r="AH95" s="446"/>
      <c r="AI95" s="446"/>
      <c r="AJ95" s="448"/>
      <c r="AK95" s="842"/>
      <c r="AL95" s="842"/>
      <c r="AM95" s="842"/>
    </row>
    <row r="96" spans="1:39" s="837" customFormat="1" ht="15" thickBot="1" x14ac:dyDescent="0.35">
      <c r="A96" s="842"/>
      <c r="B96" s="860" t="s">
        <v>531</v>
      </c>
      <c r="C96" s="556">
        <f>C85/C$64*Euro</f>
        <v>22.35</v>
      </c>
      <c r="D96" s="556">
        <f>D85/D$64*Euro</f>
        <v>20.487500000000001</v>
      </c>
      <c r="E96" s="556">
        <f>E85/E$64*Euro</f>
        <v>18.625</v>
      </c>
      <c r="F96" s="556">
        <f>F85/F$64*Euro</f>
        <v>16.762499999999999</v>
      </c>
      <c r="G96" s="859"/>
      <c r="H96" s="859"/>
      <c r="I96" s="859"/>
      <c r="J96" s="859"/>
      <c r="K96" s="859"/>
      <c r="L96" s="859"/>
      <c r="M96" s="842"/>
      <c r="N96" s="842"/>
      <c r="O96" s="842"/>
      <c r="P96" s="842"/>
      <c r="Q96" s="842"/>
      <c r="R96" s="842"/>
      <c r="S96" s="842"/>
      <c r="T96" s="842"/>
      <c r="U96" s="842"/>
      <c r="Z96" s="877" t="s">
        <v>531</v>
      </c>
      <c r="AA96" s="556">
        <f>AA85/AA$64*Euro</f>
        <v>4.4234375000000004</v>
      </c>
      <c r="AB96" s="556">
        <f>AB85/AB$64*Euro</f>
        <v>4.1440625000000004</v>
      </c>
      <c r="AC96" s="556">
        <f>AC85/AC$64*Euro</f>
        <v>3.7250000000000001</v>
      </c>
      <c r="AD96" s="556">
        <f>AD85/AD$64*Euro</f>
        <v>3.3525</v>
      </c>
      <c r="AE96" s="876"/>
      <c r="AF96" s="876"/>
      <c r="AG96" s="876"/>
      <c r="AH96" s="876"/>
      <c r="AI96" s="876"/>
      <c r="AJ96" s="876"/>
      <c r="AK96" s="842"/>
      <c r="AL96" s="842"/>
      <c r="AM96" s="842"/>
    </row>
    <row r="97" spans="1:39" s="837" customFormat="1" ht="21" thickBot="1" x14ac:dyDescent="0.35">
      <c r="A97" s="842"/>
      <c r="B97" s="860" t="s">
        <v>532</v>
      </c>
      <c r="C97" s="556">
        <f>C496/C$22*Euro</f>
        <v>0</v>
      </c>
      <c r="D97" s="556">
        <f>D496/D$22*Euro</f>
        <v>0</v>
      </c>
      <c r="E97" s="556">
        <f>E496/E$22*Euro</f>
        <v>0</v>
      </c>
      <c r="F97" s="556">
        <f>F496/F$22*Euro</f>
        <v>0</v>
      </c>
      <c r="G97" s="859"/>
      <c r="H97" s="859"/>
      <c r="I97" s="859"/>
      <c r="J97" s="859"/>
      <c r="K97" s="859"/>
      <c r="L97" s="859"/>
      <c r="M97" s="842"/>
      <c r="N97" s="842"/>
      <c r="O97" s="842"/>
      <c r="P97" s="842"/>
      <c r="Q97" s="842"/>
      <c r="R97" s="842"/>
      <c r="S97" s="842"/>
      <c r="T97" s="842"/>
      <c r="U97" s="842"/>
      <c r="Z97" s="877" t="s">
        <v>532</v>
      </c>
      <c r="AA97" s="556">
        <f>AA496/AA$22*Euro</f>
        <v>0</v>
      </c>
      <c r="AB97" s="556">
        <f>AB496/AB$22*Euro</f>
        <v>0</v>
      </c>
      <c r="AC97" s="556">
        <f>AC496/AC$22*Euro</f>
        <v>0</v>
      </c>
      <c r="AD97" s="556">
        <f>AD496/AD$22*Euro</f>
        <v>0</v>
      </c>
      <c r="AE97" s="876"/>
      <c r="AF97" s="876"/>
      <c r="AG97" s="876"/>
      <c r="AH97" s="876"/>
      <c r="AI97" s="876"/>
      <c r="AJ97" s="876"/>
      <c r="AK97" s="842"/>
      <c r="AL97" s="842"/>
      <c r="AM97" s="842"/>
    </row>
    <row r="98" spans="1:39" s="837" customFormat="1" ht="15" thickBot="1" x14ac:dyDescent="0.35">
      <c r="A98" s="842"/>
      <c r="B98" s="860"/>
      <c r="C98" s="859"/>
      <c r="D98" s="859"/>
      <c r="E98" s="859"/>
      <c r="F98" s="859"/>
      <c r="G98" s="859"/>
      <c r="H98" s="859"/>
      <c r="I98" s="859"/>
      <c r="J98" s="859"/>
      <c r="K98" s="859"/>
      <c r="L98" s="859"/>
      <c r="M98" s="842"/>
      <c r="N98" s="842"/>
      <c r="O98" s="842"/>
      <c r="P98" s="842"/>
      <c r="Q98" s="842"/>
      <c r="R98" s="842"/>
      <c r="S98" s="842"/>
      <c r="T98" s="842"/>
      <c r="U98" s="842"/>
      <c r="Z98" s="877"/>
      <c r="AA98" s="876"/>
      <c r="AB98" s="876"/>
      <c r="AC98" s="876"/>
      <c r="AD98" s="876"/>
      <c r="AE98" s="876"/>
      <c r="AF98" s="876"/>
      <c r="AG98" s="876"/>
      <c r="AH98" s="876"/>
      <c r="AI98" s="876"/>
      <c r="AJ98" s="876"/>
      <c r="AK98" s="842"/>
      <c r="AL98" s="842"/>
      <c r="AM98" s="842"/>
    </row>
    <row r="99" spans="1:39" s="837" customFormat="1" ht="15" thickBot="1" x14ac:dyDescent="0.35">
      <c r="A99" s="842"/>
      <c r="B99" s="857" t="s">
        <v>530</v>
      </c>
      <c r="C99" s="556">
        <f>C89/C64/1000*Euro</f>
        <v>0.54198749999999996</v>
      </c>
      <c r="D99" s="556">
        <f>D89/D64/1000*Euro</f>
        <v>0.51783490586254366</v>
      </c>
      <c r="E99" s="556">
        <f>E89/E64/1000*Euro</f>
        <v>0.47515472537302883</v>
      </c>
      <c r="F99" s="556">
        <f>F89/F64/1000*Euro</f>
        <v>0.44464407412933504</v>
      </c>
      <c r="G99" s="859"/>
      <c r="H99" s="859"/>
      <c r="I99" s="859"/>
      <c r="J99" s="859"/>
      <c r="K99" s="859"/>
      <c r="L99" s="859"/>
      <c r="M99" s="842"/>
      <c r="N99" s="842"/>
      <c r="O99" s="842"/>
      <c r="P99" s="842"/>
      <c r="Q99" s="842"/>
      <c r="R99" s="842"/>
      <c r="S99" s="842"/>
      <c r="T99" s="842"/>
      <c r="U99" s="842"/>
      <c r="Z99" s="874" t="s">
        <v>530</v>
      </c>
      <c r="AA99" s="556">
        <f>AA89/AA64/1000*Euro</f>
        <v>7.63625E-2</v>
      </c>
      <c r="AB99" s="556">
        <f>AB89/AB64/1000*Euro</f>
        <v>7.6828125000000011E-2</v>
      </c>
      <c r="AC99" s="556">
        <f>AC89/AC64/1000*Euro</f>
        <v>8.6885624999999994E-2</v>
      </c>
      <c r="AD99" s="556">
        <f>AD89/AD64/1000*Euro</f>
        <v>0.1122621875</v>
      </c>
      <c r="AE99" s="876"/>
      <c r="AF99" s="876"/>
      <c r="AG99" s="876"/>
      <c r="AH99" s="876"/>
      <c r="AI99" s="876"/>
      <c r="AJ99" s="876"/>
      <c r="AK99" s="842"/>
      <c r="AL99" s="842"/>
      <c r="AM99" s="842"/>
    </row>
    <row r="100" spans="1:39" s="837" customFormat="1" ht="15" thickBot="1" x14ac:dyDescent="0.35">
      <c r="A100" s="842"/>
      <c r="B100" s="858" t="s">
        <v>533</v>
      </c>
      <c r="C100" s="791">
        <f>C92*3.6*Euro/1000</f>
        <v>0</v>
      </c>
      <c r="D100" s="791">
        <f>D92*3.6*Euro/1000</f>
        <v>0</v>
      </c>
      <c r="E100" s="791">
        <f>E92*3.6*Euro/1000</f>
        <v>0</v>
      </c>
      <c r="F100" s="791">
        <f>F92*3.6*Euro/1000</f>
        <v>0</v>
      </c>
      <c r="G100" s="859"/>
      <c r="H100" s="859"/>
      <c r="I100" s="859"/>
      <c r="J100" s="859"/>
      <c r="K100" s="859"/>
      <c r="L100" s="859"/>
      <c r="M100" s="842"/>
      <c r="N100" s="842"/>
      <c r="O100" s="842"/>
      <c r="P100" s="842"/>
      <c r="Q100" s="842"/>
      <c r="R100" s="842"/>
      <c r="S100" s="842"/>
      <c r="T100" s="842"/>
      <c r="U100" s="842"/>
      <c r="Z100" s="875" t="s">
        <v>533</v>
      </c>
      <c r="AA100" s="791">
        <f>AA92*3.6*Euro/1000</f>
        <v>1.341E-2</v>
      </c>
      <c r="AB100" s="791">
        <f>AB92*3.6*Euro/1000</f>
        <v>1.2605399999999999E-2</v>
      </c>
      <c r="AC100" s="791">
        <f>AC92*3.6*Euro/1000</f>
        <v>1.1264400000000001E-2</v>
      </c>
      <c r="AD100" s="791">
        <f>AD92*3.6*Euro/1000</f>
        <v>1.01916E-2</v>
      </c>
      <c r="AE100" s="876"/>
      <c r="AF100" s="876"/>
      <c r="AG100" s="876"/>
      <c r="AH100" s="876"/>
      <c r="AI100" s="876"/>
      <c r="AJ100" s="876"/>
      <c r="AK100" s="842"/>
      <c r="AL100" s="842"/>
      <c r="AM100" s="842"/>
    </row>
    <row r="101" spans="1:39" s="837" customFormat="1" x14ac:dyDescent="0.3">
      <c r="A101" s="842"/>
      <c r="B101" s="864"/>
      <c r="C101" s="865"/>
      <c r="D101" s="865"/>
      <c r="E101" s="865"/>
      <c r="F101" s="865"/>
      <c r="G101" s="866"/>
      <c r="H101" s="866"/>
      <c r="I101" s="866"/>
      <c r="J101" s="866"/>
      <c r="K101" s="866"/>
      <c r="L101" s="866"/>
      <c r="M101" s="842"/>
      <c r="N101" s="842"/>
      <c r="O101" s="842"/>
      <c r="P101" s="842"/>
      <c r="Q101" s="842"/>
      <c r="R101" s="842"/>
      <c r="S101" s="842"/>
      <c r="T101" s="842"/>
      <c r="U101" s="842"/>
      <c r="Z101" s="864"/>
      <c r="AA101" s="866"/>
      <c r="AB101" s="866"/>
      <c r="AC101" s="866"/>
      <c r="AD101" s="866"/>
    </row>
    <row r="102" spans="1:39" s="837" customFormat="1" x14ac:dyDescent="0.3">
      <c r="A102" s="842"/>
      <c r="B102" s="864"/>
      <c r="C102" s="865"/>
      <c r="D102" s="865"/>
      <c r="E102" s="865"/>
      <c r="F102" s="865"/>
      <c r="G102" s="866"/>
      <c r="H102" s="866"/>
      <c r="I102" s="866"/>
      <c r="J102" s="866"/>
      <c r="K102" s="866"/>
      <c r="L102" s="866"/>
      <c r="M102" s="842"/>
      <c r="N102" s="842"/>
      <c r="O102" s="842"/>
      <c r="P102" s="842"/>
      <c r="Q102" s="842"/>
      <c r="R102" s="842"/>
      <c r="S102" s="842"/>
      <c r="T102" s="842"/>
      <c r="U102" s="842"/>
      <c r="Z102" s="864"/>
      <c r="AA102" s="866"/>
      <c r="AB102" s="866"/>
      <c r="AC102" s="866"/>
      <c r="AD102" s="866"/>
    </row>
    <row r="103" spans="1:39" s="837" customFormat="1" x14ac:dyDescent="0.3">
      <c r="A103" s="842"/>
      <c r="B103" s="864"/>
      <c r="C103" s="865"/>
      <c r="D103" s="865"/>
      <c r="E103" s="865"/>
      <c r="F103" s="865"/>
      <c r="G103" s="866"/>
      <c r="H103" s="866"/>
      <c r="I103" s="866"/>
      <c r="J103" s="866"/>
      <c r="K103" s="866"/>
      <c r="L103" s="866"/>
      <c r="M103" s="842"/>
      <c r="N103" s="842"/>
      <c r="O103" s="842"/>
      <c r="P103" s="842"/>
      <c r="Q103" s="842"/>
      <c r="R103" s="842"/>
      <c r="S103" s="842"/>
      <c r="T103" s="842"/>
      <c r="U103" s="842"/>
      <c r="Z103" s="864"/>
      <c r="AA103" s="866"/>
      <c r="AB103" s="866"/>
      <c r="AC103" s="866"/>
      <c r="AD103" s="866"/>
    </row>
    <row r="104" spans="1:39" s="837" customFormat="1" x14ac:dyDescent="0.3">
      <c r="A104" s="842"/>
      <c r="B104" s="864"/>
      <c r="C104" s="865"/>
      <c r="D104" s="865"/>
      <c r="E104" s="865"/>
      <c r="F104" s="865"/>
      <c r="G104" s="866"/>
      <c r="H104" s="866"/>
      <c r="I104" s="866"/>
      <c r="J104" s="866"/>
      <c r="K104" s="866"/>
      <c r="L104" s="866"/>
      <c r="M104" s="842"/>
      <c r="N104" s="842"/>
      <c r="O104" s="842"/>
      <c r="P104" s="842"/>
      <c r="Q104" s="842"/>
      <c r="R104" s="842"/>
      <c r="S104" s="842"/>
      <c r="T104" s="842"/>
      <c r="U104" s="842"/>
      <c r="Z104" s="864"/>
      <c r="AA104" s="866"/>
      <c r="AB104" s="866"/>
      <c r="AC104" s="866"/>
      <c r="AD104" s="866"/>
    </row>
    <row r="105" spans="1:39" s="837" customFormat="1" x14ac:dyDescent="0.3">
      <c r="A105" s="842"/>
      <c r="B105" s="864"/>
      <c r="C105" s="865"/>
      <c r="D105" s="865"/>
      <c r="E105" s="865"/>
      <c r="F105" s="865"/>
      <c r="G105" s="866"/>
      <c r="H105" s="866"/>
      <c r="I105" s="866"/>
      <c r="J105" s="866"/>
      <c r="K105" s="866"/>
      <c r="L105" s="866"/>
      <c r="M105" s="842"/>
      <c r="N105" s="842"/>
      <c r="O105" s="842"/>
      <c r="P105" s="842"/>
      <c r="Q105" s="842"/>
      <c r="R105" s="842"/>
      <c r="S105" s="842"/>
      <c r="T105" s="842"/>
      <c r="U105" s="842"/>
      <c r="Z105" s="864"/>
      <c r="AA105" s="866"/>
      <c r="AB105" s="866"/>
      <c r="AC105" s="866"/>
      <c r="AD105" s="866"/>
    </row>
    <row r="106" spans="1:39" x14ac:dyDescent="0.3">
      <c r="A106" s="455"/>
      <c r="B106" s="571"/>
      <c r="C106" s="35"/>
      <c r="D106" s="35"/>
      <c r="E106" s="35"/>
      <c r="F106" s="35"/>
      <c r="G106" s="35"/>
      <c r="H106" s="35"/>
      <c r="I106" s="455"/>
      <c r="J106" s="455"/>
      <c r="K106" s="455"/>
      <c r="L106" s="455"/>
      <c r="M106" s="455"/>
      <c r="N106" s="455"/>
      <c r="O106" s="455"/>
      <c r="P106" s="455"/>
      <c r="Q106" s="455"/>
      <c r="R106" s="455"/>
      <c r="S106" s="455"/>
      <c r="T106" s="455"/>
      <c r="U106" s="455"/>
      <c r="V106" s="578"/>
      <c r="W106" s="578"/>
      <c r="X106" s="578"/>
      <c r="Y106" s="578"/>
      <c r="Z106" s="578"/>
      <c r="AA106" s="578"/>
      <c r="AB106" s="578"/>
      <c r="AC106" s="578"/>
      <c r="AD106" s="578"/>
      <c r="AE106" s="578"/>
      <c r="AF106" s="578"/>
      <c r="AG106" s="578"/>
      <c r="AH106" s="578"/>
      <c r="AI106" s="578"/>
      <c r="AJ106" s="578"/>
      <c r="AK106" s="578"/>
      <c r="AL106" s="578"/>
      <c r="AM106" s="578"/>
    </row>
    <row r="107" spans="1:39" x14ac:dyDescent="0.3">
      <c r="A107" s="455"/>
      <c r="B107" s="571"/>
      <c r="C107" s="35"/>
      <c r="D107" s="35"/>
      <c r="E107" s="35"/>
      <c r="F107" s="35"/>
      <c r="G107" s="35"/>
      <c r="H107" s="35"/>
      <c r="I107" s="455"/>
      <c r="J107" s="455"/>
      <c r="K107" s="455"/>
      <c r="L107" s="455"/>
      <c r="M107" s="455"/>
      <c r="N107" s="455"/>
      <c r="O107" s="455"/>
      <c r="P107" s="455"/>
      <c r="Q107" s="455"/>
      <c r="R107" s="455"/>
      <c r="S107" s="455"/>
      <c r="T107" s="455"/>
      <c r="U107" s="455"/>
      <c r="V107" s="578"/>
      <c r="W107" s="578"/>
      <c r="X107" s="578"/>
      <c r="Y107" s="578"/>
      <c r="Z107" s="578"/>
      <c r="AA107" s="578"/>
      <c r="AB107" s="578"/>
      <c r="AC107" s="578"/>
      <c r="AD107" s="578"/>
      <c r="AE107" s="578"/>
      <c r="AF107" s="578"/>
      <c r="AG107" s="578"/>
      <c r="AH107" s="578"/>
      <c r="AI107" s="578"/>
      <c r="AJ107" s="578"/>
      <c r="AK107" s="578"/>
      <c r="AL107" s="578"/>
      <c r="AM107" s="578"/>
    </row>
    <row r="108" spans="1:39" x14ac:dyDescent="0.3">
      <c r="A108" s="597" t="s">
        <v>608</v>
      </c>
      <c r="B108" s="578"/>
      <c r="C108" s="578"/>
      <c r="D108" s="578"/>
      <c r="E108" s="578"/>
      <c r="F108" s="578"/>
      <c r="G108" s="578"/>
      <c r="H108" s="578"/>
      <c r="I108" s="578"/>
      <c r="J108" s="578"/>
      <c r="K108" s="578"/>
      <c r="L108" s="578"/>
      <c r="M108" s="578"/>
      <c r="N108" s="455"/>
      <c r="O108" s="455"/>
      <c r="P108" s="455"/>
      <c r="Q108" s="455"/>
      <c r="R108" s="455"/>
      <c r="S108" s="455"/>
      <c r="T108" s="455"/>
      <c r="U108" s="455"/>
      <c r="V108" s="578"/>
      <c r="W108" s="578"/>
      <c r="X108" s="578"/>
      <c r="Y108" s="597" t="s">
        <v>608</v>
      </c>
      <c r="Z108" s="578"/>
      <c r="AA108" s="578"/>
      <c r="AB108" s="578"/>
      <c r="AC108" s="578"/>
      <c r="AD108" s="578"/>
      <c r="AE108" s="578"/>
      <c r="AF108" s="578"/>
      <c r="AG108" s="578"/>
      <c r="AH108" s="578"/>
      <c r="AI108" s="578"/>
      <c r="AJ108" s="578"/>
      <c r="AK108" s="578"/>
      <c r="AL108" s="578"/>
      <c r="AM108" s="578"/>
    </row>
    <row r="109" spans="1:39" ht="15.6" x14ac:dyDescent="0.3">
      <c r="A109" s="593">
        <v>1</v>
      </c>
      <c r="B109" s="617" t="s">
        <v>609</v>
      </c>
      <c r="C109" s="578"/>
      <c r="D109" s="578"/>
      <c r="E109" s="578"/>
      <c r="F109" s="578"/>
      <c r="G109" s="578"/>
      <c r="H109" s="578"/>
      <c r="I109" s="578"/>
      <c r="J109" s="578"/>
      <c r="K109" s="578"/>
      <c r="L109" s="578"/>
      <c r="M109" s="578"/>
      <c r="N109" s="455"/>
      <c r="O109" s="455"/>
      <c r="P109" s="455"/>
      <c r="Q109" s="455"/>
      <c r="R109" s="455"/>
      <c r="S109" s="455"/>
      <c r="T109" s="455"/>
      <c r="U109" s="455"/>
      <c r="V109" s="578"/>
      <c r="W109" s="578"/>
      <c r="X109" s="578"/>
      <c r="Y109" s="593">
        <v>4</v>
      </c>
      <c r="Z109" s="617" t="s">
        <v>612</v>
      </c>
      <c r="AA109" s="578"/>
      <c r="AB109" s="578"/>
      <c r="AC109" s="578"/>
      <c r="AD109" s="578"/>
      <c r="AE109" s="578"/>
      <c r="AF109" s="578"/>
      <c r="AG109" s="578"/>
      <c r="AH109" s="578"/>
      <c r="AI109" s="578"/>
      <c r="AJ109" s="578"/>
      <c r="AK109" s="578"/>
      <c r="AL109" s="578"/>
      <c r="AM109" s="578"/>
    </row>
    <row r="110" spans="1:39" ht="15.6" x14ac:dyDescent="0.3">
      <c r="A110" s="593">
        <v>2</v>
      </c>
      <c r="B110" s="617" t="s">
        <v>610</v>
      </c>
      <c r="C110" s="578"/>
      <c r="D110" s="578"/>
      <c r="E110" s="578"/>
      <c r="F110" s="578"/>
      <c r="G110" s="578"/>
      <c r="H110" s="578"/>
      <c r="I110" s="578"/>
      <c r="J110" s="578"/>
      <c r="K110" s="578"/>
      <c r="L110" s="578"/>
      <c r="M110" s="578"/>
      <c r="N110" s="455"/>
      <c r="O110" s="455"/>
      <c r="P110" s="455"/>
      <c r="Q110" s="455"/>
      <c r="R110" s="455"/>
      <c r="S110" s="455"/>
      <c r="T110" s="455"/>
      <c r="U110" s="455"/>
      <c r="V110" s="578"/>
      <c r="W110" s="578"/>
      <c r="X110" s="578"/>
      <c r="Y110" s="593">
        <v>5</v>
      </c>
      <c r="Z110" s="617" t="s">
        <v>613</v>
      </c>
      <c r="AA110" s="578"/>
      <c r="AB110" s="578"/>
      <c r="AC110" s="578"/>
      <c r="AD110" s="578"/>
      <c r="AE110" s="578"/>
      <c r="AF110" s="578"/>
      <c r="AG110" s="578"/>
      <c r="AH110" s="578"/>
      <c r="AI110" s="578"/>
      <c r="AJ110" s="578"/>
      <c r="AK110" s="578"/>
      <c r="AL110" s="578"/>
      <c r="AM110" s="578"/>
    </row>
    <row r="111" spans="1:39" ht="15.6" x14ac:dyDescent="0.3">
      <c r="A111" s="593">
        <v>3</v>
      </c>
      <c r="B111" s="617" t="s">
        <v>611</v>
      </c>
      <c r="C111" s="578"/>
      <c r="D111" s="578"/>
      <c r="E111" s="578"/>
      <c r="F111" s="578"/>
      <c r="G111" s="578"/>
      <c r="H111" s="578"/>
      <c r="I111" s="578"/>
      <c r="J111" s="578"/>
      <c r="K111" s="578"/>
      <c r="L111" s="578"/>
      <c r="M111" s="578"/>
      <c r="N111" s="455"/>
      <c r="O111" s="455"/>
      <c r="P111" s="455"/>
      <c r="Q111" s="455"/>
      <c r="R111" s="455"/>
      <c r="S111" s="455"/>
      <c r="T111" s="455"/>
      <c r="U111" s="455"/>
      <c r="V111" s="578"/>
      <c r="W111" s="578"/>
      <c r="X111" s="578"/>
      <c r="Y111" s="593">
        <v>6</v>
      </c>
      <c r="Z111" s="617" t="s">
        <v>629</v>
      </c>
      <c r="AA111" s="578"/>
      <c r="AB111" s="578"/>
      <c r="AC111" s="578"/>
      <c r="AD111" s="578"/>
      <c r="AE111" s="578"/>
      <c r="AF111" s="578"/>
      <c r="AG111" s="578"/>
      <c r="AH111" s="578"/>
      <c r="AI111" s="578"/>
      <c r="AJ111" s="578"/>
      <c r="AK111" s="578"/>
      <c r="AL111" s="578"/>
      <c r="AM111" s="578"/>
    </row>
    <row r="112" spans="1:39" ht="15.6" x14ac:dyDescent="0.3">
      <c r="A112" s="593">
        <v>4</v>
      </c>
      <c r="B112" s="617" t="s">
        <v>612</v>
      </c>
      <c r="C112" s="578"/>
      <c r="D112" s="578"/>
      <c r="E112" s="578"/>
      <c r="F112" s="578"/>
      <c r="G112" s="578"/>
      <c r="H112" s="578"/>
      <c r="I112" s="578"/>
      <c r="J112" s="578"/>
      <c r="K112" s="578"/>
      <c r="L112" s="578"/>
      <c r="M112" s="578"/>
      <c r="N112" s="455"/>
      <c r="O112" s="455"/>
      <c r="P112" s="455"/>
      <c r="Q112" s="455"/>
      <c r="R112" s="455"/>
      <c r="S112" s="455"/>
      <c r="T112" s="455"/>
      <c r="U112" s="455"/>
      <c r="V112" s="578"/>
      <c r="W112" s="578"/>
      <c r="X112" s="578"/>
      <c r="Y112" s="593">
        <v>7</v>
      </c>
      <c r="Z112" s="617" t="s">
        <v>614</v>
      </c>
      <c r="AA112" s="578"/>
      <c r="AB112" s="578"/>
      <c r="AC112" s="578"/>
      <c r="AD112" s="578"/>
      <c r="AE112" s="578"/>
      <c r="AF112" s="578"/>
      <c r="AG112" s="578"/>
      <c r="AH112" s="578"/>
      <c r="AI112" s="578"/>
      <c r="AJ112" s="578"/>
      <c r="AK112" s="578"/>
      <c r="AL112" s="578"/>
      <c r="AM112" s="578"/>
    </row>
    <row r="113" spans="1:39" ht="15.6" x14ac:dyDescent="0.3">
      <c r="A113" s="593">
        <v>5</v>
      </c>
      <c r="B113" s="617" t="s">
        <v>613</v>
      </c>
      <c r="C113" s="578"/>
      <c r="D113" s="578"/>
      <c r="E113" s="578"/>
      <c r="F113" s="578"/>
      <c r="G113" s="578"/>
      <c r="H113" s="578"/>
      <c r="I113" s="578"/>
      <c r="J113" s="578"/>
      <c r="K113" s="578"/>
      <c r="L113" s="578"/>
      <c r="M113" s="578"/>
      <c r="N113" s="455"/>
      <c r="O113" s="455"/>
      <c r="P113" s="455"/>
      <c r="Q113" s="455"/>
      <c r="R113" s="455"/>
      <c r="S113" s="455"/>
      <c r="T113" s="455"/>
      <c r="U113" s="455"/>
      <c r="V113" s="578"/>
      <c r="W113" s="578"/>
      <c r="X113" s="578"/>
      <c r="Y113" s="593">
        <v>11</v>
      </c>
      <c r="Z113" s="617" t="s">
        <v>630</v>
      </c>
      <c r="AA113" s="578"/>
      <c r="AB113" s="578"/>
      <c r="AC113" s="578"/>
      <c r="AD113" s="578"/>
      <c r="AE113" s="578"/>
      <c r="AF113" s="578"/>
      <c r="AG113" s="578"/>
      <c r="AH113" s="578"/>
      <c r="AI113" s="578"/>
      <c r="AJ113" s="578"/>
      <c r="AK113" s="578"/>
      <c r="AL113" s="578"/>
      <c r="AM113" s="578"/>
    </row>
    <row r="114" spans="1:39" ht="15.6" x14ac:dyDescent="0.3">
      <c r="A114" s="593">
        <v>7</v>
      </c>
      <c r="B114" s="617" t="s">
        <v>614</v>
      </c>
      <c r="C114" s="578"/>
      <c r="D114" s="578"/>
      <c r="E114" s="578"/>
      <c r="F114" s="578"/>
      <c r="G114" s="578"/>
      <c r="H114" s="578"/>
      <c r="I114" s="578"/>
      <c r="J114" s="578"/>
      <c r="K114" s="578"/>
      <c r="L114" s="578"/>
      <c r="M114" s="578"/>
      <c r="N114" s="455"/>
      <c r="O114" s="455"/>
      <c r="P114" s="455"/>
      <c r="Q114" s="455"/>
      <c r="R114" s="455"/>
      <c r="S114" s="455"/>
      <c r="T114" s="455"/>
      <c r="U114" s="455"/>
      <c r="V114" s="578"/>
      <c r="W114" s="578"/>
      <c r="X114" s="578"/>
      <c r="Y114" s="593">
        <v>12</v>
      </c>
      <c r="Z114" s="617" t="s">
        <v>631</v>
      </c>
      <c r="AA114" s="578"/>
      <c r="AB114" s="578"/>
      <c r="AC114" s="578"/>
      <c r="AD114" s="578"/>
      <c r="AE114" s="578"/>
      <c r="AF114" s="578"/>
      <c r="AG114" s="578"/>
      <c r="AH114" s="578"/>
      <c r="AI114" s="578"/>
      <c r="AJ114" s="578"/>
      <c r="AK114" s="578"/>
      <c r="AL114" s="578"/>
      <c r="AM114" s="578"/>
    </row>
    <row r="115" spans="1:39" ht="15.6" x14ac:dyDescent="0.3">
      <c r="A115" s="593">
        <v>8</v>
      </c>
      <c r="B115" s="617" t="s">
        <v>615</v>
      </c>
      <c r="C115" s="578"/>
      <c r="D115" s="578"/>
      <c r="E115" s="578"/>
      <c r="F115" s="578"/>
      <c r="G115" s="578"/>
      <c r="H115" s="578"/>
      <c r="I115" s="578"/>
      <c r="J115" s="578"/>
      <c r="K115" s="578"/>
      <c r="L115" s="578"/>
      <c r="M115" s="578"/>
      <c r="N115" s="455"/>
      <c r="O115" s="455"/>
      <c r="P115" s="455"/>
      <c r="Q115" s="455"/>
      <c r="R115" s="455"/>
      <c r="S115" s="455"/>
      <c r="T115" s="455"/>
      <c r="U115" s="455"/>
      <c r="V115" s="578"/>
      <c r="W115" s="578"/>
      <c r="X115" s="578"/>
      <c r="Y115" s="593">
        <v>13</v>
      </c>
      <c r="Z115" s="617" t="s">
        <v>632</v>
      </c>
      <c r="AA115" s="578"/>
      <c r="AB115" s="578"/>
      <c r="AC115" s="578"/>
      <c r="AD115" s="578"/>
      <c r="AE115" s="578"/>
      <c r="AF115" s="578"/>
      <c r="AG115" s="578"/>
      <c r="AH115" s="578"/>
      <c r="AI115" s="578"/>
      <c r="AJ115" s="578"/>
      <c r="AK115" s="578"/>
      <c r="AL115" s="578"/>
      <c r="AM115" s="578"/>
    </row>
    <row r="116" spans="1:39" ht="15.6" x14ac:dyDescent="0.3">
      <c r="A116" s="559">
        <v>14</v>
      </c>
      <c r="B116" s="560" t="s">
        <v>616</v>
      </c>
      <c r="C116" s="121"/>
      <c r="D116" s="121"/>
      <c r="E116" s="121"/>
      <c r="F116" s="121"/>
      <c r="G116" s="121"/>
      <c r="H116" s="121"/>
      <c r="I116" s="121"/>
      <c r="J116" s="121"/>
      <c r="K116" s="121"/>
      <c r="L116" s="121"/>
      <c r="M116" s="121"/>
      <c r="N116" s="561"/>
      <c r="O116" s="561"/>
      <c r="P116" s="455"/>
      <c r="Q116" s="455"/>
      <c r="R116" s="455"/>
      <c r="S116" s="455"/>
      <c r="T116" s="455"/>
      <c r="U116" s="455"/>
      <c r="V116" s="578"/>
      <c r="W116" s="578"/>
      <c r="X116" s="578"/>
      <c r="Y116" s="593">
        <v>15</v>
      </c>
      <c r="Z116" s="617" t="s">
        <v>633</v>
      </c>
      <c r="AA116" s="578"/>
      <c r="AB116" s="578"/>
      <c r="AC116" s="578"/>
      <c r="AD116" s="578"/>
      <c r="AE116" s="578"/>
      <c r="AF116" s="578"/>
      <c r="AG116" s="578"/>
      <c r="AH116" s="578"/>
      <c r="AI116" s="578"/>
      <c r="AJ116" s="578"/>
      <c r="AK116" s="578"/>
      <c r="AL116" s="578"/>
      <c r="AM116" s="578"/>
    </row>
    <row r="117" spans="1:39" x14ac:dyDescent="0.3">
      <c r="A117" s="561"/>
      <c r="B117" s="243"/>
      <c r="C117" s="170"/>
      <c r="D117" s="170"/>
      <c r="E117" s="170"/>
      <c r="F117" s="170"/>
      <c r="G117" s="170"/>
      <c r="H117" s="170"/>
      <c r="I117" s="561"/>
      <c r="J117" s="561"/>
      <c r="K117" s="561"/>
      <c r="L117" s="561"/>
      <c r="M117" s="561"/>
      <c r="N117" s="561"/>
      <c r="O117" s="561"/>
      <c r="P117" s="455"/>
      <c r="Q117" s="455"/>
      <c r="R117" s="455"/>
      <c r="S117" s="455"/>
      <c r="T117" s="455"/>
      <c r="U117" s="455"/>
      <c r="V117" s="578"/>
      <c r="W117" s="578"/>
      <c r="X117" s="578"/>
      <c r="Y117" s="578"/>
      <c r="Z117" s="578"/>
      <c r="AA117" s="578"/>
      <c r="AB117" s="578"/>
      <c r="AC117" s="578"/>
      <c r="AD117" s="578"/>
      <c r="AE117" s="578"/>
      <c r="AF117" s="578"/>
      <c r="AG117" s="578"/>
      <c r="AH117" s="578"/>
      <c r="AI117" s="578"/>
      <c r="AJ117" s="578"/>
      <c r="AK117" s="578"/>
      <c r="AL117" s="578"/>
      <c r="AM117" s="578"/>
    </row>
    <row r="118" spans="1:39" x14ac:dyDescent="0.3">
      <c r="A118" s="562" t="s">
        <v>617</v>
      </c>
      <c r="B118" s="121"/>
      <c r="C118" s="121"/>
      <c r="D118" s="121"/>
      <c r="E118" s="121"/>
      <c r="F118" s="121"/>
      <c r="G118" s="121"/>
      <c r="H118" s="121"/>
      <c r="I118" s="121"/>
      <c r="J118" s="121"/>
      <c r="K118" s="121"/>
      <c r="L118" s="121"/>
      <c r="M118" s="121"/>
      <c r="N118" s="561"/>
      <c r="O118" s="561"/>
      <c r="P118" s="455"/>
      <c r="Q118" s="455"/>
      <c r="R118" s="455"/>
      <c r="S118" s="455"/>
      <c r="T118" s="455"/>
      <c r="U118" s="455"/>
      <c r="V118" s="578"/>
      <c r="W118" s="578"/>
      <c r="X118" s="578"/>
      <c r="Y118" s="592" t="s">
        <v>617</v>
      </c>
      <c r="Z118" s="578"/>
      <c r="AA118" s="578"/>
      <c r="AB118" s="578"/>
      <c r="AC118" s="578"/>
      <c r="AD118" s="578"/>
      <c r="AE118" s="578"/>
      <c r="AF118" s="578"/>
      <c r="AG118" s="578"/>
      <c r="AH118" s="578"/>
      <c r="AI118" s="578"/>
      <c r="AJ118" s="578"/>
      <c r="AK118" s="578"/>
      <c r="AL118" s="578"/>
      <c r="AM118" s="578"/>
    </row>
    <row r="119" spans="1:39" x14ac:dyDescent="0.3">
      <c r="A119" s="563" t="s">
        <v>42</v>
      </c>
      <c r="B119" s="121" t="s">
        <v>618</v>
      </c>
      <c r="C119" s="121"/>
      <c r="D119" s="121"/>
      <c r="E119" s="121"/>
      <c r="F119" s="121"/>
      <c r="G119" s="121"/>
      <c r="H119" s="121"/>
      <c r="I119" s="121"/>
      <c r="J119" s="121"/>
      <c r="K119" s="121"/>
      <c r="L119" s="121"/>
      <c r="M119" s="121"/>
      <c r="N119" s="561"/>
      <c r="O119" s="561"/>
      <c r="P119" s="455"/>
      <c r="Q119" s="455"/>
      <c r="R119" s="455"/>
      <c r="S119" s="455"/>
      <c r="T119" s="455"/>
      <c r="U119" s="455"/>
      <c r="V119" s="578"/>
      <c r="W119" s="578"/>
      <c r="X119" s="578"/>
      <c r="Y119" s="595" t="s">
        <v>42</v>
      </c>
      <c r="Z119" s="579" t="s">
        <v>618</v>
      </c>
      <c r="AA119" s="578"/>
      <c r="AB119" s="578"/>
      <c r="AC119" s="578"/>
      <c r="AD119" s="578"/>
      <c r="AE119" s="578"/>
      <c r="AF119" s="578"/>
      <c r="AG119" s="578"/>
      <c r="AH119" s="578"/>
      <c r="AI119" s="578"/>
      <c r="AJ119" s="578"/>
      <c r="AK119" s="578"/>
      <c r="AL119" s="578"/>
      <c r="AM119" s="578"/>
    </row>
    <row r="120" spans="1:39" ht="15.6" x14ac:dyDescent="0.3">
      <c r="A120" s="563" t="s">
        <v>15</v>
      </c>
      <c r="B120" s="564" t="s">
        <v>619</v>
      </c>
      <c r="C120" s="121"/>
      <c r="D120" s="121"/>
      <c r="E120" s="121"/>
      <c r="F120" s="121"/>
      <c r="G120" s="121"/>
      <c r="H120" s="121"/>
      <c r="I120" s="121"/>
      <c r="J120" s="121"/>
      <c r="K120" s="121"/>
      <c r="L120" s="121"/>
      <c r="M120" s="121"/>
      <c r="N120" s="561"/>
      <c r="O120" s="561"/>
      <c r="P120" s="455"/>
      <c r="Q120" s="455"/>
      <c r="R120" s="455"/>
      <c r="S120" s="455"/>
      <c r="T120" s="455"/>
      <c r="U120" s="455"/>
      <c r="V120" s="578"/>
      <c r="W120" s="578"/>
      <c r="X120" s="578"/>
      <c r="Y120" s="595" t="s">
        <v>15</v>
      </c>
      <c r="Z120" s="594" t="s">
        <v>619</v>
      </c>
      <c r="AA120" s="578"/>
      <c r="AB120" s="578"/>
      <c r="AC120" s="578"/>
      <c r="AD120" s="578"/>
      <c r="AE120" s="578"/>
      <c r="AF120" s="578"/>
      <c r="AG120" s="578"/>
      <c r="AH120" s="578"/>
      <c r="AI120" s="578"/>
      <c r="AJ120" s="578"/>
      <c r="AK120" s="578"/>
      <c r="AL120" s="578"/>
      <c r="AM120" s="578"/>
    </row>
    <row r="121" spans="1:39" ht="15.6" x14ac:dyDescent="0.3">
      <c r="A121" s="563" t="s">
        <v>19</v>
      </c>
      <c r="B121" s="564" t="s">
        <v>620</v>
      </c>
      <c r="C121" s="121"/>
      <c r="D121" s="121"/>
      <c r="E121" s="121"/>
      <c r="F121" s="121"/>
      <c r="G121" s="121"/>
      <c r="H121" s="121"/>
      <c r="I121" s="121"/>
      <c r="J121" s="121"/>
      <c r="K121" s="121"/>
      <c r="L121" s="121"/>
      <c r="M121" s="121"/>
      <c r="N121" s="561"/>
      <c r="O121" s="561"/>
      <c r="P121" s="455"/>
      <c r="Q121" s="455"/>
      <c r="R121" s="455"/>
      <c r="S121" s="455"/>
      <c r="T121" s="455"/>
      <c r="U121" s="455"/>
      <c r="V121" s="578"/>
      <c r="W121" s="578"/>
      <c r="X121" s="578"/>
      <c r="Y121" s="595" t="s">
        <v>23</v>
      </c>
      <c r="Z121" s="594" t="s">
        <v>621</v>
      </c>
      <c r="AA121" s="578"/>
      <c r="AB121" s="578"/>
      <c r="AC121" s="578"/>
      <c r="AD121" s="578"/>
      <c r="AE121" s="578"/>
      <c r="AF121" s="578"/>
      <c r="AG121" s="578"/>
      <c r="AH121" s="578"/>
      <c r="AI121" s="578"/>
      <c r="AJ121" s="578"/>
      <c r="AK121" s="578"/>
      <c r="AL121" s="578"/>
      <c r="AM121" s="578"/>
    </row>
    <row r="122" spans="1:39" ht="15.6" x14ac:dyDescent="0.3">
      <c r="A122" s="563" t="s">
        <v>23</v>
      </c>
      <c r="B122" s="564" t="s">
        <v>621</v>
      </c>
      <c r="C122" s="170"/>
      <c r="D122" s="170"/>
      <c r="E122" s="170"/>
      <c r="F122" s="170"/>
      <c r="G122" s="170"/>
      <c r="H122" s="170"/>
      <c r="I122" s="561"/>
      <c r="J122" s="561"/>
      <c r="K122" s="561"/>
      <c r="L122" s="561"/>
      <c r="M122" s="561"/>
      <c r="N122" s="561"/>
      <c r="O122" s="561"/>
      <c r="P122" s="455"/>
      <c r="Q122" s="455"/>
      <c r="R122" s="455"/>
      <c r="S122" s="455"/>
      <c r="T122" s="455"/>
      <c r="U122" s="455"/>
      <c r="V122" s="578"/>
      <c r="W122" s="578"/>
      <c r="X122" s="578"/>
      <c r="Y122" s="595" t="s">
        <v>40</v>
      </c>
      <c r="Z122" s="594" t="s">
        <v>622</v>
      </c>
      <c r="AA122" s="578"/>
      <c r="AB122" s="578"/>
      <c r="AC122" s="578"/>
      <c r="AD122" s="578"/>
      <c r="AE122" s="578"/>
      <c r="AF122" s="578"/>
      <c r="AG122" s="578"/>
      <c r="AH122" s="578"/>
      <c r="AI122" s="578"/>
      <c r="AJ122" s="578"/>
      <c r="AK122" s="578"/>
      <c r="AL122" s="578"/>
      <c r="AM122" s="578"/>
    </row>
    <row r="123" spans="1:39" ht="15.6" x14ac:dyDescent="0.3">
      <c r="A123" s="563" t="s">
        <v>40</v>
      </c>
      <c r="B123" s="564" t="s">
        <v>622</v>
      </c>
      <c r="C123" s="170"/>
      <c r="D123" s="170"/>
      <c r="E123" s="170"/>
      <c r="F123" s="170"/>
      <c r="G123" s="170"/>
      <c r="H123" s="170"/>
      <c r="I123" s="561"/>
      <c r="J123" s="561"/>
      <c r="K123" s="561"/>
      <c r="L123" s="561"/>
      <c r="M123" s="561"/>
      <c r="N123" s="561"/>
      <c r="O123" s="561"/>
      <c r="P123" s="455"/>
      <c r="Q123" s="455"/>
      <c r="R123" s="455"/>
      <c r="S123" s="455"/>
      <c r="T123" s="455"/>
      <c r="U123" s="455"/>
      <c r="V123" s="578"/>
      <c r="W123" s="578"/>
      <c r="X123" s="578"/>
      <c r="Y123" s="595" t="s">
        <v>41</v>
      </c>
      <c r="Z123" s="594" t="s">
        <v>623</v>
      </c>
      <c r="AA123" s="578"/>
      <c r="AB123" s="578"/>
      <c r="AC123" s="578"/>
      <c r="AD123" s="578"/>
      <c r="AE123" s="578"/>
      <c r="AF123" s="578"/>
      <c r="AG123" s="578"/>
      <c r="AH123" s="578"/>
      <c r="AI123" s="578"/>
      <c r="AJ123" s="578"/>
      <c r="AK123" s="578"/>
      <c r="AL123" s="578"/>
      <c r="AM123" s="578"/>
    </row>
    <row r="124" spans="1:39" ht="15.6" x14ac:dyDescent="0.3">
      <c r="A124" s="563" t="s">
        <v>41</v>
      </c>
      <c r="B124" s="564" t="s">
        <v>623</v>
      </c>
      <c r="C124" s="565"/>
      <c r="D124" s="566"/>
      <c r="E124" s="566"/>
      <c r="F124" s="566"/>
      <c r="G124" s="567"/>
      <c r="H124" s="568"/>
      <c r="I124" s="561"/>
      <c r="J124" s="561"/>
      <c r="K124" s="561"/>
      <c r="L124" s="561"/>
      <c r="M124" s="561"/>
      <c r="N124" s="561"/>
      <c r="O124" s="561"/>
      <c r="P124" s="455"/>
      <c r="Q124" s="455"/>
      <c r="R124" s="455"/>
      <c r="S124" s="455"/>
      <c r="T124" s="455"/>
      <c r="U124" s="455"/>
      <c r="V124" s="578"/>
      <c r="W124" s="578"/>
      <c r="X124" s="578"/>
      <c r="Y124" s="595" t="s">
        <v>279</v>
      </c>
      <c r="Z124" s="594" t="s">
        <v>624</v>
      </c>
      <c r="AA124" s="578"/>
      <c r="AB124" s="578"/>
      <c r="AC124" s="578"/>
      <c r="AD124" s="578"/>
      <c r="AE124" s="578"/>
      <c r="AF124" s="578"/>
      <c r="AG124" s="578"/>
      <c r="AH124" s="578"/>
      <c r="AI124" s="578"/>
      <c r="AJ124" s="578"/>
      <c r="AK124" s="578"/>
      <c r="AL124" s="578"/>
      <c r="AM124" s="578"/>
    </row>
    <row r="125" spans="1:39" ht="15.6" x14ac:dyDescent="0.3">
      <c r="A125" s="563" t="s">
        <v>279</v>
      </c>
      <c r="B125" s="564" t="s">
        <v>624</v>
      </c>
      <c r="C125" s="566"/>
      <c r="D125" s="569"/>
      <c r="E125" s="566"/>
      <c r="F125" s="566"/>
      <c r="G125" s="570"/>
      <c r="H125" s="568"/>
      <c r="I125" s="561"/>
      <c r="J125" s="561"/>
      <c r="K125" s="561"/>
      <c r="L125" s="561"/>
      <c r="M125" s="561"/>
      <c r="N125" s="561"/>
      <c r="O125" s="561"/>
      <c r="P125" s="455"/>
      <c r="Q125" s="455"/>
      <c r="R125" s="455"/>
      <c r="S125" s="455"/>
      <c r="T125" s="455"/>
      <c r="U125" s="455"/>
      <c r="V125" s="578"/>
      <c r="W125" s="578"/>
      <c r="X125" s="578"/>
      <c r="Y125" s="578"/>
      <c r="Z125" s="578"/>
      <c r="AA125" s="578"/>
      <c r="AB125" s="578"/>
      <c r="AC125" s="578"/>
      <c r="AD125" s="578"/>
      <c r="AE125" s="578"/>
      <c r="AF125" s="578"/>
      <c r="AG125" s="578"/>
      <c r="AH125" s="578"/>
      <c r="AI125" s="578"/>
      <c r="AJ125" s="578"/>
      <c r="AK125" s="578"/>
      <c r="AL125" s="578"/>
      <c r="AM125" s="578"/>
    </row>
    <row r="126" spans="1:39" x14ac:dyDescent="0.3">
      <c r="A126" s="455"/>
      <c r="B126" s="455"/>
      <c r="C126" s="455"/>
      <c r="D126" s="455"/>
      <c r="E126" s="455"/>
      <c r="F126" s="455"/>
      <c r="G126" s="455"/>
      <c r="H126" s="455"/>
      <c r="I126" s="455"/>
      <c r="J126" s="455"/>
      <c r="K126" s="455"/>
      <c r="L126" s="455"/>
      <c r="M126" s="455"/>
      <c r="N126" s="455"/>
      <c r="O126" s="455"/>
      <c r="P126" s="455"/>
      <c r="Q126" s="455"/>
      <c r="R126" s="455"/>
      <c r="S126" s="455"/>
      <c r="T126" s="455"/>
      <c r="U126" s="455"/>
      <c r="V126" s="578"/>
      <c r="W126" s="578"/>
      <c r="X126" s="578"/>
      <c r="Y126" s="578"/>
      <c r="Z126" s="578"/>
      <c r="AA126" s="578"/>
      <c r="AB126" s="578"/>
      <c r="AC126" s="578"/>
      <c r="AD126" s="578"/>
      <c r="AE126" s="578"/>
      <c r="AF126" s="578"/>
      <c r="AG126" s="578"/>
      <c r="AH126" s="578"/>
      <c r="AI126" s="578"/>
      <c r="AJ126" s="578"/>
      <c r="AK126" s="578"/>
      <c r="AL126" s="578"/>
      <c r="AM126" s="578"/>
    </row>
    <row r="127" spans="1:39" x14ac:dyDescent="0.3">
      <c r="A127" s="455"/>
      <c r="B127" s="455"/>
      <c r="C127" s="455"/>
      <c r="D127" s="455"/>
      <c r="E127" s="455"/>
      <c r="F127" s="455"/>
      <c r="G127" s="455"/>
      <c r="H127" s="455"/>
      <c r="I127" s="455"/>
      <c r="J127" s="455"/>
      <c r="K127" s="455"/>
      <c r="L127" s="455"/>
      <c r="M127" s="455"/>
      <c r="N127" s="455"/>
      <c r="O127" s="455"/>
      <c r="P127" s="455"/>
      <c r="Q127" s="455"/>
      <c r="R127" s="455"/>
      <c r="S127" s="455"/>
      <c r="T127" s="455"/>
      <c r="U127" s="455"/>
      <c r="V127" s="578"/>
      <c r="W127" s="578"/>
      <c r="X127" s="578"/>
      <c r="Y127" s="578"/>
      <c r="Z127" s="578"/>
      <c r="AA127" s="578"/>
      <c r="AB127" s="578"/>
      <c r="AC127" s="578"/>
      <c r="AD127" s="578"/>
      <c r="AE127" s="578"/>
      <c r="AF127" s="578"/>
      <c r="AG127" s="578"/>
      <c r="AH127" s="578"/>
      <c r="AI127" s="578"/>
      <c r="AJ127" s="578"/>
      <c r="AK127" s="578"/>
      <c r="AL127" s="578"/>
      <c r="AM127" s="578"/>
    </row>
    <row r="128" spans="1:39" x14ac:dyDescent="0.3">
      <c r="A128" s="455"/>
      <c r="B128" s="455"/>
      <c r="C128" s="455"/>
      <c r="D128" s="455"/>
      <c r="E128" s="455"/>
      <c r="F128" s="455"/>
      <c r="G128" s="455"/>
      <c r="H128" s="455"/>
      <c r="I128" s="455"/>
      <c r="J128" s="455"/>
      <c r="K128" s="455"/>
      <c r="L128" s="455"/>
      <c r="M128" s="455"/>
      <c r="N128" s="455"/>
      <c r="O128" s="455"/>
      <c r="P128" s="455"/>
      <c r="Q128" s="455"/>
      <c r="R128" s="455"/>
      <c r="S128" s="455"/>
      <c r="T128" s="455"/>
      <c r="U128" s="455"/>
      <c r="V128" s="578"/>
      <c r="W128" s="578"/>
      <c r="X128" s="578"/>
      <c r="Y128" s="578"/>
      <c r="Z128" s="578"/>
      <c r="AA128" s="578"/>
      <c r="AB128" s="578"/>
      <c r="AC128" s="578"/>
      <c r="AD128" s="578"/>
      <c r="AE128" s="578"/>
      <c r="AF128" s="578"/>
      <c r="AG128" s="578"/>
      <c r="AH128" s="578"/>
      <c r="AI128" s="578"/>
      <c r="AJ128" s="578"/>
      <c r="AK128" s="578"/>
      <c r="AL128" s="578"/>
      <c r="AM128" s="578"/>
    </row>
    <row r="129" spans="1:39" x14ac:dyDescent="0.3">
      <c r="A129" s="455"/>
      <c r="B129" s="455"/>
      <c r="C129" s="455"/>
      <c r="D129" s="455"/>
      <c r="E129" s="455"/>
      <c r="F129" s="455"/>
      <c r="G129" s="455"/>
      <c r="H129" s="455"/>
      <c r="I129" s="455"/>
      <c r="J129" s="455"/>
      <c r="K129" s="455"/>
      <c r="L129" s="455"/>
      <c r="M129" s="455"/>
      <c r="N129" s="455"/>
      <c r="O129" s="455"/>
      <c r="P129" s="455"/>
      <c r="Q129" s="455"/>
      <c r="R129" s="455"/>
      <c r="S129" s="455"/>
      <c r="T129" s="455"/>
      <c r="U129" s="455"/>
      <c r="V129" s="578"/>
      <c r="W129" s="578"/>
      <c r="X129" s="578"/>
      <c r="Y129" s="578"/>
      <c r="Z129" s="578"/>
      <c r="AA129" s="578"/>
      <c r="AB129" s="578"/>
      <c r="AC129" s="578"/>
      <c r="AD129" s="578"/>
      <c r="AE129" s="578"/>
      <c r="AF129" s="578"/>
      <c r="AG129" s="578"/>
      <c r="AH129" s="578"/>
      <c r="AI129" s="578"/>
      <c r="AJ129" s="578"/>
      <c r="AK129" s="578"/>
      <c r="AL129" s="578"/>
      <c r="AM129" s="578"/>
    </row>
    <row r="130" spans="1:39" x14ac:dyDescent="0.3">
      <c r="A130" s="455"/>
      <c r="B130" s="455"/>
      <c r="C130" s="455"/>
      <c r="D130" s="455"/>
      <c r="E130" s="455"/>
      <c r="F130" s="455"/>
      <c r="G130" s="455"/>
      <c r="H130" s="455"/>
      <c r="I130" s="455"/>
      <c r="J130" s="455"/>
      <c r="K130" s="455"/>
      <c r="L130" s="455"/>
      <c r="M130" s="455"/>
      <c r="N130" s="455"/>
      <c r="O130" s="455"/>
      <c r="P130" s="455"/>
      <c r="Q130" s="455"/>
      <c r="R130" s="455"/>
      <c r="S130" s="455"/>
      <c r="T130" s="455"/>
      <c r="U130" s="455"/>
      <c r="V130" s="578"/>
      <c r="W130" s="578"/>
      <c r="X130" s="578"/>
      <c r="Y130" s="578"/>
      <c r="Z130" s="578"/>
      <c r="AA130" s="578"/>
      <c r="AB130" s="578"/>
      <c r="AC130" s="578"/>
      <c r="AD130" s="578"/>
      <c r="AE130" s="578"/>
      <c r="AF130" s="578"/>
      <c r="AG130" s="578"/>
      <c r="AH130" s="578"/>
      <c r="AI130" s="578"/>
      <c r="AJ130" s="578"/>
      <c r="AK130" s="578"/>
      <c r="AL130" s="578"/>
      <c r="AM130" s="578"/>
    </row>
    <row r="131" spans="1:39" ht="27" customHeight="1" x14ac:dyDescent="0.3">
      <c r="A131" s="578"/>
      <c r="B131" s="578"/>
      <c r="C131" s="578"/>
      <c r="D131" s="578"/>
      <c r="E131" s="578"/>
      <c r="F131" s="578"/>
      <c r="G131" s="578"/>
      <c r="H131" s="578"/>
      <c r="I131" s="578"/>
      <c r="J131" s="578"/>
      <c r="K131" s="578"/>
      <c r="L131" s="578"/>
      <c r="M131" s="578"/>
      <c r="N131" s="578"/>
      <c r="O131" s="578"/>
      <c r="P131" s="578"/>
      <c r="Q131" s="578"/>
      <c r="R131" s="578"/>
      <c r="S131" s="578"/>
      <c r="T131" s="578"/>
      <c r="U131" s="578"/>
      <c r="V131" s="578"/>
      <c r="W131" s="578"/>
      <c r="X131" s="578"/>
      <c r="Y131" s="578"/>
      <c r="Z131" s="578"/>
      <c r="AA131" s="578"/>
      <c r="AB131" s="578"/>
      <c r="AC131" s="578"/>
      <c r="AD131" s="578"/>
      <c r="AE131" s="578"/>
      <c r="AF131" s="578"/>
      <c r="AG131" s="578"/>
      <c r="AH131" s="578"/>
      <c r="AI131" s="578"/>
      <c r="AJ131" s="578"/>
      <c r="AK131" s="578"/>
      <c r="AL131" s="578"/>
      <c r="AM131" s="578"/>
    </row>
    <row r="132" spans="1:39" x14ac:dyDescent="0.3">
      <c r="A132" s="578"/>
      <c r="B132" s="578"/>
      <c r="C132" s="578"/>
      <c r="D132" s="578"/>
      <c r="E132" s="578"/>
      <c r="F132" s="578"/>
      <c r="G132" s="578"/>
      <c r="H132" s="578"/>
      <c r="I132" s="578"/>
      <c r="J132" s="578"/>
      <c r="K132" s="578"/>
      <c r="L132" s="578"/>
      <c r="M132" s="578"/>
      <c r="N132" s="578"/>
      <c r="O132" s="578"/>
      <c r="P132" s="578"/>
      <c r="Q132" s="578"/>
      <c r="R132" s="578"/>
      <c r="S132" s="578"/>
      <c r="T132" s="578"/>
      <c r="U132" s="578"/>
      <c r="V132" s="578"/>
      <c r="W132" s="578"/>
      <c r="X132" s="578"/>
      <c r="Y132" s="578"/>
      <c r="Z132" s="578"/>
      <c r="AA132" s="578"/>
      <c r="AB132" s="578"/>
      <c r="AC132" s="578"/>
      <c r="AD132" s="578"/>
      <c r="AE132" s="578"/>
      <c r="AF132" s="578"/>
      <c r="AG132" s="578"/>
      <c r="AH132" s="578"/>
      <c r="AI132" s="578"/>
      <c r="AJ132" s="578"/>
      <c r="AK132" s="578"/>
      <c r="AL132" s="578"/>
      <c r="AM132" s="578"/>
    </row>
    <row r="133" spans="1:39" x14ac:dyDescent="0.3">
      <c r="A133" s="578"/>
      <c r="B133" s="578"/>
      <c r="C133" s="578"/>
      <c r="D133" s="578"/>
      <c r="E133" s="578"/>
      <c r="F133" s="578"/>
      <c r="G133" s="578"/>
      <c r="H133" s="578"/>
      <c r="I133" s="578"/>
      <c r="J133" s="578"/>
      <c r="K133" s="578"/>
      <c r="L133" s="578"/>
      <c r="M133" s="578"/>
      <c r="N133" s="578"/>
      <c r="O133" s="578"/>
      <c r="P133" s="578"/>
      <c r="Q133" s="578"/>
      <c r="R133" s="578"/>
      <c r="S133" s="578"/>
      <c r="T133" s="578"/>
      <c r="U133" s="578"/>
      <c r="V133" s="578"/>
      <c r="W133" s="578"/>
      <c r="X133" s="578"/>
      <c r="Y133" s="578"/>
      <c r="Z133" s="578"/>
      <c r="AA133" s="578"/>
      <c r="AB133" s="578"/>
      <c r="AC133" s="578"/>
      <c r="AD133" s="578"/>
      <c r="AE133" s="578"/>
      <c r="AF133" s="578"/>
      <c r="AG133" s="578"/>
      <c r="AH133" s="578"/>
      <c r="AI133" s="578"/>
      <c r="AJ133" s="578"/>
      <c r="AK133" s="578"/>
      <c r="AL133" s="578"/>
      <c r="AM133" s="578"/>
    </row>
    <row r="134" spans="1:39" x14ac:dyDescent="0.3">
      <c r="A134" s="578"/>
      <c r="B134" s="578"/>
      <c r="C134" s="578"/>
      <c r="D134" s="578"/>
      <c r="E134" s="578"/>
      <c r="F134" s="578"/>
      <c r="G134" s="578"/>
      <c r="H134" s="43"/>
      <c r="I134" s="578"/>
      <c r="J134" s="578"/>
      <c r="K134" s="578"/>
      <c r="L134" s="578"/>
      <c r="M134" s="578"/>
      <c r="N134" s="578"/>
      <c r="O134" s="578"/>
      <c r="P134" s="578"/>
      <c r="Q134" s="578"/>
      <c r="R134" s="578"/>
      <c r="S134" s="578"/>
      <c r="T134" s="578"/>
      <c r="U134" s="578"/>
      <c r="V134" s="578"/>
      <c r="W134" s="578"/>
      <c r="X134" s="578"/>
      <c r="Y134" s="578"/>
      <c r="Z134" s="578"/>
      <c r="AA134" s="578"/>
      <c r="AB134" s="578"/>
      <c r="AC134" s="578"/>
      <c r="AD134" s="578"/>
      <c r="AE134" s="578"/>
      <c r="AF134" s="578"/>
      <c r="AG134" s="578"/>
      <c r="AH134" s="578"/>
      <c r="AI134" s="578"/>
      <c r="AJ134" s="578"/>
      <c r="AK134" s="578"/>
      <c r="AL134" s="578"/>
      <c r="AM134" s="578"/>
    </row>
    <row r="135" spans="1:39" x14ac:dyDescent="0.3">
      <c r="A135" s="578"/>
      <c r="B135" s="578"/>
      <c r="C135" s="578"/>
      <c r="D135" s="578"/>
      <c r="E135" s="578"/>
      <c r="F135" s="578"/>
      <c r="G135" s="578"/>
      <c r="H135" s="578"/>
      <c r="I135" s="578"/>
      <c r="J135" s="578"/>
      <c r="K135" s="578"/>
      <c r="L135" s="578"/>
      <c r="M135" s="578"/>
      <c r="N135" s="578"/>
      <c r="O135" s="578"/>
      <c r="P135" s="578"/>
      <c r="Q135" s="578"/>
      <c r="R135" s="578"/>
      <c r="S135" s="578"/>
      <c r="T135" s="578"/>
      <c r="U135" s="578"/>
      <c r="V135" s="578"/>
      <c r="W135" s="578"/>
      <c r="X135" s="578"/>
      <c r="Y135" s="578"/>
      <c r="Z135" s="578"/>
      <c r="AA135" s="578"/>
      <c r="AB135" s="578"/>
      <c r="AC135" s="578"/>
      <c r="AD135" s="578"/>
      <c r="AE135" s="578"/>
      <c r="AF135" s="578"/>
      <c r="AG135" s="578"/>
      <c r="AH135" s="578"/>
      <c r="AI135" s="578"/>
      <c r="AJ135" s="578"/>
      <c r="AK135" s="578"/>
      <c r="AL135" s="578"/>
      <c r="AM135" s="578"/>
    </row>
    <row r="136" spans="1:39" x14ac:dyDescent="0.3">
      <c r="A136" s="578"/>
      <c r="B136" s="578"/>
      <c r="C136" s="578"/>
      <c r="D136" s="578"/>
      <c r="E136" s="578"/>
      <c r="F136" s="578"/>
      <c r="G136" s="578"/>
      <c r="H136" s="578"/>
      <c r="I136" s="578"/>
      <c r="J136" s="578"/>
      <c r="K136" s="578"/>
      <c r="L136" s="578"/>
      <c r="M136" s="578"/>
      <c r="N136" s="578"/>
      <c r="O136" s="578"/>
      <c r="P136" s="578"/>
      <c r="Q136" s="578"/>
      <c r="R136" s="578"/>
      <c r="S136" s="578"/>
      <c r="T136" s="578"/>
      <c r="U136" s="578"/>
      <c r="V136" s="578"/>
      <c r="W136" s="578"/>
      <c r="X136" s="578"/>
      <c r="Y136" s="578"/>
      <c r="Z136" s="578"/>
      <c r="AA136" s="578"/>
      <c r="AB136" s="578"/>
      <c r="AC136" s="578"/>
      <c r="AD136" s="578"/>
      <c r="AE136" s="578"/>
      <c r="AF136" s="578"/>
      <c r="AG136" s="578"/>
      <c r="AH136" s="578"/>
      <c r="AI136" s="578"/>
      <c r="AJ136" s="578"/>
      <c r="AK136" s="578"/>
      <c r="AL136" s="578"/>
      <c r="AM136" s="578"/>
    </row>
    <row r="137" spans="1:39" x14ac:dyDescent="0.3">
      <c r="A137" s="578"/>
      <c r="B137" s="578"/>
      <c r="C137" s="578"/>
      <c r="D137" s="578"/>
      <c r="E137" s="578"/>
      <c r="F137" s="578"/>
      <c r="G137" s="578"/>
      <c r="H137" s="578"/>
      <c r="I137" s="578"/>
      <c r="J137" s="578"/>
      <c r="K137" s="578"/>
      <c r="L137" s="578"/>
      <c r="M137" s="578"/>
      <c r="N137" s="578"/>
      <c r="O137" s="578"/>
      <c r="P137" s="578"/>
      <c r="Q137" s="578"/>
      <c r="R137" s="578"/>
      <c r="S137" s="578"/>
      <c r="T137" s="578"/>
      <c r="U137" s="578"/>
      <c r="V137" s="578"/>
      <c r="W137" s="578"/>
      <c r="X137" s="578"/>
      <c r="Y137" s="578"/>
      <c r="Z137" s="578"/>
      <c r="AA137" s="578"/>
      <c r="AB137" s="578"/>
      <c r="AC137" s="578"/>
      <c r="AD137" s="578"/>
      <c r="AE137" s="578"/>
      <c r="AF137" s="578"/>
      <c r="AG137" s="578"/>
      <c r="AH137" s="578"/>
      <c r="AI137" s="578"/>
      <c r="AJ137" s="578"/>
      <c r="AK137" s="578"/>
      <c r="AL137" s="578"/>
      <c r="AM137" s="578"/>
    </row>
    <row r="138" spans="1:39" x14ac:dyDescent="0.3">
      <c r="A138" s="578"/>
      <c r="B138" s="578"/>
      <c r="C138" s="578"/>
      <c r="D138" s="578"/>
      <c r="E138" s="578"/>
      <c r="F138" s="578"/>
      <c r="G138" s="578"/>
      <c r="H138" s="578"/>
      <c r="I138" s="578"/>
      <c r="J138" s="578"/>
      <c r="K138" s="578"/>
      <c r="L138" s="578"/>
      <c r="M138" s="578"/>
      <c r="N138" s="578"/>
      <c r="O138" s="578"/>
      <c r="P138" s="578"/>
      <c r="Q138" s="578"/>
      <c r="R138" s="578"/>
      <c r="S138" s="578"/>
      <c r="T138" s="578"/>
      <c r="U138" s="578"/>
      <c r="V138" s="578"/>
      <c r="W138" s="578"/>
      <c r="X138" s="578"/>
      <c r="Y138" s="578"/>
      <c r="Z138" s="578"/>
      <c r="AA138" s="578"/>
      <c r="AB138" s="578"/>
      <c r="AC138" s="578"/>
      <c r="AD138" s="578"/>
      <c r="AE138" s="578"/>
      <c r="AF138" s="578"/>
      <c r="AG138" s="578"/>
      <c r="AH138" s="578"/>
      <c r="AI138" s="578"/>
      <c r="AJ138" s="578"/>
      <c r="AK138" s="578"/>
      <c r="AL138" s="578"/>
      <c r="AM138" s="578"/>
    </row>
    <row r="139" spans="1:39" x14ac:dyDescent="0.3">
      <c r="A139" s="578"/>
      <c r="B139" s="578"/>
      <c r="C139" s="578"/>
      <c r="D139" s="578"/>
      <c r="E139" s="578"/>
      <c r="F139" s="578"/>
      <c r="G139" s="578"/>
      <c r="H139" s="578"/>
      <c r="I139" s="578"/>
      <c r="J139" s="578"/>
      <c r="K139" s="578"/>
      <c r="L139" s="578"/>
      <c r="M139" s="578"/>
      <c r="N139" s="578"/>
      <c r="O139" s="578"/>
      <c r="P139" s="578"/>
      <c r="Q139" s="578"/>
      <c r="R139" s="578"/>
      <c r="S139" s="578"/>
      <c r="T139" s="578"/>
      <c r="U139" s="578"/>
      <c r="V139" s="578"/>
      <c r="W139" s="578"/>
      <c r="X139" s="578"/>
      <c r="Y139" s="578"/>
      <c r="Z139" s="578"/>
      <c r="AA139" s="578"/>
      <c r="AB139" s="578"/>
      <c r="AC139" s="578"/>
      <c r="AD139" s="578"/>
      <c r="AE139" s="578"/>
      <c r="AF139" s="578"/>
      <c r="AG139" s="578"/>
      <c r="AH139" s="578"/>
      <c r="AI139" s="578"/>
      <c r="AJ139" s="578"/>
      <c r="AK139" s="578"/>
      <c r="AL139" s="578"/>
      <c r="AM139" s="578"/>
    </row>
    <row r="140" spans="1:39" x14ac:dyDescent="0.3">
      <c r="A140" s="578"/>
      <c r="B140" s="578"/>
      <c r="C140" s="578"/>
      <c r="D140" s="578"/>
      <c r="E140" s="578"/>
      <c r="F140" s="578"/>
      <c r="G140" s="578"/>
      <c r="H140" s="578"/>
      <c r="I140" s="578"/>
      <c r="J140" s="578"/>
      <c r="K140" s="578"/>
      <c r="L140" s="578"/>
      <c r="M140" s="578"/>
      <c r="N140" s="578"/>
      <c r="O140" s="578"/>
      <c r="P140" s="578"/>
      <c r="Q140" s="578"/>
      <c r="R140" s="578"/>
      <c r="S140" s="578"/>
      <c r="T140" s="578"/>
      <c r="U140" s="578"/>
      <c r="V140" s="578"/>
      <c r="W140" s="578"/>
      <c r="X140" s="578"/>
      <c r="Y140" s="578"/>
      <c r="Z140" s="578"/>
      <c r="AA140" s="578"/>
      <c r="AB140" s="578"/>
      <c r="AC140" s="578"/>
      <c r="AD140" s="578"/>
      <c r="AE140" s="578"/>
      <c r="AF140" s="578"/>
      <c r="AG140" s="578"/>
      <c r="AH140" s="578"/>
      <c r="AI140" s="578"/>
      <c r="AJ140" s="578"/>
      <c r="AK140" s="578"/>
      <c r="AL140" s="578"/>
      <c r="AM140" s="578"/>
    </row>
    <row r="141" spans="1:39" x14ac:dyDescent="0.3">
      <c r="A141" s="578"/>
      <c r="B141" s="578"/>
      <c r="C141" s="578"/>
      <c r="D141" s="578"/>
      <c r="E141" s="578"/>
      <c r="F141" s="578"/>
      <c r="G141" s="578"/>
      <c r="H141" s="578"/>
      <c r="I141" s="578"/>
      <c r="J141" s="578"/>
      <c r="K141" s="578"/>
      <c r="L141" s="578"/>
      <c r="M141" s="578"/>
      <c r="N141" s="578"/>
      <c r="O141" s="578"/>
      <c r="P141" s="578"/>
      <c r="Q141" s="578"/>
      <c r="R141" s="578"/>
      <c r="S141" s="578"/>
      <c r="T141" s="578"/>
      <c r="U141" s="578"/>
      <c r="V141" s="578"/>
      <c r="W141" s="578"/>
      <c r="X141" s="578"/>
      <c r="Y141" s="578"/>
      <c r="Z141" s="578"/>
      <c r="AA141" s="578"/>
      <c r="AB141" s="578"/>
      <c r="AC141" s="578"/>
      <c r="AD141" s="578"/>
      <c r="AE141" s="578"/>
      <c r="AF141" s="578"/>
      <c r="AG141" s="578"/>
      <c r="AH141" s="578"/>
      <c r="AI141" s="578"/>
      <c r="AJ141" s="578"/>
      <c r="AK141" s="578"/>
      <c r="AL141" s="578"/>
      <c r="AM141" s="578"/>
    </row>
    <row r="142" spans="1:39" x14ac:dyDescent="0.3">
      <c r="A142" s="578"/>
      <c r="B142" s="578"/>
      <c r="C142" s="578"/>
      <c r="D142" s="578"/>
      <c r="E142" s="578"/>
      <c r="F142" s="578"/>
      <c r="G142" s="578"/>
      <c r="H142" s="578"/>
      <c r="I142" s="578"/>
      <c r="J142" s="578"/>
      <c r="K142" s="578"/>
      <c r="L142" s="578"/>
      <c r="M142" s="578"/>
      <c r="N142" s="578"/>
      <c r="O142" s="578"/>
      <c r="P142" s="578"/>
      <c r="Q142" s="578"/>
      <c r="R142" s="578"/>
      <c r="S142" s="578"/>
      <c r="T142" s="578"/>
      <c r="U142" s="578"/>
      <c r="V142" s="578"/>
      <c r="W142" s="578"/>
      <c r="X142" s="578"/>
      <c r="Y142" s="578"/>
      <c r="Z142" s="578"/>
      <c r="AA142" s="578"/>
      <c r="AB142" s="578"/>
      <c r="AC142" s="578"/>
      <c r="AD142" s="578"/>
      <c r="AE142" s="578"/>
      <c r="AF142" s="578"/>
      <c r="AG142" s="578"/>
      <c r="AH142" s="578"/>
      <c r="AI142" s="578"/>
      <c r="AJ142" s="578"/>
      <c r="AK142" s="578"/>
      <c r="AL142" s="578"/>
      <c r="AM142" s="578"/>
    </row>
    <row r="143" spans="1:39" x14ac:dyDescent="0.3">
      <c r="A143" s="578"/>
      <c r="B143" s="578"/>
      <c r="C143" s="578"/>
      <c r="D143" s="578"/>
      <c r="E143" s="578"/>
      <c r="F143" s="578"/>
      <c r="G143" s="578"/>
      <c r="H143" s="578"/>
      <c r="I143" s="578"/>
      <c r="J143" s="578"/>
      <c r="K143" s="578"/>
      <c r="L143" s="578"/>
      <c r="M143" s="578"/>
      <c r="N143" s="578"/>
      <c r="O143" s="578"/>
      <c r="P143" s="578"/>
      <c r="Q143" s="578"/>
      <c r="R143" s="578"/>
      <c r="S143" s="578"/>
      <c r="T143" s="578"/>
      <c r="U143" s="578"/>
      <c r="V143" s="578"/>
      <c r="W143" s="578"/>
      <c r="X143" s="578"/>
      <c r="Y143" s="578"/>
      <c r="Z143" s="578"/>
      <c r="AA143" s="578"/>
      <c r="AB143" s="578"/>
      <c r="AC143" s="578"/>
      <c r="AD143" s="578"/>
      <c r="AE143" s="578"/>
      <c r="AF143" s="578"/>
      <c r="AG143" s="578"/>
      <c r="AH143" s="578"/>
      <c r="AI143" s="578"/>
      <c r="AJ143" s="578"/>
      <c r="AK143" s="578"/>
      <c r="AL143" s="578"/>
      <c r="AM143" s="578"/>
    </row>
    <row r="144" spans="1:39" x14ac:dyDescent="0.3">
      <c r="A144" s="578"/>
      <c r="B144" s="578"/>
      <c r="C144" s="578"/>
      <c r="D144" s="578"/>
      <c r="E144" s="578"/>
      <c r="F144" s="578"/>
      <c r="G144" s="578"/>
      <c r="H144" s="578"/>
      <c r="I144" s="578"/>
      <c r="J144" s="578"/>
      <c r="K144" s="578"/>
      <c r="L144" s="578"/>
      <c r="M144" s="578"/>
      <c r="N144" s="578"/>
      <c r="O144" s="578"/>
      <c r="P144" s="578"/>
      <c r="Q144" s="578"/>
      <c r="R144" s="578"/>
      <c r="S144" s="578"/>
      <c r="T144" s="578"/>
      <c r="U144" s="578"/>
      <c r="V144" s="578"/>
      <c r="W144" s="578"/>
      <c r="X144" s="578"/>
      <c r="Y144" s="578"/>
      <c r="Z144" s="578"/>
      <c r="AA144" s="578"/>
      <c r="AB144" s="578"/>
      <c r="AC144" s="578"/>
      <c r="AD144" s="578"/>
      <c r="AE144" s="578"/>
      <c r="AF144" s="578"/>
      <c r="AG144" s="578"/>
      <c r="AH144" s="578"/>
      <c r="AI144" s="578"/>
      <c r="AJ144" s="578"/>
      <c r="AK144" s="578"/>
      <c r="AL144" s="578"/>
      <c r="AM144" s="578"/>
    </row>
    <row r="145" spans="1:39" x14ac:dyDescent="0.3">
      <c r="A145" s="578"/>
      <c r="B145" s="578"/>
      <c r="C145" s="578"/>
      <c r="D145" s="578"/>
      <c r="E145" s="578"/>
      <c r="F145" s="578"/>
      <c r="G145" s="578"/>
      <c r="H145" s="578"/>
      <c r="I145" s="578"/>
      <c r="J145" s="578"/>
      <c r="K145" s="578"/>
      <c r="L145" s="578"/>
      <c r="M145" s="578"/>
      <c r="N145" s="578"/>
      <c r="O145" s="578"/>
      <c r="P145" s="578"/>
      <c r="Q145" s="578"/>
      <c r="R145" s="578"/>
      <c r="S145" s="578"/>
      <c r="T145" s="578"/>
      <c r="U145" s="578"/>
      <c r="V145" s="578"/>
      <c r="W145" s="578"/>
      <c r="X145" s="578"/>
      <c r="Y145" s="578"/>
      <c r="Z145" s="578"/>
      <c r="AA145" s="578"/>
      <c r="AB145" s="578"/>
      <c r="AC145" s="578"/>
      <c r="AD145" s="578"/>
      <c r="AE145" s="578"/>
      <c r="AF145" s="578"/>
      <c r="AG145" s="578"/>
      <c r="AH145" s="578"/>
      <c r="AI145" s="578"/>
      <c r="AJ145" s="578"/>
      <c r="AK145" s="578"/>
      <c r="AL145" s="578"/>
      <c r="AM145" s="578"/>
    </row>
    <row r="146" spans="1:39" x14ac:dyDescent="0.3">
      <c r="A146" s="578"/>
      <c r="B146" s="578"/>
      <c r="C146" s="578"/>
      <c r="D146" s="578"/>
      <c r="E146" s="578"/>
      <c r="F146" s="578"/>
      <c r="G146" s="578"/>
      <c r="H146" s="578"/>
      <c r="I146" s="578"/>
      <c r="J146" s="578"/>
      <c r="K146" s="578"/>
      <c r="L146" s="578"/>
      <c r="M146" s="578"/>
      <c r="N146" s="578"/>
      <c r="O146" s="578"/>
      <c r="P146" s="578"/>
      <c r="Q146" s="578"/>
      <c r="R146" s="578"/>
      <c r="S146" s="578"/>
      <c r="T146" s="578"/>
      <c r="U146" s="578"/>
      <c r="V146" s="578"/>
      <c r="W146" s="578"/>
      <c r="X146" s="578"/>
      <c r="Y146" s="578"/>
      <c r="Z146" s="578"/>
      <c r="AA146" s="578"/>
      <c r="AB146" s="578"/>
      <c r="AC146" s="578"/>
      <c r="AD146" s="578"/>
      <c r="AE146" s="578"/>
      <c r="AF146" s="578"/>
      <c r="AG146" s="578"/>
      <c r="AH146" s="578"/>
      <c r="AI146" s="578"/>
      <c r="AJ146" s="578"/>
      <c r="AK146" s="578"/>
      <c r="AL146" s="578"/>
      <c r="AM146" s="578"/>
    </row>
    <row r="147" spans="1:39" x14ac:dyDescent="0.3">
      <c r="A147" s="578"/>
      <c r="B147" s="578"/>
      <c r="C147" s="578"/>
      <c r="D147" s="578"/>
      <c r="E147" s="578"/>
      <c r="F147" s="578"/>
      <c r="G147" s="578"/>
      <c r="H147" s="578"/>
      <c r="I147" s="578"/>
      <c r="J147" s="578"/>
      <c r="K147" s="578"/>
      <c r="L147" s="578"/>
      <c r="M147" s="578"/>
      <c r="N147" s="578"/>
      <c r="O147" s="578"/>
      <c r="P147" s="578"/>
      <c r="Q147" s="578"/>
      <c r="R147" s="578"/>
      <c r="S147" s="578"/>
      <c r="T147" s="578"/>
      <c r="U147" s="578"/>
      <c r="V147" s="578"/>
      <c r="W147" s="578"/>
      <c r="X147" s="578"/>
      <c r="Y147" s="578"/>
      <c r="Z147" s="578"/>
      <c r="AA147" s="578"/>
      <c r="AB147" s="578"/>
      <c r="AC147" s="578"/>
      <c r="AD147" s="578"/>
      <c r="AE147" s="578"/>
      <c r="AF147" s="578"/>
      <c r="AG147" s="578"/>
      <c r="AH147" s="578"/>
      <c r="AI147" s="578"/>
      <c r="AJ147" s="578"/>
      <c r="AK147" s="578"/>
      <c r="AL147" s="578"/>
      <c r="AM147" s="578"/>
    </row>
    <row r="148" spans="1:39" x14ac:dyDescent="0.3">
      <c r="A148" s="578"/>
      <c r="B148" s="578"/>
      <c r="C148" s="578"/>
      <c r="D148" s="578"/>
      <c r="E148" s="578"/>
      <c r="F148" s="578"/>
      <c r="G148" s="578"/>
      <c r="H148" s="578"/>
      <c r="I148" s="578"/>
      <c r="J148" s="578"/>
      <c r="K148" s="578"/>
      <c r="L148" s="578"/>
      <c r="M148" s="578"/>
      <c r="N148" s="578"/>
      <c r="O148" s="578"/>
      <c r="P148" s="578"/>
      <c r="Q148" s="578"/>
      <c r="R148" s="578"/>
      <c r="S148" s="578"/>
      <c r="T148" s="578"/>
      <c r="U148" s="578"/>
      <c r="V148" s="578"/>
      <c r="W148" s="578"/>
      <c r="X148" s="578"/>
      <c r="Y148" s="578"/>
      <c r="Z148" s="578"/>
      <c r="AA148" s="578"/>
      <c r="AB148" s="578"/>
      <c r="AC148" s="578"/>
      <c r="AD148" s="578"/>
      <c r="AE148" s="578"/>
      <c r="AF148" s="578"/>
      <c r="AG148" s="578"/>
      <c r="AH148" s="578"/>
      <c r="AI148" s="578"/>
      <c r="AJ148" s="578"/>
      <c r="AK148" s="578"/>
      <c r="AL148" s="578"/>
      <c r="AM148" s="578"/>
    </row>
    <row r="149" spans="1:39" x14ac:dyDescent="0.3">
      <c r="A149" s="578"/>
      <c r="B149" s="578"/>
      <c r="C149" s="578"/>
      <c r="D149" s="578"/>
      <c r="E149" s="578"/>
      <c r="F149" s="578"/>
      <c r="G149" s="578"/>
      <c r="H149" s="578"/>
      <c r="I149" s="578"/>
      <c r="J149" s="578"/>
      <c r="K149" s="578"/>
      <c r="L149" s="578"/>
      <c r="M149" s="578"/>
      <c r="N149" s="578"/>
      <c r="O149" s="578"/>
      <c r="P149" s="578"/>
      <c r="Q149" s="578"/>
      <c r="R149" s="578"/>
      <c r="S149" s="578"/>
      <c r="T149" s="578"/>
      <c r="U149" s="578"/>
      <c r="V149" s="578"/>
      <c r="W149" s="578"/>
      <c r="X149" s="578"/>
      <c r="Y149" s="578"/>
      <c r="Z149" s="578"/>
      <c r="AA149" s="578"/>
      <c r="AB149" s="578"/>
      <c r="AC149" s="578"/>
      <c r="AD149" s="578"/>
      <c r="AE149" s="578"/>
      <c r="AF149" s="578"/>
      <c r="AG149" s="578"/>
      <c r="AH149" s="578"/>
      <c r="AI149" s="578"/>
      <c r="AJ149" s="578"/>
      <c r="AK149" s="578"/>
      <c r="AL149" s="578"/>
      <c r="AM149" s="578"/>
    </row>
    <row r="150" spans="1:39" x14ac:dyDescent="0.3">
      <c r="A150" s="578"/>
      <c r="B150" s="578"/>
      <c r="C150" s="578"/>
      <c r="D150" s="578"/>
      <c r="E150" s="578"/>
      <c r="F150" s="578"/>
      <c r="G150" s="578"/>
      <c r="H150" s="578"/>
      <c r="I150" s="578"/>
      <c r="J150" s="578"/>
      <c r="K150" s="578"/>
      <c r="L150" s="578"/>
      <c r="M150" s="578"/>
      <c r="N150" s="578"/>
      <c r="O150" s="578"/>
      <c r="P150" s="578"/>
      <c r="Q150" s="578"/>
      <c r="R150" s="578"/>
      <c r="S150" s="578"/>
      <c r="T150" s="578"/>
      <c r="U150" s="578"/>
      <c r="V150" s="578"/>
      <c r="W150" s="578"/>
      <c r="X150" s="578"/>
      <c r="Y150" s="578"/>
      <c r="Z150" s="578"/>
      <c r="AA150" s="578"/>
      <c r="AB150" s="578"/>
      <c r="AC150" s="578"/>
      <c r="AD150" s="578"/>
      <c r="AE150" s="578"/>
      <c r="AF150" s="578"/>
      <c r="AG150" s="578"/>
      <c r="AH150" s="578"/>
      <c r="AI150" s="578"/>
      <c r="AJ150" s="578"/>
      <c r="AK150" s="578"/>
      <c r="AL150" s="578"/>
      <c r="AM150" s="578"/>
    </row>
    <row r="151" spans="1:39" x14ac:dyDescent="0.3">
      <c r="A151" s="578"/>
      <c r="B151" s="578"/>
      <c r="C151" s="578"/>
      <c r="D151" s="578"/>
      <c r="E151" s="578"/>
      <c r="F151" s="578"/>
      <c r="G151" s="578"/>
      <c r="H151" s="578"/>
      <c r="I151" s="578"/>
      <c r="J151" s="578"/>
      <c r="K151" s="578"/>
      <c r="L151" s="578"/>
      <c r="M151" s="578"/>
      <c r="N151" s="578"/>
      <c r="O151" s="578"/>
      <c r="P151" s="578"/>
      <c r="Q151" s="578"/>
      <c r="R151" s="578"/>
      <c r="S151" s="578"/>
      <c r="T151" s="578"/>
      <c r="U151" s="578"/>
      <c r="V151" s="578"/>
      <c r="W151" s="578"/>
      <c r="X151" s="578"/>
      <c r="Y151" s="578"/>
      <c r="Z151" s="578"/>
      <c r="AA151" s="578"/>
      <c r="AB151" s="578"/>
      <c r="AC151" s="578"/>
      <c r="AD151" s="578"/>
      <c r="AE151" s="578"/>
      <c r="AF151" s="578"/>
      <c r="AG151" s="578"/>
      <c r="AH151" s="578"/>
      <c r="AI151" s="578"/>
      <c r="AJ151" s="578"/>
      <c r="AK151" s="578"/>
      <c r="AL151" s="578"/>
      <c r="AM151" s="578"/>
    </row>
    <row r="152" spans="1:39" x14ac:dyDescent="0.3">
      <c r="A152" s="578"/>
      <c r="B152" s="578"/>
      <c r="C152" s="578"/>
      <c r="D152" s="578"/>
      <c r="E152" s="578"/>
      <c r="F152" s="578"/>
      <c r="G152" s="578"/>
      <c r="H152" s="578"/>
      <c r="I152" s="578"/>
      <c r="J152" s="578"/>
      <c r="K152" s="578"/>
      <c r="L152" s="578"/>
      <c r="M152" s="578"/>
      <c r="N152" s="578"/>
      <c r="O152" s="578"/>
      <c r="P152" s="578"/>
      <c r="Q152" s="578"/>
      <c r="R152" s="578"/>
      <c r="S152" s="578"/>
      <c r="T152" s="578"/>
      <c r="U152" s="578"/>
      <c r="V152" s="578"/>
      <c r="W152" s="578"/>
      <c r="X152" s="578"/>
      <c r="Y152" s="578"/>
      <c r="Z152" s="578"/>
      <c r="AA152" s="578"/>
      <c r="AB152" s="578"/>
      <c r="AC152" s="578"/>
      <c r="AD152" s="578"/>
      <c r="AE152" s="578"/>
      <c r="AF152" s="578"/>
      <c r="AG152" s="578"/>
      <c r="AH152" s="578"/>
      <c r="AI152" s="578"/>
      <c r="AJ152" s="578"/>
      <c r="AK152" s="578"/>
      <c r="AL152" s="578"/>
      <c r="AM152" s="578"/>
    </row>
    <row r="153" spans="1:39" x14ac:dyDescent="0.3">
      <c r="A153" s="578"/>
      <c r="B153" s="578"/>
      <c r="C153" s="578"/>
      <c r="D153" s="578"/>
      <c r="E153" s="578"/>
      <c r="F153" s="578"/>
      <c r="G153" s="578"/>
      <c r="H153" s="578"/>
      <c r="I153" s="578"/>
      <c r="J153" s="578"/>
      <c r="K153" s="578"/>
      <c r="L153" s="578"/>
      <c r="M153" s="578"/>
      <c r="N153" s="578"/>
      <c r="O153" s="578"/>
      <c r="P153" s="578"/>
      <c r="Q153" s="578"/>
      <c r="R153" s="578"/>
      <c r="S153" s="578"/>
      <c r="T153" s="578"/>
      <c r="U153" s="578"/>
      <c r="V153" s="578"/>
      <c r="W153" s="578"/>
      <c r="X153" s="578"/>
      <c r="Y153" s="578"/>
      <c r="Z153" s="578"/>
      <c r="AA153" s="578"/>
      <c r="AB153" s="578"/>
      <c r="AC153" s="578"/>
      <c r="AD153" s="578"/>
      <c r="AE153" s="578"/>
      <c r="AF153" s="578"/>
      <c r="AG153" s="578"/>
      <c r="AH153" s="578"/>
      <c r="AI153" s="578"/>
      <c r="AJ153" s="578"/>
      <c r="AK153" s="578"/>
      <c r="AL153" s="578"/>
      <c r="AM153" s="578"/>
    </row>
    <row r="154" spans="1:39" x14ac:dyDescent="0.3">
      <c r="A154" s="578"/>
      <c r="B154" s="578"/>
      <c r="C154" s="578"/>
      <c r="D154" s="578"/>
      <c r="E154" s="578"/>
      <c r="F154" s="578"/>
      <c r="G154" s="578"/>
      <c r="H154" s="578"/>
      <c r="I154" s="578"/>
      <c r="J154" s="578"/>
      <c r="K154" s="578"/>
      <c r="L154" s="578"/>
      <c r="M154" s="578"/>
      <c r="N154" s="578"/>
      <c r="O154" s="578"/>
      <c r="P154" s="578"/>
      <c r="Q154" s="578"/>
      <c r="R154" s="578"/>
      <c r="S154" s="578"/>
      <c r="T154" s="578"/>
      <c r="U154" s="578"/>
      <c r="V154" s="578"/>
      <c r="W154" s="578"/>
      <c r="X154" s="578"/>
      <c r="Y154" s="578"/>
      <c r="Z154" s="578"/>
      <c r="AA154" s="578"/>
      <c r="AB154" s="578"/>
      <c r="AC154" s="578"/>
      <c r="AD154" s="578"/>
      <c r="AE154" s="578"/>
      <c r="AF154" s="578"/>
      <c r="AG154" s="578"/>
      <c r="AH154" s="578"/>
      <c r="AI154" s="578"/>
      <c r="AJ154" s="578"/>
      <c r="AK154" s="578"/>
      <c r="AL154" s="578"/>
      <c r="AM154" s="578"/>
    </row>
    <row r="155" spans="1:39" x14ac:dyDescent="0.3">
      <c r="A155" s="578"/>
      <c r="B155" s="578"/>
      <c r="C155" s="578"/>
      <c r="D155" s="578"/>
      <c r="E155" s="578"/>
      <c r="F155" s="578"/>
      <c r="G155" s="578"/>
      <c r="H155" s="578"/>
      <c r="I155" s="578"/>
      <c r="J155" s="578"/>
      <c r="K155" s="578"/>
      <c r="L155" s="578"/>
      <c r="M155" s="578"/>
      <c r="N155" s="578"/>
      <c r="O155" s="578"/>
      <c r="P155" s="578"/>
      <c r="Q155" s="578"/>
      <c r="R155" s="578"/>
      <c r="S155" s="578"/>
      <c r="T155" s="578"/>
      <c r="U155" s="578"/>
      <c r="V155" s="578"/>
      <c r="W155" s="578"/>
      <c r="X155" s="578"/>
      <c r="Y155" s="578"/>
      <c r="Z155" s="578"/>
      <c r="AA155" s="578"/>
      <c r="AB155" s="578"/>
      <c r="AC155" s="578"/>
      <c r="AD155" s="578"/>
      <c r="AE155" s="578"/>
      <c r="AF155" s="578"/>
      <c r="AG155" s="578"/>
      <c r="AH155" s="578"/>
      <c r="AI155" s="578"/>
      <c r="AJ155" s="578"/>
      <c r="AK155" s="578"/>
      <c r="AL155" s="578"/>
      <c r="AM155" s="578"/>
    </row>
    <row r="156" spans="1:39" x14ac:dyDescent="0.3">
      <c r="A156" s="578"/>
      <c r="B156" s="578"/>
      <c r="C156" s="578"/>
      <c r="D156" s="578"/>
      <c r="E156" s="578"/>
      <c r="F156" s="578"/>
      <c r="G156" s="578"/>
      <c r="H156" s="578"/>
      <c r="I156" s="578"/>
      <c r="J156" s="578"/>
      <c r="K156" s="578"/>
      <c r="L156" s="578"/>
      <c r="M156" s="578"/>
      <c r="N156" s="578"/>
      <c r="O156" s="578"/>
      <c r="P156" s="578"/>
      <c r="Q156" s="578"/>
      <c r="R156" s="578"/>
      <c r="S156" s="578"/>
      <c r="T156" s="578"/>
      <c r="U156" s="578"/>
      <c r="V156" s="578"/>
      <c r="W156" s="578"/>
      <c r="X156" s="578"/>
      <c r="Y156" s="578"/>
      <c r="Z156" s="578"/>
      <c r="AA156" s="578"/>
      <c r="AB156" s="578"/>
      <c r="AC156" s="578"/>
      <c r="AD156" s="578"/>
      <c r="AE156" s="578"/>
      <c r="AF156" s="578"/>
      <c r="AG156" s="578"/>
      <c r="AH156" s="578"/>
      <c r="AI156" s="578"/>
      <c r="AJ156" s="578"/>
      <c r="AK156" s="578"/>
      <c r="AL156" s="578"/>
      <c r="AM156" s="578"/>
    </row>
    <row r="157" spans="1:39" x14ac:dyDescent="0.3">
      <c r="A157" s="578"/>
      <c r="B157" s="578"/>
      <c r="C157" s="578"/>
      <c r="D157" s="578"/>
      <c r="E157" s="578"/>
      <c r="F157" s="578"/>
      <c r="G157" s="578"/>
      <c r="H157" s="578"/>
      <c r="I157" s="578"/>
      <c r="J157" s="578"/>
      <c r="K157" s="578"/>
      <c r="L157" s="578"/>
      <c r="M157" s="578"/>
      <c r="N157" s="578"/>
      <c r="O157" s="578"/>
      <c r="P157" s="578"/>
      <c r="Q157" s="578"/>
      <c r="R157" s="578"/>
      <c r="S157" s="578"/>
      <c r="T157" s="578"/>
      <c r="U157" s="578"/>
      <c r="V157" s="578"/>
      <c r="W157" s="578"/>
      <c r="X157" s="578"/>
      <c r="Y157" s="578"/>
      <c r="Z157" s="578"/>
      <c r="AA157" s="578"/>
      <c r="AB157" s="578"/>
      <c r="AC157" s="578"/>
      <c r="AD157" s="578"/>
      <c r="AE157" s="578"/>
      <c r="AF157" s="578"/>
      <c r="AG157" s="578"/>
      <c r="AH157" s="578"/>
      <c r="AI157" s="578"/>
      <c r="AJ157" s="578"/>
      <c r="AK157" s="578"/>
      <c r="AL157" s="578"/>
      <c r="AM157" s="578"/>
    </row>
    <row r="158" spans="1:39" ht="27" customHeight="1" x14ac:dyDescent="0.3">
      <c r="A158" s="578"/>
      <c r="B158" s="578"/>
      <c r="C158" s="578"/>
      <c r="D158" s="578"/>
      <c r="E158" s="578"/>
      <c r="F158" s="578"/>
      <c r="G158" s="578"/>
      <c r="H158" s="578"/>
      <c r="I158" s="578"/>
      <c r="J158" s="578"/>
      <c r="K158" s="578"/>
      <c r="L158" s="578"/>
      <c r="M158" s="578"/>
      <c r="N158" s="578"/>
      <c r="O158" s="578"/>
      <c r="P158" s="578"/>
      <c r="Q158" s="578"/>
      <c r="R158" s="578"/>
      <c r="S158" s="578"/>
      <c r="T158" s="578"/>
      <c r="U158" s="578"/>
      <c r="V158" s="578"/>
      <c r="W158" s="578"/>
      <c r="X158" s="578"/>
      <c r="Y158" s="578"/>
      <c r="Z158" s="578"/>
      <c r="AA158" s="578"/>
      <c r="AB158" s="578"/>
      <c r="AC158" s="578"/>
      <c r="AD158" s="578"/>
      <c r="AE158" s="578"/>
      <c r="AF158" s="578"/>
      <c r="AG158" s="578"/>
      <c r="AH158" s="578"/>
      <c r="AI158" s="578"/>
      <c r="AJ158" s="578"/>
      <c r="AK158" s="578"/>
      <c r="AL158" s="578"/>
      <c r="AM158" s="578"/>
    </row>
    <row r="159" spans="1:39" x14ac:dyDescent="0.3">
      <c r="A159" s="578"/>
      <c r="B159" s="578"/>
      <c r="C159" s="578"/>
      <c r="D159" s="578"/>
      <c r="E159" s="578"/>
      <c r="F159" s="578"/>
      <c r="G159" s="578"/>
      <c r="H159" s="578"/>
      <c r="I159" s="578"/>
      <c r="J159" s="578"/>
      <c r="K159" s="578"/>
      <c r="L159" s="578"/>
      <c r="M159" s="578"/>
      <c r="N159" s="578"/>
      <c r="O159" s="578"/>
      <c r="P159" s="578"/>
      <c r="Q159" s="578"/>
      <c r="R159" s="578"/>
      <c r="S159" s="578"/>
      <c r="T159" s="578"/>
      <c r="U159" s="578"/>
      <c r="V159" s="578"/>
      <c r="W159" s="578"/>
      <c r="X159" s="578"/>
      <c r="Y159" s="578"/>
      <c r="Z159" s="578"/>
      <c r="AA159" s="578"/>
      <c r="AB159" s="578"/>
      <c r="AC159" s="578"/>
      <c r="AD159" s="578"/>
      <c r="AE159" s="578"/>
      <c r="AF159" s="578"/>
      <c r="AG159" s="578"/>
      <c r="AH159" s="578"/>
      <c r="AI159" s="578"/>
      <c r="AJ159" s="578"/>
      <c r="AK159" s="578"/>
      <c r="AL159" s="578"/>
      <c r="AM159" s="578"/>
    </row>
    <row r="160" spans="1:39" x14ac:dyDescent="0.3">
      <c r="A160" s="578"/>
      <c r="B160" s="578"/>
      <c r="C160" s="578"/>
      <c r="D160" s="578"/>
      <c r="E160" s="578"/>
      <c r="F160" s="578"/>
      <c r="G160" s="578"/>
      <c r="H160" s="578"/>
      <c r="I160" s="578"/>
      <c r="J160" s="578"/>
      <c r="K160" s="578"/>
      <c r="L160" s="578"/>
      <c r="M160" s="578"/>
      <c r="N160" s="578"/>
      <c r="O160" s="578"/>
      <c r="P160" s="578"/>
      <c r="Q160" s="578"/>
      <c r="R160" s="578"/>
      <c r="S160" s="578"/>
      <c r="T160" s="578"/>
      <c r="U160" s="578"/>
      <c r="V160" s="578"/>
      <c r="W160" s="578"/>
      <c r="X160" s="578"/>
      <c r="Y160" s="578"/>
      <c r="Z160" s="578"/>
      <c r="AA160" s="578"/>
      <c r="AB160" s="578"/>
      <c r="AC160" s="578"/>
      <c r="AD160" s="578"/>
      <c r="AE160" s="578"/>
      <c r="AF160" s="578"/>
      <c r="AG160" s="578"/>
      <c r="AH160" s="578"/>
      <c r="AI160" s="578"/>
      <c r="AJ160" s="578"/>
      <c r="AK160" s="578"/>
      <c r="AL160" s="578"/>
      <c r="AM160" s="578"/>
    </row>
    <row r="161" spans="1:39" x14ac:dyDescent="0.3">
      <c r="A161" s="578"/>
      <c r="B161" s="578"/>
      <c r="C161" s="578"/>
      <c r="D161" s="578"/>
      <c r="E161" s="578"/>
      <c r="F161" s="578"/>
      <c r="G161" s="578"/>
      <c r="H161" s="578"/>
      <c r="I161" s="578"/>
      <c r="J161" s="578"/>
      <c r="K161" s="578"/>
      <c r="L161" s="578"/>
      <c r="M161" s="578"/>
      <c r="N161" s="578"/>
      <c r="O161" s="578"/>
      <c r="P161" s="578"/>
      <c r="Q161" s="578"/>
      <c r="R161" s="578"/>
      <c r="S161" s="578"/>
      <c r="T161" s="578"/>
      <c r="U161" s="578"/>
      <c r="V161" s="578"/>
      <c r="W161" s="578"/>
      <c r="X161" s="578"/>
      <c r="Y161" s="578"/>
      <c r="Z161" s="578"/>
      <c r="AA161" s="578"/>
      <c r="AB161" s="578"/>
      <c r="AC161" s="578"/>
      <c r="AD161" s="578"/>
      <c r="AE161" s="578"/>
      <c r="AF161" s="578"/>
      <c r="AG161" s="578"/>
      <c r="AH161" s="578"/>
      <c r="AI161" s="578"/>
      <c r="AJ161" s="578"/>
      <c r="AK161" s="578"/>
      <c r="AL161" s="578"/>
      <c r="AM161" s="578"/>
    </row>
    <row r="162" spans="1:39" x14ac:dyDescent="0.3">
      <c r="A162" s="578"/>
      <c r="B162" s="578"/>
      <c r="C162" s="578"/>
      <c r="D162" s="578"/>
      <c r="E162" s="578"/>
      <c r="F162" s="578"/>
      <c r="G162" s="578"/>
      <c r="H162" s="578"/>
      <c r="I162" s="578"/>
      <c r="J162" s="578"/>
      <c r="K162" s="578"/>
      <c r="L162" s="578"/>
      <c r="M162" s="578"/>
      <c r="N162" s="578"/>
      <c r="O162" s="578"/>
      <c r="P162" s="578"/>
      <c r="Q162" s="578"/>
      <c r="R162" s="578"/>
      <c r="S162" s="578"/>
      <c r="T162" s="578"/>
      <c r="U162" s="578"/>
      <c r="V162" s="578"/>
      <c r="W162" s="578"/>
      <c r="X162" s="578"/>
      <c r="Y162" s="578"/>
      <c r="Z162" s="578"/>
      <c r="AA162" s="578"/>
      <c r="AB162" s="578"/>
      <c r="AC162" s="578"/>
      <c r="AD162" s="578"/>
      <c r="AE162" s="578"/>
      <c r="AF162" s="578"/>
      <c r="AG162" s="578"/>
      <c r="AH162" s="578"/>
      <c r="AI162" s="578"/>
      <c r="AJ162" s="578"/>
      <c r="AK162" s="578"/>
      <c r="AL162" s="578"/>
      <c r="AM162" s="578"/>
    </row>
    <row r="163" spans="1:39" x14ac:dyDescent="0.3">
      <c r="A163" s="578"/>
      <c r="B163" s="578"/>
      <c r="C163" s="578"/>
      <c r="D163" s="578"/>
      <c r="E163" s="578"/>
      <c r="F163" s="578"/>
      <c r="G163" s="578"/>
      <c r="H163" s="578"/>
      <c r="I163" s="578"/>
      <c r="J163" s="578"/>
      <c r="K163" s="578"/>
      <c r="L163" s="578"/>
      <c r="M163" s="578"/>
      <c r="N163" s="578"/>
      <c r="O163" s="578"/>
      <c r="P163" s="578"/>
      <c r="Q163" s="578"/>
      <c r="R163" s="578"/>
      <c r="S163" s="578"/>
      <c r="T163" s="578"/>
      <c r="U163" s="578"/>
      <c r="V163" s="578"/>
      <c r="W163" s="578"/>
      <c r="X163" s="578"/>
      <c r="Y163" s="578"/>
      <c r="Z163" s="578"/>
      <c r="AA163" s="578"/>
      <c r="AB163" s="578"/>
      <c r="AC163" s="578"/>
      <c r="AD163" s="578"/>
      <c r="AE163" s="578"/>
      <c r="AF163" s="578"/>
      <c r="AG163" s="578"/>
      <c r="AH163" s="578"/>
      <c r="AI163" s="578"/>
      <c r="AJ163" s="578"/>
      <c r="AK163" s="578"/>
      <c r="AL163" s="578"/>
      <c r="AM163" s="578"/>
    </row>
    <row r="164" spans="1:39" x14ac:dyDescent="0.3">
      <c r="A164" s="578"/>
      <c r="B164" s="578"/>
      <c r="C164" s="578"/>
      <c r="D164" s="578"/>
      <c r="E164" s="578"/>
      <c r="F164" s="578"/>
      <c r="G164" s="578"/>
      <c r="H164" s="578"/>
      <c r="I164" s="578"/>
      <c r="J164" s="578"/>
      <c r="K164" s="578"/>
      <c r="L164" s="578"/>
      <c r="M164" s="578"/>
      <c r="N164" s="578"/>
      <c r="O164" s="578"/>
      <c r="P164" s="578"/>
      <c r="Q164" s="578"/>
      <c r="R164" s="578"/>
      <c r="S164" s="578"/>
      <c r="T164" s="578"/>
      <c r="U164" s="578"/>
      <c r="V164" s="578"/>
      <c r="W164" s="578"/>
      <c r="X164" s="578"/>
      <c r="Y164" s="578"/>
      <c r="Z164" s="578"/>
      <c r="AA164" s="578"/>
      <c r="AB164" s="578"/>
      <c r="AC164" s="578"/>
      <c r="AD164" s="578"/>
      <c r="AE164" s="578"/>
      <c r="AF164" s="578"/>
      <c r="AG164" s="578"/>
      <c r="AH164" s="578"/>
      <c r="AI164" s="578"/>
      <c r="AJ164" s="578"/>
      <c r="AK164" s="578"/>
      <c r="AL164" s="578"/>
      <c r="AM164" s="578"/>
    </row>
    <row r="165" spans="1:39" x14ac:dyDescent="0.3">
      <c r="A165" s="578"/>
      <c r="B165" s="578"/>
      <c r="C165" s="578"/>
      <c r="D165" s="578"/>
      <c r="E165" s="578"/>
      <c r="F165" s="578"/>
      <c r="G165" s="578"/>
      <c r="H165" s="578"/>
      <c r="I165" s="578"/>
      <c r="J165" s="578"/>
      <c r="K165" s="578"/>
      <c r="L165" s="578"/>
      <c r="M165" s="578"/>
      <c r="N165" s="578"/>
      <c r="O165" s="578"/>
      <c r="P165" s="578"/>
      <c r="Q165" s="578"/>
      <c r="R165" s="578"/>
      <c r="S165" s="578"/>
      <c r="T165" s="578"/>
      <c r="U165" s="578"/>
      <c r="V165" s="578"/>
      <c r="W165" s="578"/>
      <c r="X165" s="578"/>
      <c r="Y165" s="578"/>
      <c r="Z165" s="578"/>
      <c r="AA165" s="578"/>
      <c r="AB165" s="578"/>
      <c r="AC165" s="578"/>
      <c r="AD165" s="578"/>
      <c r="AE165" s="578"/>
      <c r="AF165" s="578"/>
      <c r="AG165" s="578"/>
      <c r="AH165" s="578"/>
      <c r="AI165" s="578"/>
      <c r="AJ165" s="578"/>
      <c r="AK165" s="578"/>
      <c r="AL165" s="578"/>
      <c r="AM165" s="578"/>
    </row>
    <row r="166" spans="1:39" x14ac:dyDescent="0.3">
      <c r="A166" s="578"/>
      <c r="B166" s="578"/>
      <c r="C166" s="578"/>
      <c r="D166" s="578"/>
      <c r="E166" s="578"/>
      <c r="F166" s="578"/>
      <c r="G166" s="578"/>
      <c r="H166" s="578"/>
      <c r="I166" s="578"/>
      <c r="J166" s="578"/>
      <c r="K166" s="578"/>
      <c r="L166" s="578"/>
      <c r="M166" s="578"/>
      <c r="N166" s="578"/>
      <c r="O166" s="578"/>
      <c r="P166" s="578"/>
      <c r="Q166" s="578"/>
      <c r="R166" s="578"/>
      <c r="S166" s="578"/>
      <c r="T166" s="578"/>
      <c r="U166" s="578"/>
      <c r="V166" s="578"/>
      <c r="W166" s="578"/>
      <c r="X166" s="578"/>
      <c r="Y166" s="578"/>
      <c r="Z166" s="578"/>
      <c r="AA166" s="578"/>
      <c r="AB166" s="578"/>
      <c r="AC166" s="578"/>
      <c r="AD166" s="578"/>
      <c r="AE166" s="578"/>
      <c r="AF166" s="578"/>
      <c r="AG166" s="578"/>
      <c r="AH166" s="578"/>
      <c r="AI166" s="578"/>
      <c r="AJ166" s="578"/>
      <c r="AK166" s="578"/>
      <c r="AL166" s="578"/>
      <c r="AM166" s="578"/>
    </row>
    <row r="167" spans="1:39" x14ac:dyDescent="0.3">
      <c r="A167" s="578"/>
      <c r="B167" s="578"/>
      <c r="C167" s="578"/>
      <c r="D167" s="578"/>
      <c r="E167" s="578"/>
      <c r="F167" s="578"/>
      <c r="G167" s="578"/>
      <c r="H167" s="578"/>
      <c r="I167" s="578"/>
      <c r="J167" s="578"/>
      <c r="K167" s="578"/>
      <c r="L167" s="578"/>
      <c r="M167" s="578"/>
      <c r="N167" s="578"/>
      <c r="O167" s="578"/>
      <c r="P167" s="578"/>
      <c r="Q167" s="578"/>
      <c r="R167" s="578"/>
      <c r="S167" s="578"/>
      <c r="T167" s="578"/>
      <c r="U167" s="578"/>
      <c r="V167" s="578"/>
      <c r="W167" s="578"/>
      <c r="X167" s="578"/>
      <c r="Y167" s="578"/>
      <c r="Z167" s="578"/>
      <c r="AA167" s="578"/>
      <c r="AB167" s="578"/>
      <c r="AC167" s="578"/>
      <c r="AD167" s="578"/>
      <c r="AE167" s="578"/>
      <c r="AF167" s="578"/>
      <c r="AG167" s="578"/>
      <c r="AH167" s="578"/>
      <c r="AI167" s="578"/>
      <c r="AJ167" s="578"/>
      <c r="AK167" s="578"/>
      <c r="AL167" s="578"/>
      <c r="AM167" s="578"/>
    </row>
    <row r="168" spans="1:39" x14ac:dyDescent="0.3">
      <c r="A168" s="578"/>
      <c r="B168" s="578"/>
      <c r="C168" s="578"/>
      <c r="D168" s="578"/>
      <c r="E168" s="578"/>
      <c r="F168" s="578"/>
      <c r="G168" s="578"/>
      <c r="H168" s="578"/>
      <c r="I168" s="578"/>
      <c r="J168" s="578"/>
      <c r="K168" s="578"/>
      <c r="L168" s="578"/>
      <c r="M168" s="578"/>
      <c r="N168" s="578"/>
      <c r="O168" s="578"/>
      <c r="P168" s="578"/>
      <c r="Q168" s="578"/>
      <c r="R168" s="578"/>
      <c r="S168" s="578"/>
      <c r="T168" s="578"/>
      <c r="U168" s="578"/>
      <c r="V168" s="578"/>
      <c r="W168" s="578"/>
      <c r="X168" s="578"/>
      <c r="Y168" s="578"/>
      <c r="Z168" s="578"/>
      <c r="AA168" s="578"/>
      <c r="AB168" s="578"/>
      <c r="AC168" s="578"/>
      <c r="AD168" s="578"/>
      <c r="AE168" s="578"/>
      <c r="AF168" s="578"/>
      <c r="AG168" s="578"/>
      <c r="AH168" s="578"/>
      <c r="AI168" s="578"/>
      <c r="AJ168" s="578"/>
      <c r="AK168" s="578"/>
      <c r="AL168" s="578"/>
      <c r="AM168" s="578"/>
    </row>
    <row r="169" spans="1:39" x14ac:dyDescent="0.3">
      <c r="A169" s="578"/>
      <c r="B169" s="578"/>
      <c r="C169" s="578"/>
      <c r="D169" s="578"/>
      <c r="E169" s="578"/>
      <c r="F169" s="578"/>
      <c r="G169" s="578"/>
      <c r="H169" s="578"/>
      <c r="I169" s="578"/>
      <c r="J169" s="578"/>
      <c r="K169" s="578"/>
      <c r="L169" s="578"/>
      <c r="M169" s="578"/>
      <c r="N169" s="578"/>
      <c r="O169" s="578"/>
      <c r="P169" s="578"/>
      <c r="Q169" s="578"/>
      <c r="R169" s="578"/>
      <c r="S169" s="578"/>
      <c r="T169" s="578"/>
      <c r="U169" s="578"/>
      <c r="V169" s="578"/>
      <c r="W169" s="578"/>
      <c r="X169" s="578"/>
      <c r="Y169" s="578"/>
      <c r="Z169" s="578"/>
      <c r="AA169" s="578"/>
      <c r="AB169" s="578"/>
      <c r="AC169" s="578"/>
      <c r="AD169" s="578"/>
      <c r="AE169" s="578"/>
      <c r="AF169" s="578"/>
      <c r="AG169" s="578"/>
      <c r="AH169" s="578"/>
      <c r="AI169" s="578"/>
      <c r="AJ169" s="578"/>
      <c r="AK169" s="578"/>
      <c r="AL169" s="578"/>
      <c r="AM169" s="578"/>
    </row>
    <row r="170" spans="1:39" x14ac:dyDescent="0.3">
      <c r="A170" s="578"/>
      <c r="B170" s="578"/>
      <c r="C170" s="578"/>
      <c r="D170" s="578"/>
      <c r="E170" s="578"/>
      <c r="F170" s="578"/>
      <c r="G170" s="578"/>
      <c r="H170" s="578"/>
      <c r="I170" s="578"/>
      <c r="J170" s="578"/>
      <c r="K170" s="578"/>
      <c r="L170" s="578"/>
      <c r="M170" s="578"/>
      <c r="N170" s="578"/>
      <c r="O170" s="578"/>
      <c r="P170" s="578"/>
      <c r="Q170" s="578"/>
      <c r="R170" s="578"/>
      <c r="S170" s="578"/>
      <c r="T170" s="578"/>
      <c r="U170" s="578"/>
      <c r="V170" s="578"/>
      <c r="W170" s="578"/>
      <c r="X170" s="578"/>
      <c r="Y170" s="578"/>
      <c r="Z170" s="578"/>
      <c r="AA170" s="578"/>
      <c r="AB170" s="578"/>
      <c r="AC170" s="578"/>
      <c r="AD170" s="578"/>
      <c r="AE170" s="578"/>
      <c r="AF170" s="578"/>
      <c r="AG170" s="578"/>
      <c r="AH170" s="578"/>
      <c r="AI170" s="578"/>
      <c r="AJ170" s="578"/>
      <c r="AK170" s="578"/>
      <c r="AL170" s="578"/>
      <c r="AM170" s="578"/>
    </row>
    <row r="171" spans="1:39" x14ac:dyDescent="0.3">
      <c r="A171" s="578"/>
      <c r="B171" s="578"/>
      <c r="C171" s="578"/>
      <c r="D171" s="578"/>
      <c r="E171" s="578"/>
      <c r="F171" s="578"/>
      <c r="G171" s="578"/>
      <c r="H171" s="578"/>
      <c r="I171" s="578"/>
      <c r="J171" s="578"/>
      <c r="K171" s="578"/>
      <c r="L171" s="578"/>
      <c r="M171" s="578"/>
      <c r="N171" s="578"/>
      <c r="O171" s="578"/>
      <c r="P171" s="578"/>
      <c r="Q171" s="578"/>
      <c r="R171" s="578"/>
      <c r="S171" s="578"/>
      <c r="T171" s="578"/>
      <c r="U171" s="578"/>
      <c r="V171" s="578"/>
      <c r="W171" s="578"/>
      <c r="X171" s="578"/>
      <c r="Y171" s="578"/>
      <c r="Z171" s="578"/>
      <c r="AA171" s="578"/>
      <c r="AB171" s="578"/>
      <c r="AC171" s="578"/>
      <c r="AD171" s="578"/>
      <c r="AE171" s="578"/>
      <c r="AF171" s="578"/>
      <c r="AG171" s="578"/>
      <c r="AH171" s="578"/>
      <c r="AI171" s="578"/>
      <c r="AJ171" s="578"/>
      <c r="AK171" s="578"/>
      <c r="AL171" s="578"/>
      <c r="AM171" s="578"/>
    </row>
    <row r="172" spans="1:39" x14ac:dyDescent="0.3">
      <c r="A172" s="578"/>
      <c r="B172" s="578"/>
      <c r="C172" s="578"/>
      <c r="D172" s="578"/>
      <c r="E172" s="578"/>
      <c r="F172" s="578"/>
      <c r="G172" s="578"/>
      <c r="H172" s="578"/>
      <c r="I172" s="578"/>
      <c r="J172" s="578"/>
      <c r="K172" s="578"/>
      <c r="L172" s="578"/>
      <c r="M172" s="578"/>
      <c r="N172" s="578"/>
      <c r="O172" s="578"/>
      <c r="P172" s="578"/>
      <c r="Q172" s="578"/>
      <c r="R172" s="578"/>
      <c r="S172" s="578"/>
      <c r="T172" s="578"/>
      <c r="U172" s="578"/>
      <c r="V172" s="578"/>
      <c r="W172" s="578"/>
      <c r="X172" s="578"/>
      <c r="Y172" s="578"/>
      <c r="Z172" s="578"/>
      <c r="AA172" s="578"/>
      <c r="AB172" s="578"/>
      <c r="AC172" s="578"/>
      <c r="AD172" s="578"/>
      <c r="AE172" s="578"/>
      <c r="AF172" s="578"/>
      <c r="AG172" s="578"/>
      <c r="AH172" s="578"/>
      <c r="AI172" s="578"/>
      <c r="AJ172" s="578"/>
      <c r="AK172" s="578"/>
      <c r="AL172" s="578"/>
      <c r="AM172" s="578"/>
    </row>
    <row r="173" spans="1:39" x14ac:dyDescent="0.3">
      <c r="A173" s="578"/>
      <c r="B173" s="578"/>
      <c r="C173" s="578"/>
      <c r="D173" s="578"/>
      <c r="E173" s="578"/>
      <c r="F173" s="578"/>
      <c r="G173" s="578"/>
      <c r="H173" s="578"/>
      <c r="I173" s="578"/>
      <c r="J173" s="578"/>
      <c r="K173" s="578"/>
      <c r="L173" s="578"/>
      <c r="M173" s="578"/>
      <c r="N173" s="578"/>
      <c r="O173" s="578"/>
      <c r="P173" s="578"/>
      <c r="Q173" s="578"/>
      <c r="R173" s="578"/>
      <c r="S173" s="578"/>
      <c r="T173" s="578"/>
      <c r="U173" s="578"/>
      <c r="V173" s="578"/>
      <c r="W173" s="578"/>
      <c r="X173" s="578"/>
      <c r="Y173" s="578"/>
      <c r="Z173" s="578"/>
      <c r="AA173" s="578"/>
      <c r="AB173" s="578"/>
      <c r="AC173" s="578"/>
      <c r="AD173" s="578"/>
      <c r="AE173" s="578"/>
      <c r="AF173" s="578"/>
      <c r="AG173" s="578"/>
      <c r="AH173" s="578"/>
      <c r="AI173" s="578"/>
      <c r="AJ173" s="578"/>
      <c r="AK173" s="578"/>
      <c r="AL173" s="578"/>
      <c r="AM173" s="578"/>
    </row>
    <row r="174" spans="1:39" x14ac:dyDescent="0.3">
      <c r="A174" s="578"/>
      <c r="B174" s="578"/>
      <c r="C174" s="578"/>
      <c r="D174" s="578"/>
      <c r="E174" s="578"/>
      <c r="F174" s="578"/>
      <c r="G174" s="578"/>
      <c r="H174" s="578"/>
      <c r="I174" s="578"/>
      <c r="J174" s="578"/>
      <c r="K174" s="578"/>
      <c r="L174" s="578"/>
      <c r="M174" s="578"/>
      <c r="N174" s="578"/>
      <c r="O174" s="578"/>
      <c r="P174" s="578"/>
      <c r="Q174" s="578"/>
      <c r="R174" s="578"/>
      <c r="S174" s="578"/>
      <c r="T174" s="578"/>
      <c r="U174" s="578"/>
      <c r="V174" s="578"/>
      <c r="W174" s="578"/>
      <c r="X174" s="578"/>
      <c r="Y174" s="578"/>
      <c r="Z174" s="578"/>
      <c r="AA174" s="578"/>
      <c r="AB174" s="578"/>
      <c r="AC174" s="578"/>
      <c r="AD174" s="578"/>
      <c r="AE174" s="578"/>
      <c r="AF174" s="578"/>
      <c r="AG174" s="578"/>
      <c r="AH174" s="578"/>
      <c r="AI174" s="578"/>
      <c r="AJ174" s="578"/>
      <c r="AK174" s="578"/>
      <c r="AL174" s="578"/>
      <c r="AM174" s="578"/>
    </row>
    <row r="175" spans="1:39" x14ac:dyDescent="0.3">
      <c r="A175" s="578"/>
      <c r="B175" s="578"/>
      <c r="C175" s="578"/>
      <c r="D175" s="578"/>
      <c r="E175" s="578"/>
      <c r="F175" s="578"/>
      <c r="G175" s="578"/>
      <c r="H175" s="578"/>
      <c r="I175" s="578"/>
      <c r="J175" s="578"/>
      <c r="K175" s="578"/>
      <c r="L175" s="578"/>
      <c r="M175" s="578"/>
      <c r="N175" s="578"/>
      <c r="O175" s="578"/>
      <c r="P175" s="578"/>
      <c r="Q175" s="578"/>
      <c r="R175" s="578"/>
      <c r="S175" s="578"/>
      <c r="T175" s="578"/>
      <c r="U175" s="578"/>
      <c r="V175" s="578"/>
      <c r="W175" s="578"/>
      <c r="X175" s="578"/>
      <c r="Y175" s="578"/>
      <c r="Z175" s="578"/>
      <c r="AA175" s="578"/>
      <c r="AB175" s="578"/>
      <c r="AC175" s="578"/>
      <c r="AD175" s="578"/>
      <c r="AE175" s="578"/>
      <c r="AF175" s="578"/>
      <c r="AG175" s="578"/>
      <c r="AH175" s="578"/>
      <c r="AI175" s="578"/>
      <c r="AJ175" s="578"/>
      <c r="AK175" s="578"/>
      <c r="AL175" s="578"/>
      <c r="AM175" s="578"/>
    </row>
    <row r="176" spans="1:39" x14ac:dyDescent="0.3">
      <c r="A176" s="578"/>
      <c r="B176" s="578"/>
      <c r="C176" s="578"/>
      <c r="D176" s="578"/>
      <c r="E176" s="578"/>
      <c r="F176" s="578"/>
      <c r="G176" s="578"/>
      <c r="H176" s="578"/>
      <c r="I176" s="578"/>
      <c r="J176" s="578"/>
      <c r="K176" s="578"/>
      <c r="L176" s="578"/>
      <c r="M176" s="578"/>
      <c r="N176" s="578"/>
      <c r="O176" s="578"/>
      <c r="P176" s="578"/>
      <c r="Q176" s="578"/>
      <c r="R176" s="578"/>
      <c r="S176" s="578"/>
      <c r="T176" s="578"/>
      <c r="U176" s="578"/>
      <c r="V176" s="578"/>
      <c r="W176" s="578"/>
      <c r="X176" s="578"/>
      <c r="Y176" s="578"/>
      <c r="Z176" s="578"/>
      <c r="AA176" s="578"/>
      <c r="AB176" s="578"/>
      <c r="AC176" s="578"/>
      <c r="AD176" s="578"/>
      <c r="AE176" s="578"/>
      <c r="AF176" s="578"/>
      <c r="AG176" s="578"/>
      <c r="AH176" s="578"/>
      <c r="AI176" s="578"/>
      <c r="AJ176" s="578"/>
      <c r="AK176" s="578"/>
      <c r="AL176" s="578"/>
      <c r="AM176" s="578"/>
    </row>
    <row r="177" spans="1:39" x14ac:dyDescent="0.3">
      <c r="A177" s="578"/>
      <c r="B177" s="578"/>
      <c r="C177" s="578"/>
      <c r="D177" s="578"/>
      <c r="E177" s="578"/>
      <c r="F177" s="578"/>
      <c r="G177" s="578"/>
      <c r="H177" s="578"/>
      <c r="I177" s="578"/>
      <c r="J177" s="578"/>
      <c r="K177" s="578"/>
      <c r="L177" s="578"/>
      <c r="M177" s="578"/>
      <c r="N177" s="578"/>
      <c r="O177" s="578"/>
      <c r="P177" s="578"/>
      <c r="Q177" s="578"/>
      <c r="R177" s="578"/>
      <c r="S177" s="578"/>
      <c r="T177" s="578"/>
      <c r="U177" s="578"/>
      <c r="V177" s="578"/>
      <c r="W177" s="578"/>
      <c r="X177" s="578"/>
      <c r="Y177" s="578"/>
      <c r="Z177" s="578"/>
      <c r="AA177" s="578"/>
      <c r="AB177" s="578"/>
      <c r="AC177" s="578"/>
      <c r="AD177" s="578"/>
      <c r="AE177" s="578"/>
      <c r="AF177" s="578"/>
      <c r="AG177" s="578"/>
      <c r="AH177" s="578"/>
      <c r="AI177" s="578"/>
      <c r="AJ177" s="578"/>
      <c r="AK177" s="578"/>
      <c r="AL177" s="578"/>
      <c r="AM177" s="578"/>
    </row>
    <row r="178" spans="1:39" x14ac:dyDescent="0.3">
      <c r="A178" s="578"/>
      <c r="B178" s="578"/>
      <c r="C178" s="578"/>
      <c r="D178" s="578"/>
      <c r="E178" s="578"/>
      <c r="F178" s="578"/>
      <c r="G178" s="578"/>
      <c r="H178" s="578"/>
      <c r="I178" s="578"/>
      <c r="J178" s="578"/>
      <c r="K178" s="578"/>
      <c r="L178" s="578"/>
      <c r="M178" s="578"/>
      <c r="N178" s="578"/>
      <c r="O178" s="578"/>
      <c r="P178" s="578"/>
      <c r="Q178" s="578"/>
      <c r="R178" s="578"/>
      <c r="S178" s="578"/>
      <c r="T178" s="578"/>
      <c r="U178" s="578"/>
      <c r="V178" s="578"/>
      <c r="W178" s="578"/>
      <c r="X178" s="578"/>
      <c r="Y178" s="578"/>
      <c r="Z178" s="578"/>
      <c r="AA178" s="578"/>
      <c r="AB178" s="578"/>
      <c r="AC178" s="578"/>
      <c r="AD178" s="578"/>
      <c r="AE178" s="578"/>
      <c r="AF178" s="578"/>
      <c r="AG178" s="578"/>
      <c r="AH178" s="578"/>
      <c r="AI178" s="578"/>
      <c r="AJ178" s="578"/>
      <c r="AK178" s="578"/>
      <c r="AL178" s="578"/>
      <c r="AM178" s="578"/>
    </row>
    <row r="179" spans="1:39" x14ac:dyDescent="0.3">
      <c r="A179" s="578"/>
      <c r="B179" s="578"/>
      <c r="C179" s="578"/>
      <c r="D179" s="578"/>
      <c r="E179" s="578"/>
      <c r="F179" s="578"/>
      <c r="G179" s="578"/>
      <c r="H179" s="578"/>
      <c r="I179" s="578"/>
      <c r="J179" s="578"/>
      <c r="K179" s="578"/>
      <c r="L179" s="578"/>
      <c r="M179" s="578"/>
      <c r="N179" s="578"/>
      <c r="O179" s="578"/>
      <c r="P179" s="578"/>
      <c r="Q179" s="578"/>
      <c r="R179" s="578"/>
      <c r="S179" s="578"/>
      <c r="T179" s="578"/>
      <c r="U179" s="578"/>
      <c r="V179" s="578"/>
      <c r="W179" s="578"/>
      <c r="X179" s="578"/>
      <c r="Y179" s="578"/>
      <c r="Z179" s="578"/>
      <c r="AA179" s="578"/>
      <c r="AB179" s="578"/>
      <c r="AC179" s="578"/>
      <c r="AD179" s="578"/>
      <c r="AE179" s="578"/>
      <c r="AF179" s="578"/>
      <c r="AG179" s="578"/>
      <c r="AH179" s="578"/>
      <c r="AI179" s="578"/>
      <c r="AJ179" s="578"/>
      <c r="AK179" s="578"/>
      <c r="AL179" s="578"/>
      <c r="AM179" s="578"/>
    </row>
    <row r="180" spans="1:39" x14ac:dyDescent="0.3">
      <c r="A180" s="578"/>
      <c r="B180" s="578"/>
      <c r="C180" s="578"/>
      <c r="D180" s="578"/>
      <c r="E180" s="578"/>
      <c r="F180" s="578"/>
      <c r="G180" s="578"/>
      <c r="H180" s="578"/>
      <c r="I180" s="578"/>
      <c r="J180" s="578"/>
      <c r="K180" s="578"/>
      <c r="L180" s="578"/>
      <c r="M180" s="578"/>
      <c r="N180" s="578"/>
      <c r="O180" s="578"/>
      <c r="P180" s="578"/>
      <c r="Q180" s="578"/>
      <c r="R180" s="578"/>
      <c r="S180" s="578"/>
      <c r="T180" s="578"/>
      <c r="U180" s="578"/>
      <c r="V180" s="578"/>
      <c r="W180" s="578"/>
      <c r="X180" s="578"/>
      <c r="Y180" s="578"/>
      <c r="Z180" s="578"/>
      <c r="AA180" s="578"/>
      <c r="AB180" s="578"/>
      <c r="AC180" s="578"/>
      <c r="AD180" s="578"/>
      <c r="AE180" s="578"/>
      <c r="AF180" s="578"/>
      <c r="AG180" s="578"/>
      <c r="AH180" s="578"/>
      <c r="AI180" s="578"/>
      <c r="AJ180" s="578"/>
      <c r="AK180" s="578"/>
      <c r="AL180" s="578"/>
      <c r="AM180" s="578"/>
    </row>
    <row r="181" spans="1:39" x14ac:dyDescent="0.3">
      <c r="A181" s="578"/>
      <c r="B181" s="578"/>
      <c r="C181" s="578"/>
      <c r="D181" s="578"/>
      <c r="E181" s="578"/>
      <c r="F181" s="578"/>
      <c r="G181" s="578"/>
      <c r="H181" s="578"/>
      <c r="I181" s="578"/>
      <c r="J181" s="578"/>
      <c r="K181" s="578"/>
      <c r="L181" s="578"/>
      <c r="M181" s="578"/>
      <c r="N181" s="578"/>
      <c r="O181" s="578"/>
      <c r="P181" s="578"/>
      <c r="Q181" s="578"/>
      <c r="R181" s="578"/>
      <c r="S181" s="578"/>
      <c r="T181" s="578"/>
      <c r="U181" s="578"/>
      <c r="V181" s="578"/>
      <c r="W181" s="578"/>
      <c r="X181" s="578"/>
      <c r="Y181" s="578"/>
      <c r="Z181" s="578"/>
      <c r="AA181" s="578"/>
      <c r="AB181" s="578"/>
      <c r="AC181" s="578"/>
      <c r="AD181" s="578"/>
      <c r="AE181" s="578"/>
      <c r="AF181" s="578"/>
      <c r="AG181" s="578"/>
      <c r="AH181" s="578"/>
      <c r="AI181" s="578"/>
      <c r="AJ181" s="578"/>
      <c r="AK181" s="578"/>
      <c r="AL181" s="578"/>
      <c r="AM181" s="578"/>
    </row>
    <row r="182" spans="1:39" x14ac:dyDescent="0.3">
      <c r="A182" s="578"/>
      <c r="B182" s="578"/>
      <c r="C182" s="578"/>
      <c r="D182" s="578"/>
      <c r="E182" s="578"/>
      <c r="F182" s="578"/>
      <c r="G182" s="578"/>
      <c r="H182" s="578"/>
      <c r="I182" s="578"/>
      <c r="J182" s="578"/>
      <c r="K182" s="578"/>
      <c r="L182" s="578"/>
      <c r="M182" s="578"/>
      <c r="N182" s="578"/>
      <c r="O182" s="578"/>
      <c r="P182" s="578"/>
      <c r="Q182" s="578"/>
      <c r="R182" s="578"/>
      <c r="S182" s="578"/>
      <c r="T182" s="578"/>
      <c r="U182" s="578"/>
      <c r="V182" s="578"/>
      <c r="W182" s="578"/>
      <c r="X182" s="578"/>
      <c r="Y182" s="578"/>
      <c r="Z182" s="578"/>
      <c r="AA182" s="578"/>
      <c r="AB182" s="578"/>
      <c r="AC182" s="578"/>
      <c r="AD182" s="578"/>
      <c r="AE182" s="578"/>
      <c r="AF182" s="578"/>
      <c r="AG182" s="578"/>
      <c r="AH182" s="578"/>
      <c r="AI182" s="578"/>
      <c r="AJ182" s="578"/>
      <c r="AK182" s="578"/>
      <c r="AL182" s="578"/>
      <c r="AM182" s="578"/>
    </row>
    <row r="183" spans="1:39" x14ac:dyDescent="0.3">
      <c r="A183" s="578"/>
      <c r="B183" s="578"/>
      <c r="C183" s="578"/>
      <c r="D183" s="578"/>
      <c r="E183" s="578"/>
      <c r="F183" s="578"/>
      <c r="G183" s="578"/>
      <c r="H183" s="578"/>
      <c r="I183" s="578"/>
      <c r="J183" s="578"/>
      <c r="K183" s="578"/>
      <c r="L183" s="578"/>
      <c r="M183" s="578"/>
      <c r="N183" s="578"/>
      <c r="O183" s="578"/>
      <c r="P183" s="578"/>
      <c r="Q183" s="578"/>
      <c r="R183" s="578"/>
      <c r="S183" s="578"/>
      <c r="T183" s="578"/>
      <c r="U183" s="578"/>
      <c r="V183" s="578"/>
      <c r="W183" s="578"/>
      <c r="X183" s="578"/>
      <c r="Y183" s="578"/>
      <c r="Z183" s="578"/>
      <c r="AA183" s="578"/>
      <c r="AB183" s="578"/>
      <c r="AC183" s="578"/>
      <c r="AD183" s="578"/>
      <c r="AE183" s="578"/>
      <c r="AF183" s="578"/>
      <c r="AG183" s="578"/>
      <c r="AH183" s="578"/>
      <c r="AI183" s="578"/>
      <c r="AJ183" s="578"/>
      <c r="AK183" s="578"/>
      <c r="AL183" s="578"/>
      <c r="AM183" s="578"/>
    </row>
    <row r="184" spans="1:39" x14ac:dyDescent="0.3">
      <c r="A184" s="578"/>
      <c r="B184" s="578"/>
      <c r="C184" s="578"/>
      <c r="D184" s="578"/>
      <c r="E184" s="578"/>
      <c r="F184" s="578"/>
      <c r="G184" s="578"/>
      <c r="H184" s="578"/>
      <c r="I184" s="578"/>
      <c r="J184" s="578"/>
      <c r="K184" s="578"/>
      <c r="L184" s="578"/>
      <c r="M184" s="578"/>
      <c r="N184" s="578"/>
      <c r="O184" s="578"/>
      <c r="P184" s="578"/>
      <c r="Q184" s="578"/>
      <c r="R184" s="578"/>
      <c r="S184" s="578"/>
      <c r="T184" s="578"/>
      <c r="U184" s="578"/>
      <c r="V184" s="578"/>
      <c r="W184" s="578"/>
      <c r="X184" s="578"/>
      <c r="Y184" s="578"/>
      <c r="Z184" s="578"/>
      <c r="AA184" s="578"/>
      <c r="AB184" s="578"/>
      <c r="AC184" s="578"/>
      <c r="AD184" s="578"/>
      <c r="AE184" s="578"/>
      <c r="AF184" s="578"/>
      <c r="AG184" s="578"/>
      <c r="AH184" s="578"/>
      <c r="AI184" s="578"/>
      <c r="AJ184" s="578"/>
      <c r="AK184" s="578"/>
      <c r="AL184" s="578"/>
      <c r="AM184" s="578"/>
    </row>
    <row r="185" spans="1:39" x14ac:dyDescent="0.3">
      <c r="A185" s="578"/>
      <c r="B185" s="578"/>
      <c r="C185" s="578"/>
      <c r="D185" s="578"/>
      <c r="E185" s="578"/>
      <c r="F185" s="578"/>
      <c r="G185" s="578"/>
      <c r="H185" s="578"/>
      <c r="I185" s="578"/>
      <c r="J185" s="578"/>
      <c r="K185" s="578"/>
      <c r="L185" s="578"/>
      <c r="M185" s="578"/>
      <c r="N185" s="578"/>
      <c r="O185" s="578"/>
      <c r="P185" s="578"/>
      <c r="Q185" s="578"/>
      <c r="R185" s="578"/>
      <c r="S185" s="578"/>
      <c r="T185" s="578"/>
      <c r="U185" s="578"/>
      <c r="V185" s="578"/>
      <c r="W185" s="578"/>
      <c r="X185" s="578"/>
      <c r="Y185" s="578"/>
      <c r="Z185" s="578"/>
      <c r="AA185" s="578"/>
      <c r="AB185" s="578"/>
      <c r="AC185" s="578"/>
      <c r="AD185" s="578"/>
      <c r="AE185" s="578"/>
      <c r="AF185" s="578"/>
      <c r="AG185" s="578"/>
      <c r="AH185" s="578"/>
      <c r="AI185" s="578"/>
      <c r="AJ185" s="578"/>
      <c r="AK185" s="578"/>
      <c r="AL185" s="578"/>
      <c r="AM185" s="578"/>
    </row>
    <row r="186" spans="1:39" x14ac:dyDescent="0.3">
      <c r="A186" s="578"/>
      <c r="B186" s="578"/>
      <c r="C186" s="578"/>
      <c r="D186" s="578"/>
      <c r="E186" s="578"/>
      <c r="F186" s="578"/>
      <c r="G186" s="578"/>
      <c r="H186" s="578"/>
      <c r="I186" s="578"/>
      <c r="J186" s="578"/>
      <c r="K186" s="578"/>
      <c r="L186" s="578"/>
      <c r="M186" s="578"/>
      <c r="N186" s="578"/>
      <c r="O186" s="578"/>
      <c r="P186" s="578"/>
      <c r="Q186" s="578"/>
      <c r="R186" s="578"/>
      <c r="S186" s="578"/>
      <c r="T186" s="578"/>
      <c r="U186" s="578"/>
      <c r="V186" s="578"/>
      <c r="W186" s="578"/>
      <c r="X186" s="578"/>
      <c r="Y186" s="578"/>
      <c r="Z186" s="578"/>
      <c r="AA186" s="578"/>
      <c r="AB186" s="578"/>
      <c r="AC186" s="578"/>
      <c r="AD186" s="578"/>
      <c r="AE186" s="578"/>
      <c r="AF186" s="578"/>
      <c r="AG186" s="578"/>
      <c r="AH186" s="578"/>
      <c r="AI186" s="578"/>
      <c r="AJ186" s="578"/>
      <c r="AK186" s="578"/>
      <c r="AL186" s="578"/>
      <c r="AM186" s="578"/>
    </row>
    <row r="187" spans="1:39" x14ac:dyDescent="0.3">
      <c r="A187" s="578"/>
      <c r="B187" s="578"/>
      <c r="C187" s="578"/>
      <c r="D187" s="578"/>
      <c r="E187" s="578"/>
      <c r="F187" s="578"/>
      <c r="G187" s="578"/>
      <c r="H187" s="578"/>
      <c r="I187" s="578"/>
      <c r="J187" s="578"/>
      <c r="K187" s="578"/>
      <c r="L187" s="578"/>
      <c r="M187" s="578"/>
      <c r="N187" s="578"/>
      <c r="O187" s="578"/>
      <c r="P187" s="578"/>
      <c r="Q187" s="578"/>
      <c r="R187" s="578"/>
      <c r="S187" s="578"/>
      <c r="T187" s="578"/>
      <c r="U187" s="578"/>
      <c r="V187" s="578"/>
      <c r="W187" s="578"/>
      <c r="X187" s="578"/>
      <c r="Y187" s="578"/>
      <c r="Z187" s="578"/>
      <c r="AA187" s="578"/>
      <c r="AB187" s="578"/>
      <c r="AC187" s="578"/>
      <c r="AD187" s="578"/>
      <c r="AE187" s="578"/>
      <c r="AF187" s="578"/>
      <c r="AG187" s="578"/>
      <c r="AH187" s="578"/>
      <c r="AI187" s="578"/>
      <c r="AJ187" s="578"/>
      <c r="AK187" s="578"/>
      <c r="AL187" s="578"/>
      <c r="AM187" s="578"/>
    </row>
    <row r="188" spans="1:39" x14ac:dyDescent="0.3">
      <c r="A188" s="578"/>
      <c r="B188" s="578"/>
      <c r="C188" s="578"/>
      <c r="D188" s="578"/>
      <c r="E188" s="578"/>
      <c r="F188" s="578"/>
      <c r="G188" s="578"/>
      <c r="H188" s="578"/>
      <c r="I188" s="578"/>
      <c r="J188" s="578"/>
      <c r="K188" s="578"/>
      <c r="L188" s="578"/>
      <c r="M188" s="578"/>
      <c r="N188" s="578"/>
      <c r="O188" s="578"/>
      <c r="P188" s="578"/>
      <c r="Q188" s="578"/>
      <c r="R188" s="578"/>
      <c r="S188" s="578"/>
      <c r="T188" s="578"/>
      <c r="U188" s="578"/>
      <c r="V188" s="578"/>
      <c r="W188" s="578"/>
      <c r="X188" s="578"/>
      <c r="Y188" s="578"/>
      <c r="Z188" s="578"/>
      <c r="AA188" s="578"/>
      <c r="AB188" s="578"/>
      <c r="AC188" s="578"/>
      <c r="AD188" s="578"/>
      <c r="AE188" s="578"/>
      <c r="AF188" s="578"/>
      <c r="AG188" s="578"/>
      <c r="AH188" s="578"/>
      <c r="AI188" s="578"/>
      <c r="AJ188" s="578"/>
      <c r="AK188" s="578"/>
      <c r="AL188" s="578"/>
      <c r="AM188" s="578"/>
    </row>
    <row r="189" spans="1:39" x14ac:dyDescent="0.3">
      <c r="A189" s="578"/>
      <c r="B189" s="578"/>
      <c r="C189" s="578"/>
      <c r="D189" s="578"/>
      <c r="E189" s="578"/>
      <c r="F189" s="578"/>
      <c r="G189" s="578"/>
      <c r="H189" s="578"/>
      <c r="I189" s="578"/>
      <c r="J189" s="578"/>
      <c r="K189" s="578"/>
      <c r="L189" s="578"/>
      <c r="M189" s="578"/>
      <c r="N189" s="578"/>
      <c r="O189" s="578"/>
      <c r="P189" s="578"/>
      <c r="Q189" s="578"/>
      <c r="R189" s="578"/>
      <c r="S189" s="578"/>
      <c r="T189" s="578"/>
      <c r="U189" s="578"/>
      <c r="V189" s="578"/>
      <c r="W189" s="578"/>
      <c r="X189" s="578"/>
      <c r="Y189" s="578"/>
      <c r="Z189" s="578"/>
      <c r="AA189" s="578"/>
      <c r="AB189" s="578"/>
      <c r="AC189" s="578"/>
      <c r="AD189" s="578"/>
      <c r="AE189" s="578"/>
      <c r="AF189" s="578"/>
      <c r="AG189" s="578"/>
      <c r="AH189" s="578"/>
      <c r="AI189" s="578"/>
      <c r="AJ189" s="578"/>
      <c r="AK189" s="578"/>
      <c r="AL189" s="578"/>
      <c r="AM189" s="578"/>
    </row>
    <row r="190" spans="1:39" x14ac:dyDescent="0.3">
      <c r="A190" s="578"/>
      <c r="B190" s="578"/>
      <c r="C190" s="578"/>
      <c r="D190" s="578"/>
      <c r="E190" s="578"/>
      <c r="F190" s="578"/>
      <c r="G190" s="578"/>
      <c r="H190" s="578"/>
      <c r="I190" s="578"/>
      <c r="J190" s="578"/>
      <c r="K190" s="578"/>
      <c r="L190" s="578"/>
      <c r="M190" s="578"/>
      <c r="N190" s="578"/>
      <c r="O190" s="578"/>
      <c r="P190" s="578"/>
      <c r="Q190" s="578"/>
      <c r="R190" s="578"/>
      <c r="S190" s="578"/>
      <c r="T190" s="578"/>
      <c r="U190" s="578"/>
      <c r="V190" s="578"/>
      <c r="W190" s="578"/>
      <c r="X190" s="578"/>
      <c r="Y190" s="578"/>
      <c r="Z190" s="578"/>
      <c r="AA190" s="578"/>
      <c r="AB190" s="578"/>
      <c r="AC190" s="578"/>
      <c r="AD190" s="578"/>
      <c r="AE190" s="578"/>
      <c r="AF190" s="578"/>
      <c r="AG190" s="578"/>
      <c r="AH190" s="578"/>
      <c r="AI190" s="578"/>
      <c r="AJ190" s="578"/>
      <c r="AK190" s="578"/>
      <c r="AL190" s="578"/>
      <c r="AM190" s="578"/>
    </row>
    <row r="191" spans="1:39" x14ac:dyDescent="0.3">
      <c r="A191" s="578"/>
      <c r="B191" s="578"/>
      <c r="C191" s="578"/>
      <c r="D191" s="578"/>
      <c r="E191" s="578"/>
      <c r="F191" s="578"/>
      <c r="G191" s="578"/>
      <c r="H191" s="578"/>
      <c r="I191" s="578"/>
      <c r="J191" s="578"/>
      <c r="K191" s="578"/>
      <c r="L191" s="578"/>
      <c r="M191" s="578"/>
      <c r="N191" s="578"/>
      <c r="O191" s="578"/>
      <c r="P191" s="578"/>
      <c r="Q191" s="578"/>
      <c r="R191" s="578"/>
      <c r="S191" s="578"/>
      <c r="T191" s="578"/>
      <c r="U191" s="578"/>
      <c r="V191" s="578"/>
      <c r="W191" s="578"/>
      <c r="X191" s="578"/>
      <c r="Y191" s="578"/>
      <c r="Z191" s="578"/>
      <c r="AA191" s="578"/>
      <c r="AB191" s="578"/>
      <c r="AC191" s="578"/>
      <c r="AD191" s="578"/>
      <c r="AE191" s="578"/>
      <c r="AF191" s="578"/>
      <c r="AG191" s="578"/>
      <c r="AH191" s="578"/>
      <c r="AI191" s="578"/>
      <c r="AJ191" s="578"/>
      <c r="AK191" s="578"/>
      <c r="AL191" s="578"/>
      <c r="AM191" s="578"/>
    </row>
    <row r="192" spans="1:39" x14ac:dyDescent="0.3">
      <c r="A192" s="578"/>
      <c r="B192" s="578"/>
      <c r="C192" s="578"/>
      <c r="D192" s="578"/>
      <c r="E192" s="578"/>
      <c r="F192" s="578"/>
      <c r="G192" s="578"/>
      <c r="H192" s="578"/>
      <c r="I192" s="578"/>
      <c r="J192" s="578"/>
      <c r="K192" s="578"/>
      <c r="L192" s="578"/>
      <c r="M192" s="578"/>
      <c r="N192" s="578"/>
      <c r="O192" s="578"/>
      <c r="P192" s="578"/>
      <c r="Q192" s="578"/>
      <c r="R192" s="578"/>
      <c r="S192" s="578"/>
      <c r="T192" s="578"/>
      <c r="U192" s="578"/>
      <c r="V192" s="578"/>
      <c r="W192" s="578"/>
      <c r="X192" s="578"/>
      <c r="Y192" s="578"/>
      <c r="Z192" s="578"/>
      <c r="AA192" s="578"/>
      <c r="AB192" s="578"/>
      <c r="AC192" s="578"/>
      <c r="AD192" s="578"/>
      <c r="AE192" s="578"/>
      <c r="AF192" s="578"/>
      <c r="AG192" s="578"/>
      <c r="AH192" s="578"/>
      <c r="AI192" s="578"/>
      <c r="AJ192" s="578"/>
      <c r="AK192" s="578"/>
      <c r="AL192" s="578"/>
      <c r="AM192" s="578"/>
    </row>
    <row r="193" spans="1:39" x14ac:dyDescent="0.3">
      <c r="A193" s="578"/>
      <c r="B193" s="578"/>
      <c r="C193" s="578"/>
      <c r="D193" s="578"/>
      <c r="E193" s="578"/>
      <c r="F193" s="578"/>
      <c r="G193" s="578"/>
      <c r="H193" s="578"/>
      <c r="I193" s="578"/>
      <c r="J193" s="578"/>
      <c r="K193" s="578"/>
      <c r="L193" s="578"/>
      <c r="M193" s="578"/>
      <c r="N193" s="578"/>
      <c r="O193" s="578"/>
      <c r="P193" s="578"/>
      <c r="Q193" s="578"/>
      <c r="R193" s="578"/>
      <c r="S193" s="578"/>
      <c r="T193" s="578"/>
      <c r="U193" s="578"/>
      <c r="V193" s="578"/>
      <c r="W193" s="578"/>
      <c r="X193" s="578"/>
      <c r="Y193" s="578"/>
      <c r="Z193" s="578"/>
      <c r="AA193" s="578"/>
      <c r="AB193" s="578"/>
      <c r="AC193" s="578"/>
      <c r="AD193" s="578"/>
      <c r="AE193" s="578"/>
      <c r="AF193" s="578"/>
      <c r="AG193" s="578"/>
      <c r="AH193" s="578"/>
      <c r="AI193" s="578"/>
      <c r="AJ193" s="578"/>
      <c r="AK193" s="578"/>
      <c r="AL193" s="578"/>
      <c r="AM193" s="578"/>
    </row>
  </sheetData>
  <mergeCells count="40">
    <mergeCell ref="B8:O8"/>
    <mergeCell ref="B13:O13"/>
    <mergeCell ref="AD20:AD21"/>
    <mergeCell ref="AE20:AF20"/>
    <mergeCell ref="AG20:AH20"/>
    <mergeCell ref="Z8:AM8"/>
    <mergeCell ref="Z13:AM13"/>
    <mergeCell ref="C19:L19"/>
    <mergeCell ref="C20:C21"/>
    <mergeCell ref="D20:D21"/>
    <mergeCell ref="L20:L21"/>
    <mergeCell ref="E20:E21"/>
    <mergeCell ref="F20:F21"/>
    <mergeCell ref="G20:H20"/>
    <mergeCell ref="I20:J20"/>
    <mergeCell ref="K20:K21"/>
    <mergeCell ref="C61:L61"/>
    <mergeCell ref="AI20:AI21"/>
    <mergeCell ref="C62:C63"/>
    <mergeCell ref="D62:D63"/>
    <mergeCell ref="L62:L63"/>
    <mergeCell ref="E62:E63"/>
    <mergeCell ref="F62:F63"/>
    <mergeCell ref="G62:H62"/>
    <mergeCell ref="I62:J62"/>
    <mergeCell ref="K62:K63"/>
    <mergeCell ref="AA19:AJ19"/>
    <mergeCell ref="AA20:AA21"/>
    <mergeCell ref="AB20:AB21"/>
    <mergeCell ref="AC20:AC21"/>
    <mergeCell ref="AA62:AA63"/>
    <mergeCell ref="AB62:AB63"/>
    <mergeCell ref="AC62:AC63"/>
    <mergeCell ref="AD62:AD63"/>
    <mergeCell ref="AE62:AF62"/>
    <mergeCell ref="AA61:AJ61"/>
    <mergeCell ref="AG62:AH62"/>
    <mergeCell ref="AI62:AI63"/>
    <mergeCell ref="AJ62:AJ63"/>
    <mergeCell ref="AJ20:AJ21"/>
  </mergeCells>
  <pageMargins left="0.7" right="0.7" top="0.75" bottom="0.75" header="0.3" footer="0.3"/>
  <pageSetup paperSize="9" orientation="portrait"/>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8">
    <tabColor theme="4"/>
  </sheetPr>
  <dimension ref="B3:H55"/>
  <sheetViews>
    <sheetView workbookViewId="0">
      <selection activeCell="K19" sqref="K19:K20"/>
    </sheetView>
  </sheetViews>
  <sheetFormatPr defaultRowHeight="14.4" x14ac:dyDescent="0.3"/>
  <cols>
    <col min="2" max="2" width="36.6640625" customWidth="1"/>
  </cols>
  <sheetData>
    <row r="3" spans="2:8" x14ac:dyDescent="0.3">
      <c r="B3" s="8" t="s">
        <v>238</v>
      </c>
    </row>
    <row r="5" spans="2:8" ht="15" thickBot="1" x14ac:dyDescent="0.35"/>
    <row r="6" spans="2:8" x14ac:dyDescent="0.3">
      <c r="B6" s="1257" t="s">
        <v>0</v>
      </c>
      <c r="C6" s="1206" t="s">
        <v>53</v>
      </c>
      <c r="D6" s="1207"/>
      <c r="E6" s="1207"/>
      <c r="F6" s="1207"/>
      <c r="G6" s="1207"/>
      <c r="H6" s="1208"/>
    </row>
    <row r="7" spans="2:8" ht="15" thickBot="1" x14ac:dyDescent="0.35">
      <c r="B7" s="1258"/>
      <c r="C7" s="1209" t="s">
        <v>1</v>
      </c>
      <c r="D7" s="1210"/>
      <c r="E7" s="1210"/>
      <c r="F7" s="1210"/>
      <c r="G7" s="1210"/>
      <c r="H7" s="1211"/>
    </row>
    <row r="8" spans="2:8" ht="15" thickBot="1" x14ac:dyDescent="0.35">
      <c r="B8" s="1"/>
      <c r="C8" s="2">
        <v>2015</v>
      </c>
      <c r="D8" s="2">
        <v>2020</v>
      </c>
      <c r="E8" s="2">
        <v>2030</v>
      </c>
      <c r="F8" s="2">
        <v>2050</v>
      </c>
      <c r="G8" s="2" t="s">
        <v>2</v>
      </c>
      <c r="H8" s="2" t="s">
        <v>3</v>
      </c>
    </row>
    <row r="9" spans="2:8" ht="15" thickBot="1" x14ac:dyDescent="0.35">
      <c r="B9" s="3" t="s">
        <v>4</v>
      </c>
      <c r="C9" s="4"/>
      <c r="D9" s="4"/>
      <c r="E9" s="4"/>
      <c r="F9" s="4"/>
      <c r="G9" s="4"/>
      <c r="H9" s="5"/>
    </row>
    <row r="10" spans="2:8" ht="15" thickBot="1" x14ac:dyDescent="0.35">
      <c r="B10" s="1" t="s">
        <v>5</v>
      </c>
      <c r="C10" s="20" t="s">
        <v>218</v>
      </c>
      <c r="D10" s="20" t="s">
        <v>217</v>
      </c>
      <c r="E10" s="20" t="s">
        <v>219</v>
      </c>
      <c r="F10" s="20" t="s">
        <v>219</v>
      </c>
      <c r="G10" s="2" t="s">
        <v>6</v>
      </c>
      <c r="H10" s="2" t="s">
        <v>46</v>
      </c>
    </row>
    <row r="11" spans="2:8" ht="24.6" thickBot="1" x14ac:dyDescent="0.35">
      <c r="B11" s="1" t="s">
        <v>7</v>
      </c>
      <c r="C11" s="2">
        <v>100</v>
      </c>
      <c r="D11" s="2">
        <v>100</v>
      </c>
      <c r="E11" s="2">
        <v>100</v>
      </c>
      <c r="F11" s="2">
        <v>100</v>
      </c>
      <c r="G11" s="2"/>
      <c r="H11" s="2"/>
    </row>
    <row r="12" spans="2:8" ht="24.6" thickBot="1" x14ac:dyDescent="0.35">
      <c r="B12" s="1" t="s">
        <v>8</v>
      </c>
      <c r="C12" s="2">
        <v>100</v>
      </c>
      <c r="D12" s="2">
        <v>100</v>
      </c>
      <c r="E12" s="2">
        <v>100</v>
      </c>
      <c r="F12" s="2">
        <v>100</v>
      </c>
      <c r="G12" s="2"/>
      <c r="H12" s="2"/>
    </row>
    <row r="13" spans="2:8" ht="15" thickBot="1" x14ac:dyDescent="0.35">
      <c r="B13" s="1" t="s">
        <v>9</v>
      </c>
      <c r="C13" s="2">
        <v>75</v>
      </c>
      <c r="D13" s="2">
        <v>82</v>
      </c>
      <c r="E13" s="2">
        <v>86</v>
      </c>
      <c r="F13" s="2">
        <v>90</v>
      </c>
      <c r="G13" s="2"/>
      <c r="H13" s="2">
        <v>5</v>
      </c>
    </row>
    <row r="14" spans="2:8" ht="15" thickBot="1" x14ac:dyDescent="0.35">
      <c r="B14" s="1" t="s">
        <v>10</v>
      </c>
      <c r="C14" s="2">
        <v>20</v>
      </c>
      <c r="D14" s="2">
        <v>20</v>
      </c>
      <c r="E14" s="2">
        <v>20</v>
      </c>
      <c r="F14" s="2">
        <v>20</v>
      </c>
      <c r="G14" s="2"/>
      <c r="H14" s="2">
        <v>6</v>
      </c>
    </row>
    <row r="15" spans="2:8" ht="15" thickBot="1" x14ac:dyDescent="0.35">
      <c r="B15" s="3" t="s">
        <v>11</v>
      </c>
      <c r="C15" s="4"/>
      <c r="D15" s="4"/>
      <c r="E15" s="4"/>
      <c r="F15" s="4"/>
      <c r="G15" s="4"/>
      <c r="H15" s="5"/>
    </row>
    <row r="16" spans="2:8" ht="15.6" thickBot="1" x14ac:dyDescent="0.4">
      <c r="B16" s="1" t="s">
        <v>12</v>
      </c>
      <c r="C16" s="24">
        <v>0</v>
      </c>
      <c r="D16" s="24">
        <v>0</v>
      </c>
      <c r="E16" s="24">
        <v>0</v>
      </c>
      <c r="F16" s="24">
        <v>0</v>
      </c>
      <c r="G16" s="2"/>
      <c r="H16" s="2"/>
    </row>
    <row r="17" spans="2:8" ht="15.6" thickBot="1" x14ac:dyDescent="0.4">
      <c r="B17" s="1" t="s">
        <v>14</v>
      </c>
      <c r="C17" s="2">
        <v>80</v>
      </c>
      <c r="D17" s="2">
        <v>70</v>
      </c>
      <c r="E17" s="2">
        <v>60</v>
      </c>
      <c r="F17" s="2">
        <v>50</v>
      </c>
      <c r="G17" s="2"/>
      <c r="H17" s="2">
        <v>5</v>
      </c>
    </row>
    <row r="18" spans="2:8" ht="15.6" thickBot="1" x14ac:dyDescent="0.4">
      <c r="B18" s="1" t="s">
        <v>16</v>
      </c>
      <c r="C18" s="2">
        <v>3</v>
      </c>
      <c r="D18" s="2">
        <v>2</v>
      </c>
      <c r="E18" s="2">
        <v>1</v>
      </c>
      <c r="F18" s="2">
        <v>0</v>
      </c>
      <c r="G18" s="2"/>
      <c r="H18" s="2" t="s">
        <v>48</v>
      </c>
    </row>
    <row r="19" spans="2:8" ht="15.6" thickBot="1" x14ac:dyDescent="0.4">
      <c r="B19" s="1" t="s">
        <v>17</v>
      </c>
      <c r="C19" s="24">
        <v>0</v>
      </c>
      <c r="D19" s="24">
        <v>0</v>
      </c>
      <c r="E19" s="24">
        <v>0</v>
      </c>
      <c r="F19" s="24">
        <v>0</v>
      </c>
      <c r="G19" s="2"/>
      <c r="H19" s="2"/>
    </row>
    <row r="20" spans="2:8" ht="15" thickBot="1" x14ac:dyDescent="0.35">
      <c r="B20" s="1" t="s">
        <v>18</v>
      </c>
      <c r="C20" s="2">
        <v>15</v>
      </c>
      <c r="D20" s="2">
        <v>12</v>
      </c>
      <c r="E20" s="2">
        <v>9</v>
      </c>
      <c r="F20" s="2">
        <v>6</v>
      </c>
      <c r="G20" s="2" t="s">
        <v>15</v>
      </c>
      <c r="H20" s="2">
        <v>5</v>
      </c>
    </row>
    <row r="21" spans="2:8" ht="15" thickBot="1" x14ac:dyDescent="0.35">
      <c r="B21" s="3" t="s">
        <v>20</v>
      </c>
      <c r="C21" s="4"/>
      <c r="D21" s="4"/>
      <c r="E21" s="4"/>
      <c r="F21" s="4"/>
      <c r="G21" s="4"/>
      <c r="H21" s="5"/>
    </row>
    <row r="22" spans="2:8" ht="15" thickBot="1" x14ac:dyDescent="0.35">
      <c r="B22" s="1" t="s">
        <v>21</v>
      </c>
      <c r="C22" s="2" t="s">
        <v>47</v>
      </c>
      <c r="D22" s="2" t="s">
        <v>47</v>
      </c>
      <c r="E22" s="2" t="s">
        <v>47</v>
      </c>
      <c r="F22" s="2" t="s">
        <v>47</v>
      </c>
      <c r="G22" s="2"/>
      <c r="H22" s="2"/>
    </row>
    <row r="23" spans="2:8" x14ac:dyDescent="0.3">
      <c r="B23" s="6" t="s">
        <v>22</v>
      </c>
      <c r="C23" s="7">
        <v>4.5</v>
      </c>
      <c r="D23" s="7">
        <v>4.5</v>
      </c>
      <c r="E23" s="7">
        <v>4.5</v>
      </c>
      <c r="F23" s="7">
        <v>4.5</v>
      </c>
      <c r="G23" s="7"/>
      <c r="H23" s="7"/>
    </row>
    <row r="24" spans="2:8" x14ac:dyDescent="0.3">
      <c r="B24" s="6" t="s">
        <v>49</v>
      </c>
      <c r="C24" s="7" t="s">
        <v>54</v>
      </c>
      <c r="D24" s="7">
        <v>3</v>
      </c>
      <c r="E24" s="7">
        <v>3</v>
      </c>
      <c r="F24" s="7">
        <v>3</v>
      </c>
      <c r="G24" s="7"/>
      <c r="H24" s="7"/>
    </row>
    <row r="25" spans="2:8" ht="15" thickBot="1" x14ac:dyDescent="0.35">
      <c r="B25" s="1" t="s">
        <v>50</v>
      </c>
      <c r="C25" s="2" t="s">
        <v>55</v>
      </c>
      <c r="D25" s="2">
        <v>1.5</v>
      </c>
      <c r="E25" s="2">
        <v>1.5</v>
      </c>
      <c r="F25" s="2">
        <v>1.5</v>
      </c>
      <c r="G25" s="2"/>
      <c r="H25" s="2"/>
    </row>
    <row r="26" spans="2:8" ht="24.6" thickBot="1" x14ac:dyDescent="0.35">
      <c r="B26" s="1" t="s">
        <v>28</v>
      </c>
      <c r="C26" s="2">
        <v>3.1</v>
      </c>
      <c r="D26" s="2">
        <v>3.1</v>
      </c>
      <c r="E26" s="2">
        <v>3.1</v>
      </c>
      <c r="F26" s="2">
        <v>3.1</v>
      </c>
      <c r="G26" s="2" t="s">
        <v>13</v>
      </c>
      <c r="H26" s="2"/>
    </row>
    <row r="27" spans="2:8" ht="15" thickBot="1" x14ac:dyDescent="0.35">
      <c r="B27" s="1" t="s">
        <v>38</v>
      </c>
      <c r="C27" s="2">
        <v>2</v>
      </c>
      <c r="D27" s="2">
        <v>2</v>
      </c>
      <c r="E27" s="2">
        <v>2</v>
      </c>
      <c r="F27" s="2">
        <v>2</v>
      </c>
      <c r="G27" s="2" t="s">
        <v>19</v>
      </c>
      <c r="H27" s="2">
        <v>6</v>
      </c>
    </row>
    <row r="28" spans="2:8" ht="15" thickBot="1" x14ac:dyDescent="0.35">
      <c r="B28" s="1" t="s">
        <v>29</v>
      </c>
      <c r="C28" s="2" t="s">
        <v>47</v>
      </c>
      <c r="D28" s="2" t="s">
        <v>47</v>
      </c>
      <c r="E28" s="2" t="s">
        <v>47</v>
      </c>
      <c r="F28" s="2" t="s">
        <v>47</v>
      </c>
      <c r="G28" s="2"/>
      <c r="H28" s="2"/>
    </row>
    <row r="32" spans="2:8" ht="15" thickBot="1" x14ac:dyDescent="0.35"/>
    <row r="33" spans="2:8" x14ac:dyDescent="0.3">
      <c r="B33" s="1257" t="s">
        <v>0</v>
      </c>
      <c r="C33" s="1206" t="s">
        <v>53</v>
      </c>
      <c r="D33" s="1207"/>
      <c r="E33" s="1207"/>
      <c r="F33" s="1207"/>
      <c r="G33" s="1207"/>
      <c r="H33" s="1208"/>
    </row>
    <row r="34" spans="2:8" ht="15" thickBot="1" x14ac:dyDescent="0.35">
      <c r="B34" s="1258"/>
      <c r="C34" s="1209" t="s">
        <v>32</v>
      </c>
      <c r="D34" s="1210"/>
      <c r="E34" s="1210"/>
      <c r="F34" s="1210"/>
      <c r="G34" s="1210"/>
      <c r="H34" s="1211"/>
    </row>
    <row r="35" spans="2:8" ht="15" thickBot="1" x14ac:dyDescent="0.35">
      <c r="B35" s="1"/>
      <c r="C35" s="2">
        <v>2015</v>
      </c>
      <c r="D35" s="2">
        <v>2020</v>
      </c>
      <c r="E35" s="2">
        <v>2030</v>
      </c>
      <c r="F35" s="2">
        <v>2050</v>
      </c>
      <c r="G35" s="2" t="s">
        <v>2</v>
      </c>
      <c r="H35" s="2" t="s">
        <v>3</v>
      </c>
    </row>
    <row r="36" spans="2:8" ht="15" thickBot="1" x14ac:dyDescent="0.35">
      <c r="B36" s="3" t="s">
        <v>4</v>
      </c>
      <c r="C36" s="4"/>
      <c r="D36" s="4"/>
      <c r="E36" s="4"/>
      <c r="F36" s="4"/>
      <c r="G36" s="4"/>
      <c r="H36" s="5"/>
    </row>
    <row r="37" spans="2:8" ht="15" thickBot="1" x14ac:dyDescent="0.35">
      <c r="B37" s="1" t="s">
        <v>5</v>
      </c>
      <c r="C37" s="20" t="s">
        <v>218</v>
      </c>
      <c r="D37" s="20" t="s">
        <v>220</v>
      </c>
      <c r="E37" s="20" t="s">
        <v>221</v>
      </c>
      <c r="F37" s="20" t="s">
        <v>222</v>
      </c>
      <c r="G37" s="2" t="s">
        <v>6</v>
      </c>
      <c r="H37" s="2" t="s">
        <v>46</v>
      </c>
    </row>
    <row r="38" spans="2:8" ht="24.6" thickBot="1" x14ac:dyDescent="0.35">
      <c r="B38" s="1" t="s">
        <v>7</v>
      </c>
      <c r="C38" s="2">
        <v>100</v>
      </c>
      <c r="D38" s="2">
        <v>100</v>
      </c>
      <c r="E38" s="2">
        <v>100</v>
      </c>
      <c r="F38" s="2">
        <v>100</v>
      </c>
      <c r="G38" s="2"/>
      <c r="H38" s="2"/>
    </row>
    <row r="39" spans="2:8" ht="24.6" thickBot="1" x14ac:dyDescent="0.35">
      <c r="B39" s="1" t="s">
        <v>8</v>
      </c>
      <c r="C39" s="2">
        <v>100</v>
      </c>
      <c r="D39" s="2">
        <v>100</v>
      </c>
      <c r="E39" s="2">
        <v>100</v>
      </c>
      <c r="F39" s="2">
        <v>100</v>
      </c>
      <c r="G39" s="2"/>
      <c r="H39" s="2"/>
    </row>
    <row r="40" spans="2:8" ht="15" thickBot="1" x14ac:dyDescent="0.35">
      <c r="B40" s="1" t="s">
        <v>9</v>
      </c>
      <c r="C40" s="2">
        <v>75</v>
      </c>
      <c r="D40" s="2">
        <v>82</v>
      </c>
      <c r="E40" s="2">
        <v>86</v>
      </c>
      <c r="F40" s="2">
        <v>90</v>
      </c>
      <c r="G40" s="2"/>
      <c r="H40" s="2">
        <v>5</v>
      </c>
    </row>
    <row r="41" spans="2:8" ht="15" thickBot="1" x14ac:dyDescent="0.35">
      <c r="B41" s="1" t="s">
        <v>10</v>
      </c>
      <c r="C41" s="2">
        <v>20</v>
      </c>
      <c r="D41" s="2">
        <v>20</v>
      </c>
      <c r="E41" s="2">
        <v>20</v>
      </c>
      <c r="F41" s="2">
        <v>20</v>
      </c>
      <c r="G41" s="2"/>
      <c r="H41" s="2">
        <v>6</v>
      </c>
    </row>
    <row r="42" spans="2:8" ht="15" thickBot="1" x14ac:dyDescent="0.35">
      <c r="B42" s="3" t="s">
        <v>11</v>
      </c>
      <c r="C42" s="4"/>
      <c r="D42" s="4"/>
      <c r="E42" s="4"/>
      <c r="F42" s="4"/>
      <c r="G42" s="4"/>
      <c r="H42" s="5"/>
    </row>
    <row r="43" spans="2:8" ht="15.6" thickBot="1" x14ac:dyDescent="0.4">
      <c r="B43" s="1" t="s">
        <v>12</v>
      </c>
      <c r="C43" s="24">
        <v>0</v>
      </c>
      <c r="D43" s="24">
        <v>0</v>
      </c>
      <c r="E43" s="24">
        <v>0</v>
      </c>
      <c r="F43" s="24">
        <v>0</v>
      </c>
      <c r="G43" s="2"/>
      <c r="H43" s="2"/>
    </row>
    <row r="44" spans="2:8" ht="15.6" thickBot="1" x14ac:dyDescent="0.4">
      <c r="B44" s="1" t="s">
        <v>14</v>
      </c>
      <c r="C44" s="2">
        <v>80</v>
      </c>
      <c r="D44" s="2">
        <v>70</v>
      </c>
      <c r="E44" s="2">
        <v>60</v>
      </c>
      <c r="F44" s="2">
        <v>50</v>
      </c>
      <c r="G44" s="2"/>
      <c r="H44" s="2">
        <v>5</v>
      </c>
    </row>
    <row r="45" spans="2:8" ht="15.6" thickBot="1" x14ac:dyDescent="0.4">
      <c r="B45" s="1" t="s">
        <v>16</v>
      </c>
      <c r="C45" s="2">
        <v>3</v>
      </c>
      <c r="D45" s="2">
        <v>2</v>
      </c>
      <c r="E45" s="2">
        <v>1</v>
      </c>
      <c r="F45" s="2">
        <v>0</v>
      </c>
      <c r="G45" s="2"/>
      <c r="H45" s="2" t="s">
        <v>48</v>
      </c>
    </row>
    <row r="46" spans="2:8" ht="15.6" thickBot="1" x14ac:dyDescent="0.4">
      <c r="B46" s="1" t="s">
        <v>17</v>
      </c>
      <c r="C46" s="24">
        <v>0</v>
      </c>
      <c r="D46" s="24">
        <v>0</v>
      </c>
      <c r="E46" s="24">
        <v>0</v>
      </c>
      <c r="F46" s="24">
        <v>0</v>
      </c>
      <c r="G46" s="2"/>
      <c r="H46" s="2"/>
    </row>
    <row r="47" spans="2:8" ht="15" thickBot="1" x14ac:dyDescent="0.35">
      <c r="B47" s="1" t="s">
        <v>18</v>
      </c>
      <c r="C47" s="2">
        <v>15</v>
      </c>
      <c r="D47" s="2">
        <v>12</v>
      </c>
      <c r="E47" s="2">
        <v>9</v>
      </c>
      <c r="F47" s="2">
        <v>6</v>
      </c>
      <c r="G47" s="2" t="s">
        <v>15</v>
      </c>
      <c r="H47" s="2">
        <v>5</v>
      </c>
    </row>
    <row r="48" spans="2:8" ht="15" thickBot="1" x14ac:dyDescent="0.35">
      <c r="B48" s="3" t="s">
        <v>20</v>
      </c>
      <c r="C48" s="4"/>
      <c r="D48" s="4"/>
      <c r="E48" s="4"/>
      <c r="F48" s="4"/>
      <c r="G48" s="4"/>
      <c r="H48" s="5"/>
    </row>
    <row r="49" spans="2:8" ht="15" thickBot="1" x14ac:dyDescent="0.35">
      <c r="B49" s="1" t="s">
        <v>21</v>
      </c>
      <c r="C49" s="2" t="s">
        <v>47</v>
      </c>
      <c r="D49" s="2" t="s">
        <v>47</v>
      </c>
      <c r="E49" s="2" t="s">
        <v>47</v>
      </c>
      <c r="F49" s="2" t="s">
        <v>47</v>
      </c>
      <c r="G49" s="2"/>
      <c r="H49" s="2"/>
    </row>
    <row r="50" spans="2:8" x14ac:dyDescent="0.3">
      <c r="B50" s="6" t="s">
        <v>22</v>
      </c>
      <c r="C50" s="7">
        <v>4.5</v>
      </c>
      <c r="D50" s="7">
        <v>4.5</v>
      </c>
      <c r="E50" s="7">
        <v>4.5</v>
      </c>
      <c r="F50" s="7">
        <v>4.5</v>
      </c>
      <c r="G50" s="7"/>
      <c r="H50" s="7"/>
    </row>
    <row r="51" spans="2:8" x14ac:dyDescent="0.3">
      <c r="B51" s="6" t="s">
        <v>49</v>
      </c>
      <c r="C51" s="7" t="s">
        <v>54</v>
      </c>
      <c r="D51" s="7">
        <v>3</v>
      </c>
      <c r="E51" s="7">
        <v>3</v>
      </c>
      <c r="F51" s="7">
        <v>3</v>
      </c>
      <c r="G51" s="7"/>
      <c r="H51" s="7"/>
    </row>
    <row r="52" spans="2:8" ht="15" thickBot="1" x14ac:dyDescent="0.35">
      <c r="B52" s="1" t="s">
        <v>50</v>
      </c>
      <c r="C52" s="2" t="s">
        <v>55</v>
      </c>
      <c r="D52" s="2">
        <v>1.5</v>
      </c>
      <c r="E52" s="2">
        <v>1.5</v>
      </c>
      <c r="F52" s="2">
        <v>1.5</v>
      </c>
      <c r="G52" s="2"/>
      <c r="H52" s="2"/>
    </row>
    <row r="53" spans="2:8" ht="24.6" thickBot="1" x14ac:dyDescent="0.35">
      <c r="B53" s="1" t="s">
        <v>28</v>
      </c>
      <c r="C53" s="2">
        <v>2.8</v>
      </c>
      <c r="D53" s="2">
        <v>2.8</v>
      </c>
      <c r="E53" s="2">
        <v>2.8</v>
      </c>
      <c r="F53" s="2">
        <v>2.8</v>
      </c>
      <c r="G53" s="2" t="s">
        <v>13</v>
      </c>
      <c r="H53" s="2"/>
    </row>
    <row r="54" spans="2:8" ht="15" thickBot="1" x14ac:dyDescent="0.35">
      <c r="B54" s="1" t="s">
        <v>38</v>
      </c>
      <c r="C54" s="2">
        <v>2</v>
      </c>
      <c r="D54" s="2">
        <v>2</v>
      </c>
      <c r="E54" s="2">
        <v>2</v>
      </c>
      <c r="F54" s="2">
        <v>2</v>
      </c>
      <c r="G54" s="2" t="s">
        <v>56</v>
      </c>
      <c r="H54" s="2"/>
    </row>
    <row r="55" spans="2:8" ht="15" thickBot="1" x14ac:dyDescent="0.35">
      <c r="B55" s="1" t="s">
        <v>29</v>
      </c>
      <c r="C55" s="2" t="s">
        <v>47</v>
      </c>
      <c r="D55" s="2" t="s">
        <v>47</v>
      </c>
      <c r="E55" s="2" t="s">
        <v>47</v>
      </c>
      <c r="F55" s="2" t="s">
        <v>47</v>
      </c>
      <c r="G55" s="2"/>
      <c r="H55" s="2"/>
    </row>
  </sheetData>
  <mergeCells count="6">
    <mergeCell ref="B6:B7"/>
    <mergeCell ref="C6:H6"/>
    <mergeCell ref="C7:H7"/>
    <mergeCell ref="B33:B34"/>
    <mergeCell ref="C33:H33"/>
    <mergeCell ref="C34:H34"/>
  </mergeCells>
  <pageMargins left="0.7" right="0.7" top="0.75" bottom="0.75" header="0.3" footer="0.3"/>
  <pageSetup paperSize="9" orientation="portrait"/>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theme="9"/>
  </sheetPr>
  <dimension ref="B1:C39"/>
  <sheetViews>
    <sheetView workbookViewId="0">
      <selection activeCell="C32" sqref="C32"/>
    </sheetView>
  </sheetViews>
  <sheetFormatPr defaultColWidth="9.109375" defaultRowHeight="13.8" x14ac:dyDescent="0.3"/>
  <cols>
    <col min="1" max="1" width="9.109375" style="178"/>
    <col min="2" max="2" width="24" style="178" bestFit="1" customWidth="1"/>
    <col min="3" max="3" width="138.44140625" style="178" customWidth="1"/>
    <col min="4" max="16384" width="9.109375" style="178"/>
  </cols>
  <sheetData>
    <row r="1" spans="2:3" ht="18" x14ac:dyDescent="0.35">
      <c r="B1" s="177" t="s">
        <v>421</v>
      </c>
    </row>
    <row r="2" spans="2:3" x14ac:dyDescent="0.3">
      <c r="B2" s="178" t="s">
        <v>472</v>
      </c>
    </row>
    <row r="3" spans="2:3" ht="14.4" x14ac:dyDescent="0.3">
      <c r="B3" s="179" t="s">
        <v>422</v>
      </c>
      <c r="C3" s="178" t="s">
        <v>429</v>
      </c>
    </row>
    <row r="4" spans="2:3" ht="14.4" x14ac:dyDescent="0.3">
      <c r="B4" s="179" t="s">
        <v>423</v>
      </c>
      <c r="C4" s="178" t="s">
        <v>430</v>
      </c>
    </row>
    <row r="5" spans="2:3" ht="14.4" x14ac:dyDescent="0.3">
      <c r="B5" s="179"/>
    </row>
    <row r="6" spans="2:3" ht="14.4" x14ac:dyDescent="0.3">
      <c r="B6" s="179" t="s">
        <v>424</v>
      </c>
      <c r="C6" s="178" t="s">
        <v>425</v>
      </c>
    </row>
    <row r="7" spans="2:3" ht="14.4" x14ac:dyDescent="0.3">
      <c r="B7" s="179"/>
    </row>
    <row r="8" spans="2:3" ht="14.4" x14ac:dyDescent="0.3">
      <c r="B8" s="180" t="s">
        <v>426</v>
      </c>
    </row>
    <row r="9" spans="2:3" ht="14.4" x14ac:dyDescent="0.3">
      <c r="B9" s="179"/>
    </row>
    <row r="10" spans="2:3" ht="14.4" x14ac:dyDescent="0.3">
      <c r="B10" s="184" t="s">
        <v>431</v>
      </c>
      <c r="C10" s="181" t="s">
        <v>432</v>
      </c>
    </row>
    <row r="11" spans="2:3" ht="14.4" x14ac:dyDescent="0.3">
      <c r="B11" s="182" t="s">
        <v>435</v>
      </c>
      <c r="C11" s="181" t="s">
        <v>433</v>
      </c>
    </row>
    <row r="12" spans="2:3" ht="14.4" x14ac:dyDescent="0.3">
      <c r="B12" s="182" t="s">
        <v>434</v>
      </c>
      <c r="C12" s="181" t="s">
        <v>436</v>
      </c>
    </row>
    <row r="13" spans="2:3" ht="14.4" x14ac:dyDescent="0.3">
      <c r="B13" s="182" t="s">
        <v>437</v>
      </c>
      <c r="C13" s="181" t="s">
        <v>427</v>
      </c>
    </row>
    <row r="14" spans="2:3" ht="14.4" x14ac:dyDescent="0.3">
      <c r="B14" s="182" t="s">
        <v>438</v>
      </c>
      <c r="C14" s="181" t="s">
        <v>428</v>
      </c>
    </row>
    <row r="15" spans="2:3" ht="14.4" x14ac:dyDescent="0.3">
      <c r="B15" s="183" t="s">
        <v>439</v>
      </c>
      <c r="C15" s="181" t="s">
        <v>453</v>
      </c>
    </row>
    <row r="16" spans="2:3" ht="14.4" x14ac:dyDescent="0.3">
      <c r="B16" s="183" t="s">
        <v>440</v>
      </c>
      <c r="C16" s="181" t="s">
        <v>454</v>
      </c>
    </row>
    <row r="17" spans="2:3" ht="14.4" x14ac:dyDescent="0.3">
      <c r="B17" s="183" t="s">
        <v>441</v>
      </c>
      <c r="C17" s="181" t="s">
        <v>455</v>
      </c>
    </row>
    <row r="18" spans="2:3" ht="14.4" x14ac:dyDescent="0.3">
      <c r="B18" s="183" t="s">
        <v>442</v>
      </c>
      <c r="C18" s="181" t="s">
        <v>456</v>
      </c>
    </row>
    <row r="19" spans="2:3" ht="14.4" x14ac:dyDescent="0.3">
      <c r="B19" s="183" t="s">
        <v>57</v>
      </c>
      <c r="C19" s="181" t="s">
        <v>457</v>
      </c>
    </row>
    <row r="20" spans="2:3" ht="14.4" x14ac:dyDescent="0.3">
      <c r="B20" s="183" t="s">
        <v>443</v>
      </c>
      <c r="C20" s="181" t="s">
        <v>458</v>
      </c>
    </row>
    <row r="21" spans="2:3" ht="14.4" x14ac:dyDescent="0.3">
      <c r="B21" s="183" t="s">
        <v>444</v>
      </c>
      <c r="C21" s="181" t="s">
        <v>459</v>
      </c>
    </row>
    <row r="22" spans="2:3" ht="14.4" x14ac:dyDescent="0.3">
      <c r="B22" s="183" t="s">
        <v>445</v>
      </c>
      <c r="C22" s="181" t="s">
        <v>460</v>
      </c>
    </row>
    <row r="23" spans="2:3" ht="14.4" x14ac:dyDescent="0.3">
      <c r="B23" s="183" t="s">
        <v>446</v>
      </c>
      <c r="C23" s="181" t="s">
        <v>461</v>
      </c>
    </row>
    <row r="24" spans="2:3" ht="14.4" x14ac:dyDescent="0.3">
      <c r="B24" s="183" t="s">
        <v>447</v>
      </c>
      <c r="C24" s="181" t="s">
        <v>462</v>
      </c>
    </row>
    <row r="25" spans="2:3" ht="14.4" x14ac:dyDescent="0.3">
      <c r="B25" s="183" t="s">
        <v>448</v>
      </c>
      <c r="C25" s="181" t="s">
        <v>463</v>
      </c>
    </row>
    <row r="26" spans="2:3" ht="14.4" x14ac:dyDescent="0.3">
      <c r="B26" s="183" t="s">
        <v>67</v>
      </c>
      <c r="C26" s="181" t="s">
        <v>464</v>
      </c>
    </row>
    <row r="27" spans="2:3" ht="14.4" x14ac:dyDescent="0.3">
      <c r="B27" s="183" t="s">
        <v>449</v>
      </c>
      <c r="C27" s="181" t="s">
        <v>465</v>
      </c>
    </row>
    <row r="28" spans="2:3" ht="14.4" x14ac:dyDescent="0.3">
      <c r="B28" s="183" t="s">
        <v>450</v>
      </c>
      <c r="C28" s="181" t="s">
        <v>466</v>
      </c>
    </row>
    <row r="29" spans="2:3" ht="14.4" x14ac:dyDescent="0.3">
      <c r="B29" s="183" t="s">
        <v>451</v>
      </c>
      <c r="C29" s="181" t="s">
        <v>467</v>
      </c>
    </row>
    <row r="30" spans="2:3" ht="14.4" x14ac:dyDescent="0.3">
      <c r="B30" s="183" t="s">
        <v>114</v>
      </c>
      <c r="C30" s="181" t="s">
        <v>468</v>
      </c>
    </row>
    <row r="31" spans="2:3" ht="14.4" x14ac:dyDescent="0.3">
      <c r="B31" s="183" t="s">
        <v>129</v>
      </c>
      <c r="C31" s="181" t="s">
        <v>469</v>
      </c>
    </row>
    <row r="32" spans="2:3" ht="14.4" x14ac:dyDescent="0.3">
      <c r="B32" s="183" t="s">
        <v>452</v>
      </c>
      <c r="C32" s="181" t="s">
        <v>470</v>
      </c>
    </row>
    <row r="33" spans="2:3" ht="14.4" x14ac:dyDescent="0.3">
      <c r="B33" s="183" t="s">
        <v>204</v>
      </c>
      <c r="C33" s="181" t="s">
        <v>471</v>
      </c>
    </row>
    <row r="36" spans="2:3" ht="55.2" x14ac:dyDescent="0.3">
      <c r="B36" s="178" t="s">
        <v>528</v>
      </c>
      <c r="C36" s="488" t="s">
        <v>578</v>
      </c>
    </row>
    <row r="39" spans="2:3" x14ac:dyDescent="0.3">
      <c r="B39" s="178" t="s">
        <v>529</v>
      </c>
      <c r="C39" s="178">
        <v>7.45</v>
      </c>
    </row>
  </sheetData>
  <conditionalFormatting sqref="C3">
    <cfRule type="cellIs" dxfId="1" priority="1" operator="equal">
      <formula>"No"</formula>
    </cfRule>
    <cfRule type="cellIs" dxfId="0" priority="2" operator="equal">
      <formula>"Yes"</formula>
    </cfRule>
  </conditionalFormatting>
  <pageMargins left="0.7" right="0.7" top="0.75" bottom="0.75" header="0.3" footer="0.3"/>
  <pageSetup paperSize="9" orientation="portrait"/>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9">
    <tabColor theme="4"/>
  </sheetPr>
  <dimension ref="B3:X72"/>
  <sheetViews>
    <sheetView workbookViewId="0">
      <selection activeCell="J11" activeCellId="3" sqref="J8 J9 J10 J11"/>
    </sheetView>
  </sheetViews>
  <sheetFormatPr defaultRowHeight="14.4" x14ac:dyDescent="0.3"/>
  <cols>
    <col min="2" max="2" width="36.6640625" customWidth="1"/>
    <col min="4" max="6" width="10" bestFit="1" customWidth="1"/>
  </cols>
  <sheetData>
    <row r="3" spans="2:24" x14ac:dyDescent="0.3">
      <c r="B3" s="8" t="s">
        <v>239</v>
      </c>
      <c r="J3" s="837" t="s">
        <v>815</v>
      </c>
    </row>
    <row r="4" spans="2:24" x14ac:dyDescent="0.3">
      <c r="B4" s="34" t="s">
        <v>273</v>
      </c>
      <c r="C4" s="780"/>
      <c r="D4" s="780"/>
      <c r="E4" s="780"/>
      <c r="F4" s="780"/>
      <c r="G4" s="780"/>
      <c r="H4" s="780"/>
      <c r="I4" s="780"/>
      <c r="J4" s="837">
        <v>0.2</v>
      </c>
      <c r="K4" s="780"/>
      <c r="L4" s="780"/>
      <c r="M4" s="780"/>
      <c r="N4" s="780"/>
      <c r="O4" s="780"/>
    </row>
    <row r="5" spans="2:24" s="780" customFormat="1" ht="27.6" x14ac:dyDescent="0.3">
      <c r="B5" s="27" t="s">
        <v>255</v>
      </c>
      <c r="C5" s="27" t="s">
        <v>256</v>
      </c>
      <c r="D5" s="28" t="s">
        <v>257</v>
      </c>
      <c r="E5" s="28" t="s">
        <v>259</v>
      </c>
      <c r="F5" s="29" t="s">
        <v>260</v>
      </c>
      <c r="G5" s="30" t="s">
        <v>261</v>
      </c>
      <c r="H5" s="30" t="s">
        <v>262</v>
      </c>
      <c r="I5" s="30" t="s">
        <v>263</v>
      </c>
      <c r="J5" s="30" t="s">
        <v>264</v>
      </c>
      <c r="K5" s="30" t="s">
        <v>265</v>
      </c>
      <c r="L5" s="30" t="s">
        <v>266</v>
      </c>
      <c r="M5" s="30" t="s">
        <v>267</v>
      </c>
      <c r="N5" s="30" t="s">
        <v>268</v>
      </c>
      <c r="O5" s="30" t="s">
        <v>269</v>
      </c>
    </row>
    <row r="6" spans="2:24" s="780" customFormat="1" ht="15" thickBot="1" x14ac:dyDescent="0.35">
      <c r="B6" s="31"/>
      <c r="C6" s="31"/>
      <c r="D6" s="32"/>
      <c r="E6" s="32"/>
      <c r="F6" s="33"/>
      <c r="G6" s="31"/>
      <c r="H6" s="31"/>
      <c r="I6" s="31"/>
      <c r="J6" s="31"/>
      <c r="K6" s="31"/>
      <c r="L6" s="31"/>
      <c r="M6" s="31"/>
      <c r="N6" s="31"/>
      <c r="O6" s="31"/>
    </row>
    <row r="7" spans="2:24" s="780" customFormat="1" x14ac:dyDescent="0.3">
      <c r="B7" s="37"/>
      <c r="C7" s="37"/>
      <c r="D7" s="38"/>
      <c r="E7" s="38"/>
      <c r="F7" s="38" t="s">
        <v>373</v>
      </c>
      <c r="G7" s="38" t="s">
        <v>374</v>
      </c>
      <c r="H7" s="38" t="s">
        <v>375</v>
      </c>
      <c r="I7" s="37" t="s">
        <v>271</v>
      </c>
      <c r="J7" s="37" t="s">
        <v>271</v>
      </c>
      <c r="K7" s="37" t="s">
        <v>272</v>
      </c>
      <c r="L7" s="37" t="s">
        <v>272</v>
      </c>
      <c r="M7" s="37" t="s">
        <v>272</v>
      </c>
      <c r="N7" s="37" t="s">
        <v>272</v>
      </c>
      <c r="O7" s="37" t="s">
        <v>272</v>
      </c>
    </row>
    <row r="8" spans="2:24" s="780" customFormat="1" x14ac:dyDescent="0.3">
      <c r="B8" s="39">
        <f>C14</f>
        <v>2015</v>
      </c>
      <c r="C8" s="39">
        <f>B8</f>
        <v>2015</v>
      </c>
      <c r="D8" s="39">
        <f>C22/100</f>
        <v>0.65</v>
      </c>
      <c r="E8" s="39">
        <f>C25</f>
        <v>20</v>
      </c>
      <c r="F8" s="242">
        <f>C49</f>
        <v>3.104166666666667</v>
      </c>
      <c r="G8" s="242">
        <f>C52</f>
        <v>0.18625000000000003</v>
      </c>
      <c r="H8" s="242">
        <f>C53</f>
        <v>0</v>
      </c>
      <c r="I8" s="39"/>
      <c r="J8" s="39">
        <f>($J$4*C19*0.7+C20*$J$4*0.3)/100</f>
        <v>5.5999999999999994E-2</v>
      </c>
      <c r="K8" s="39">
        <f>C33</f>
        <v>25</v>
      </c>
      <c r="L8" s="539">
        <f>C34</f>
        <v>90</v>
      </c>
      <c r="M8" s="539">
        <f>C35</f>
        <v>320</v>
      </c>
      <c r="N8" s="366">
        <f>C36</f>
        <v>4</v>
      </c>
      <c r="O8" s="539">
        <f>C37</f>
        <v>50</v>
      </c>
    </row>
    <row r="9" spans="2:24" s="780" customFormat="1" x14ac:dyDescent="0.3">
      <c r="B9" s="39">
        <f>D14</f>
        <v>2020</v>
      </c>
      <c r="C9" s="39"/>
      <c r="D9" s="39">
        <f>D22/100</f>
        <v>0.7</v>
      </c>
      <c r="E9" s="39">
        <f>D25</f>
        <v>20</v>
      </c>
      <c r="F9" s="242">
        <f>D49</f>
        <v>3.7250000000000001</v>
      </c>
      <c r="G9" s="242">
        <f>D52</f>
        <v>0.21605000000000002</v>
      </c>
      <c r="H9" s="242">
        <f>D53</f>
        <v>0</v>
      </c>
      <c r="I9" s="39"/>
      <c r="J9" s="39">
        <f>($J$4*D19*0.7+D20*$J$4*0.3)/100</f>
        <v>5.5999999999999994E-2</v>
      </c>
      <c r="K9" s="39">
        <f>D33</f>
        <v>25</v>
      </c>
      <c r="L9" s="539">
        <f>D34</f>
        <v>90</v>
      </c>
      <c r="M9" s="539">
        <f>D35</f>
        <v>125</v>
      </c>
      <c r="N9" s="366">
        <f>D36</f>
        <v>4</v>
      </c>
      <c r="O9" s="539">
        <f>D37</f>
        <v>40</v>
      </c>
    </row>
    <row r="10" spans="2:24" s="780" customFormat="1" x14ac:dyDescent="0.3">
      <c r="B10" s="39">
        <f>E14</f>
        <v>2030</v>
      </c>
      <c r="C10" s="39"/>
      <c r="D10" s="39">
        <f>E22/100</f>
        <v>0.75</v>
      </c>
      <c r="E10" s="39">
        <f>E25</f>
        <v>20</v>
      </c>
      <c r="F10" s="242">
        <f>E49</f>
        <v>6.5187499999999998</v>
      </c>
      <c r="G10" s="242">
        <f>E52</f>
        <v>0.37250000000000005</v>
      </c>
      <c r="H10" s="242">
        <f>E53</f>
        <v>0</v>
      </c>
      <c r="I10" s="39"/>
      <c r="J10" s="39">
        <f>($J$4*E19*0.7+E20*$J$4*0.3)/100</f>
        <v>5.5999999999999994E-2</v>
      </c>
      <c r="K10" s="39">
        <f>E33</f>
        <v>25</v>
      </c>
      <c r="L10" s="539">
        <f>E34</f>
        <v>90</v>
      </c>
      <c r="M10" s="539">
        <f>E35</f>
        <v>100</v>
      </c>
      <c r="N10" s="366">
        <f>E36</f>
        <v>4</v>
      </c>
      <c r="O10" s="539">
        <f>E37</f>
        <v>30</v>
      </c>
    </row>
    <row r="11" spans="2:24" s="780" customFormat="1" x14ac:dyDescent="0.3">
      <c r="B11" s="39">
        <f>F14</f>
        <v>2050</v>
      </c>
      <c r="C11" s="39"/>
      <c r="D11" s="39">
        <f>F22/100</f>
        <v>0.75</v>
      </c>
      <c r="E11" s="39">
        <f>F25</f>
        <v>20</v>
      </c>
      <c r="F11" s="242">
        <f>F49</f>
        <v>5.7737500000000006</v>
      </c>
      <c r="G11" s="242">
        <f>F52</f>
        <v>0.353875</v>
      </c>
      <c r="H11" s="242">
        <f>F53</f>
        <v>0</v>
      </c>
      <c r="I11" s="39"/>
      <c r="J11" s="39">
        <f>($J$4*F19*0.7+F20*$J$4*0.3)/100</f>
        <v>5.5999999999999994E-2</v>
      </c>
      <c r="K11" s="39">
        <f>F33</f>
        <v>25</v>
      </c>
      <c r="L11" s="539">
        <f>F34</f>
        <v>90</v>
      </c>
      <c r="M11" s="539">
        <f>F35</f>
        <v>100</v>
      </c>
      <c r="N11" s="366">
        <f>F36</f>
        <v>4</v>
      </c>
      <c r="O11" s="539">
        <f>F37</f>
        <v>25</v>
      </c>
    </row>
    <row r="12" spans="2:24" ht="15" thickBot="1" x14ac:dyDescent="0.35"/>
    <row r="13" spans="2:24" ht="15" customHeight="1" thickBot="1" x14ac:dyDescent="0.35">
      <c r="B13" s="966" t="s">
        <v>0</v>
      </c>
      <c r="C13" s="1226" t="s">
        <v>882</v>
      </c>
      <c r="D13" s="1227"/>
      <c r="E13" s="1227"/>
      <c r="F13" s="1227"/>
      <c r="G13" s="1227"/>
      <c r="H13" s="1227"/>
      <c r="I13" s="1227"/>
      <c r="J13" s="1227"/>
      <c r="K13" s="1227"/>
      <c r="L13" s="1228"/>
      <c r="M13" s="780"/>
      <c r="N13" s="444" t="s">
        <v>0</v>
      </c>
      <c r="O13" s="1226" t="s">
        <v>760</v>
      </c>
      <c r="P13" s="1227"/>
      <c r="Q13" s="1227"/>
      <c r="R13" s="1227"/>
      <c r="S13" s="1227"/>
      <c r="T13" s="1227"/>
      <c r="U13" s="1227"/>
      <c r="V13" s="1227"/>
      <c r="W13" s="1227"/>
      <c r="X13" s="1228"/>
    </row>
    <row r="14" spans="2:24" ht="15.75" customHeight="1" x14ac:dyDescent="0.3">
      <c r="B14" s="1229"/>
      <c r="C14" s="1231">
        <v>2015</v>
      </c>
      <c r="D14" s="1231">
        <v>2020</v>
      </c>
      <c r="E14" s="1231">
        <v>2030</v>
      </c>
      <c r="F14" s="1231">
        <v>2050</v>
      </c>
      <c r="G14" s="1233" t="s">
        <v>495</v>
      </c>
      <c r="H14" s="1234"/>
      <c r="I14" s="1233" t="s">
        <v>496</v>
      </c>
      <c r="J14" s="1234"/>
      <c r="K14" s="1231" t="s">
        <v>2</v>
      </c>
      <c r="L14" s="1231" t="s">
        <v>3</v>
      </c>
      <c r="M14" s="780"/>
      <c r="N14" s="1229"/>
      <c r="O14" s="1231">
        <v>2015</v>
      </c>
      <c r="P14" s="1231">
        <v>2020</v>
      </c>
      <c r="Q14" s="1231">
        <v>2030</v>
      </c>
      <c r="R14" s="1231">
        <v>2050</v>
      </c>
      <c r="S14" s="1233" t="s">
        <v>495</v>
      </c>
      <c r="T14" s="1234"/>
      <c r="U14" s="1233" t="s">
        <v>496</v>
      </c>
      <c r="V14" s="1234"/>
      <c r="W14" s="1231" t="s">
        <v>2</v>
      </c>
      <c r="X14" s="1231" t="s">
        <v>3</v>
      </c>
    </row>
    <row r="15" spans="2:24" ht="15" thickBot="1" x14ac:dyDescent="0.35">
      <c r="B15" s="1230"/>
      <c r="C15" s="1232"/>
      <c r="D15" s="1232"/>
      <c r="E15" s="1232"/>
      <c r="F15" s="1232"/>
      <c r="G15" s="1235"/>
      <c r="H15" s="1236"/>
      <c r="I15" s="1235"/>
      <c r="J15" s="1236"/>
      <c r="K15" s="1232"/>
      <c r="L15" s="1232"/>
      <c r="M15" s="780"/>
      <c r="N15" s="1230"/>
      <c r="O15" s="1232"/>
      <c r="P15" s="1232"/>
      <c r="Q15" s="1232"/>
      <c r="R15" s="1232"/>
      <c r="S15" s="1235"/>
      <c r="T15" s="1236"/>
      <c r="U15" s="1235"/>
      <c r="V15" s="1236"/>
      <c r="W15" s="1232"/>
      <c r="X15" s="1232"/>
    </row>
    <row r="16" spans="2:24" ht="21" thickBot="1" x14ac:dyDescent="0.35">
      <c r="B16" s="963" t="s">
        <v>4</v>
      </c>
      <c r="C16" s="964"/>
      <c r="D16" s="964"/>
      <c r="E16" s="964"/>
      <c r="F16" s="964"/>
      <c r="G16" s="968" t="s">
        <v>497</v>
      </c>
      <c r="H16" s="968" t="s">
        <v>498</v>
      </c>
      <c r="I16" s="968" t="s">
        <v>497</v>
      </c>
      <c r="J16" s="968" t="s">
        <v>498</v>
      </c>
      <c r="K16" s="964"/>
      <c r="L16" s="965"/>
      <c r="M16" s="780"/>
      <c r="N16" s="445" t="s">
        <v>4</v>
      </c>
      <c r="O16" s="446"/>
      <c r="P16" s="446"/>
      <c r="Q16" s="446"/>
      <c r="R16" s="446"/>
      <c r="S16" s="447" t="s">
        <v>497</v>
      </c>
      <c r="T16" s="447" t="s">
        <v>498</v>
      </c>
      <c r="U16" s="447" t="s">
        <v>497</v>
      </c>
      <c r="V16" s="447" t="s">
        <v>498</v>
      </c>
      <c r="W16" s="446"/>
      <c r="X16" s="448"/>
    </row>
    <row r="17" spans="2:24" ht="51.6" thickBot="1" x14ac:dyDescent="0.35">
      <c r="B17" s="967" t="s">
        <v>5</v>
      </c>
      <c r="C17" s="978">
        <v>6</v>
      </c>
      <c r="D17" s="978">
        <v>5</v>
      </c>
      <c r="E17" s="978">
        <v>4</v>
      </c>
      <c r="F17" s="978">
        <v>4</v>
      </c>
      <c r="G17" s="955">
        <v>4</v>
      </c>
      <c r="H17" s="955">
        <v>8</v>
      </c>
      <c r="I17" s="955">
        <v>4</v>
      </c>
      <c r="J17" s="955">
        <v>8</v>
      </c>
      <c r="K17" s="955" t="s">
        <v>23</v>
      </c>
      <c r="L17" s="955"/>
      <c r="M17" s="465"/>
      <c r="N17" s="819" t="s">
        <v>5</v>
      </c>
      <c r="O17" s="297">
        <v>15</v>
      </c>
      <c r="P17" s="297">
        <v>12</v>
      </c>
      <c r="Q17" s="297">
        <v>10</v>
      </c>
      <c r="R17" s="297">
        <v>10</v>
      </c>
      <c r="S17" s="820">
        <v>10</v>
      </c>
      <c r="T17" s="820">
        <v>15</v>
      </c>
      <c r="U17" s="820">
        <v>8</v>
      </c>
      <c r="V17" s="820">
        <v>12</v>
      </c>
      <c r="W17" s="821"/>
      <c r="X17" s="821"/>
    </row>
    <row r="18" spans="2:24" ht="51.6" thickBot="1" x14ac:dyDescent="0.35">
      <c r="B18" s="967" t="s">
        <v>77</v>
      </c>
      <c r="C18" s="955" t="s">
        <v>47</v>
      </c>
      <c r="D18" s="955" t="s">
        <v>47</v>
      </c>
      <c r="E18" s="955" t="s">
        <v>47</v>
      </c>
      <c r="F18" s="955" t="s">
        <v>47</v>
      </c>
      <c r="G18" s="955" t="s">
        <v>47</v>
      </c>
      <c r="H18" s="955" t="s">
        <v>47</v>
      </c>
      <c r="I18" s="955" t="s">
        <v>47</v>
      </c>
      <c r="J18" s="955" t="s">
        <v>47</v>
      </c>
      <c r="K18" s="955"/>
      <c r="L18" s="955"/>
      <c r="M18" s="465"/>
      <c r="N18" s="819" t="s">
        <v>77</v>
      </c>
      <c r="O18" s="820" t="s">
        <v>47</v>
      </c>
      <c r="P18" s="820" t="s">
        <v>47</v>
      </c>
      <c r="Q18" s="820" t="s">
        <v>47</v>
      </c>
      <c r="R18" s="820" t="s">
        <v>47</v>
      </c>
      <c r="S18" s="820" t="s">
        <v>47</v>
      </c>
      <c r="T18" s="820" t="s">
        <v>47</v>
      </c>
      <c r="U18" s="820" t="s">
        <v>47</v>
      </c>
      <c r="V18" s="820" t="s">
        <v>47</v>
      </c>
      <c r="W18" s="821"/>
      <c r="X18" s="821"/>
    </row>
    <row r="19" spans="2:24" ht="72" thickBot="1" x14ac:dyDescent="0.35">
      <c r="B19" s="967" t="s">
        <v>7</v>
      </c>
      <c r="C19" s="978">
        <v>40</v>
      </c>
      <c r="D19" s="978">
        <v>40</v>
      </c>
      <c r="E19" s="978">
        <v>40</v>
      </c>
      <c r="F19" s="978">
        <v>40</v>
      </c>
      <c r="G19" s="955">
        <v>20</v>
      </c>
      <c r="H19" s="955">
        <v>60</v>
      </c>
      <c r="I19" s="955">
        <v>20</v>
      </c>
      <c r="J19" s="955">
        <v>60</v>
      </c>
      <c r="K19" s="955" t="s">
        <v>15</v>
      </c>
      <c r="L19" s="955"/>
      <c r="M19" s="465"/>
      <c r="N19" s="819" t="s">
        <v>7</v>
      </c>
      <c r="O19" s="297">
        <v>45</v>
      </c>
      <c r="P19" s="297">
        <v>45</v>
      </c>
      <c r="Q19" s="297">
        <v>45</v>
      </c>
      <c r="R19" s="297">
        <v>45</v>
      </c>
      <c r="S19" s="820">
        <v>20</v>
      </c>
      <c r="T19" s="820">
        <v>70</v>
      </c>
      <c r="U19" s="820">
        <v>20</v>
      </c>
      <c r="V19" s="820">
        <v>70</v>
      </c>
      <c r="W19" s="821" t="s">
        <v>15</v>
      </c>
      <c r="X19" s="821"/>
    </row>
    <row r="20" spans="2:24" ht="61.8" thickBot="1" x14ac:dyDescent="0.35">
      <c r="B20" s="967" t="s">
        <v>8</v>
      </c>
      <c r="C20" s="955">
        <v>0</v>
      </c>
      <c r="D20" s="955">
        <v>0</v>
      </c>
      <c r="E20" s="955">
        <v>0</v>
      </c>
      <c r="F20" s="955">
        <v>0</v>
      </c>
      <c r="G20" s="955">
        <v>0</v>
      </c>
      <c r="H20" s="955">
        <v>0</v>
      </c>
      <c r="I20" s="955">
        <v>0</v>
      </c>
      <c r="J20" s="955">
        <v>0</v>
      </c>
      <c r="K20" s="955" t="s">
        <v>52</v>
      </c>
      <c r="L20" s="955"/>
      <c r="M20" s="465"/>
      <c r="N20" s="819" t="s">
        <v>8</v>
      </c>
      <c r="O20" s="820">
        <v>20</v>
      </c>
      <c r="P20" s="820">
        <v>20</v>
      </c>
      <c r="Q20" s="820">
        <v>20</v>
      </c>
      <c r="R20" s="820">
        <v>20</v>
      </c>
      <c r="S20" s="820">
        <v>10</v>
      </c>
      <c r="T20" s="820">
        <v>40</v>
      </c>
      <c r="U20" s="820">
        <v>10</v>
      </c>
      <c r="V20" s="820">
        <v>40</v>
      </c>
      <c r="W20" s="821" t="s">
        <v>52</v>
      </c>
      <c r="X20" s="821"/>
    </row>
    <row r="21" spans="2:24" ht="51.6" thickBot="1" x14ac:dyDescent="0.35">
      <c r="B21" s="967" t="s">
        <v>82</v>
      </c>
      <c r="C21" s="955" t="s">
        <v>47</v>
      </c>
      <c r="D21" s="955" t="s">
        <v>47</v>
      </c>
      <c r="E21" s="955" t="s">
        <v>47</v>
      </c>
      <c r="F21" s="955" t="s">
        <v>47</v>
      </c>
      <c r="G21" s="955" t="s">
        <v>47</v>
      </c>
      <c r="H21" s="955" t="s">
        <v>47</v>
      </c>
      <c r="I21" s="955" t="s">
        <v>47</v>
      </c>
      <c r="J21" s="955" t="s">
        <v>47</v>
      </c>
      <c r="K21" s="955"/>
      <c r="L21" s="955"/>
      <c r="M21" s="465"/>
      <c r="N21" s="819" t="s">
        <v>82</v>
      </c>
      <c r="O21" s="820" t="s">
        <v>47</v>
      </c>
      <c r="P21" s="820" t="s">
        <v>47</v>
      </c>
      <c r="Q21" s="820" t="s">
        <v>47</v>
      </c>
      <c r="R21" s="820" t="s">
        <v>47</v>
      </c>
      <c r="S21" s="820" t="s">
        <v>47</v>
      </c>
      <c r="T21" s="820" t="s">
        <v>47</v>
      </c>
      <c r="U21" s="820" t="s">
        <v>47</v>
      </c>
      <c r="V21" s="820" t="s">
        <v>47</v>
      </c>
      <c r="W21" s="821"/>
      <c r="X21" s="821"/>
    </row>
    <row r="22" spans="2:24" ht="51.6" thickBot="1" x14ac:dyDescent="0.35">
      <c r="B22" s="967" t="s">
        <v>86</v>
      </c>
      <c r="C22" s="955">
        <v>65</v>
      </c>
      <c r="D22" s="955">
        <v>70</v>
      </c>
      <c r="E22" s="955">
        <v>75</v>
      </c>
      <c r="F22" s="955">
        <v>75</v>
      </c>
      <c r="G22" s="973">
        <v>62.484575860272422</v>
      </c>
      <c r="H22" s="973">
        <v>77.515424139727571</v>
      </c>
      <c r="I22" s="973">
        <v>67.484575860272429</v>
      </c>
      <c r="J22" s="973">
        <v>82.515424139727571</v>
      </c>
      <c r="K22" s="955"/>
      <c r="L22" s="955"/>
      <c r="M22" s="465"/>
      <c r="N22" s="819" t="s">
        <v>86</v>
      </c>
      <c r="O22" s="820">
        <v>65</v>
      </c>
      <c r="P22" s="820">
        <v>70</v>
      </c>
      <c r="Q22" s="820">
        <v>75</v>
      </c>
      <c r="R22" s="820">
        <v>75</v>
      </c>
      <c r="S22" s="470">
        <v>62.484575860272422</v>
      </c>
      <c r="T22" s="470">
        <v>77.515424139727571</v>
      </c>
      <c r="U22" s="470">
        <v>67.484575860272429</v>
      </c>
      <c r="V22" s="470">
        <v>82.515424139727571</v>
      </c>
      <c r="W22" s="821"/>
      <c r="X22" s="821"/>
    </row>
    <row r="23" spans="2:24" ht="51.6" thickBot="1" x14ac:dyDescent="0.35">
      <c r="B23" s="967" t="s">
        <v>9</v>
      </c>
      <c r="C23" s="955">
        <v>65</v>
      </c>
      <c r="D23" s="955">
        <v>70</v>
      </c>
      <c r="E23" s="955">
        <v>75</v>
      </c>
      <c r="F23" s="955">
        <v>75</v>
      </c>
      <c r="G23" s="973">
        <v>62.484575860272422</v>
      </c>
      <c r="H23" s="973">
        <v>77.515424139727571</v>
      </c>
      <c r="I23" s="973">
        <v>67.484575860272429</v>
      </c>
      <c r="J23" s="973">
        <v>82.515424139727571</v>
      </c>
      <c r="K23" s="955"/>
      <c r="L23" s="955"/>
      <c r="M23" s="465"/>
      <c r="N23" s="819" t="s">
        <v>9</v>
      </c>
      <c r="O23" s="820">
        <v>65</v>
      </c>
      <c r="P23" s="820">
        <v>70</v>
      </c>
      <c r="Q23" s="820">
        <v>75</v>
      </c>
      <c r="R23" s="820">
        <v>75</v>
      </c>
      <c r="S23" s="470">
        <v>62.484575860272422</v>
      </c>
      <c r="T23" s="470">
        <v>77.515424139727571</v>
      </c>
      <c r="U23" s="470">
        <v>67.484575860272429</v>
      </c>
      <c r="V23" s="470">
        <v>82.515424139727571</v>
      </c>
      <c r="W23" s="821"/>
      <c r="X23" s="821"/>
    </row>
    <row r="24" spans="2:24" ht="51.6" thickBot="1" x14ac:dyDescent="0.35">
      <c r="B24" s="967" t="s">
        <v>500</v>
      </c>
      <c r="C24" s="955">
        <v>0</v>
      </c>
      <c r="D24" s="955">
        <v>0</v>
      </c>
      <c r="E24" s="955">
        <v>0</v>
      </c>
      <c r="F24" s="955">
        <v>0</v>
      </c>
      <c r="G24" s="955">
        <v>0</v>
      </c>
      <c r="H24" s="955">
        <v>0</v>
      </c>
      <c r="I24" s="955">
        <v>0</v>
      </c>
      <c r="J24" s="955">
        <v>0</v>
      </c>
      <c r="K24" s="955"/>
      <c r="L24" s="955"/>
      <c r="M24" s="465"/>
      <c r="N24" s="819" t="s">
        <v>500</v>
      </c>
      <c r="O24" s="820">
        <v>0</v>
      </c>
      <c r="P24" s="820">
        <v>0</v>
      </c>
      <c r="Q24" s="820">
        <v>0</v>
      </c>
      <c r="R24" s="820">
        <v>0</v>
      </c>
      <c r="S24" s="820">
        <v>0</v>
      </c>
      <c r="T24" s="820">
        <v>0</v>
      </c>
      <c r="U24" s="820">
        <v>0</v>
      </c>
      <c r="V24" s="820">
        <v>0</v>
      </c>
      <c r="W24" s="821"/>
      <c r="X24" s="821"/>
    </row>
    <row r="25" spans="2:24" ht="31.2" thickBot="1" x14ac:dyDescent="0.35">
      <c r="B25" s="979" t="s">
        <v>10</v>
      </c>
      <c r="C25" s="955">
        <v>20</v>
      </c>
      <c r="D25" s="975">
        <v>20</v>
      </c>
      <c r="E25" s="975">
        <v>20</v>
      </c>
      <c r="F25" s="975">
        <v>20</v>
      </c>
      <c r="G25" s="975">
        <v>15</v>
      </c>
      <c r="H25" s="975">
        <v>25</v>
      </c>
      <c r="I25" s="975">
        <v>15</v>
      </c>
      <c r="J25" s="975">
        <v>25</v>
      </c>
      <c r="K25" s="975"/>
      <c r="L25" s="975">
        <v>2</v>
      </c>
      <c r="M25" s="405"/>
      <c r="N25" s="548" t="s">
        <v>10</v>
      </c>
      <c r="O25" s="547">
        <v>20</v>
      </c>
      <c r="P25" s="547">
        <v>20</v>
      </c>
      <c r="Q25" s="547">
        <v>20</v>
      </c>
      <c r="R25" s="547">
        <v>20</v>
      </c>
      <c r="S25" s="547">
        <v>15</v>
      </c>
      <c r="T25" s="547">
        <v>25</v>
      </c>
      <c r="U25" s="547">
        <v>15</v>
      </c>
      <c r="V25" s="547">
        <v>25</v>
      </c>
      <c r="W25" s="825"/>
      <c r="X25" s="825">
        <v>2</v>
      </c>
    </row>
    <row r="26" spans="2:24" ht="21" thickBot="1" x14ac:dyDescent="0.35">
      <c r="B26" s="963" t="s">
        <v>516</v>
      </c>
      <c r="C26" s="953"/>
      <c r="D26" s="953"/>
      <c r="E26" s="953"/>
      <c r="F26" s="953"/>
      <c r="G26" s="953"/>
      <c r="H26" s="953"/>
      <c r="I26" s="953"/>
      <c r="J26" s="953"/>
      <c r="K26" s="953"/>
      <c r="L26" s="955"/>
      <c r="M26" s="465"/>
      <c r="N26" s="431" t="s">
        <v>516</v>
      </c>
      <c r="O26" s="824"/>
      <c r="P26" s="824"/>
      <c r="Q26" s="824"/>
      <c r="R26" s="824"/>
      <c r="S26" s="824"/>
      <c r="T26" s="824"/>
      <c r="U26" s="824"/>
      <c r="V26" s="824"/>
      <c r="W26" s="418"/>
      <c r="X26" s="821"/>
    </row>
    <row r="27" spans="2:24" ht="41.4" thickBot="1" x14ac:dyDescent="0.35">
      <c r="B27" s="967" t="s">
        <v>517</v>
      </c>
      <c r="C27" s="955" t="s">
        <v>47</v>
      </c>
      <c r="D27" s="955" t="s">
        <v>47</v>
      </c>
      <c r="E27" s="955" t="s">
        <v>47</v>
      </c>
      <c r="F27" s="955" t="s">
        <v>47</v>
      </c>
      <c r="G27" s="955" t="s">
        <v>47</v>
      </c>
      <c r="H27" s="955" t="s">
        <v>47</v>
      </c>
      <c r="I27" s="955" t="s">
        <v>47</v>
      </c>
      <c r="J27" s="955" t="s">
        <v>47</v>
      </c>
      <c r="K27" s="955"/>
      <c r="L27" s="955"/>
      <c r="M27" s="465"/>
      <c r="N27" s="819" t="s">
        <v>517</v>
      </c>
      <c r="O27" s="820" t="s">
        <v>47</v>
      </c>
      <c r="P27" s="820" t="s">
        <v>47</v>
      </c>
      <c r="Q27" s="820" t="s">
        <v>47</v>
      </c>
      <c r="R27" s="820" t="s">
        <v>47</v>
      </c>
      <c r="S27" s="820" t="s">
        <v>47</v>
      </c>
      <c r="T27" s="820" t="s">
        <v>47</v>
      </c>
      <c r="U27" s="820" t="s">
        <v>47</v>
      </c>
      <c r="V27" s="820" t="s">
        <v>47</v>
      </c>
      <c r="W27" s="419"/>
      <c r="X27" s="419"/>
    </row>
    <row r="28" spans="2:24" ht="41.4" thickBot="1" x14ac:dyDescent="0.35">
      <c r="B28" s="967" t="s">
        <v>518</v>
      </c>
      <c r="C28" s="955" t="s">
        <v>47</v>
      </c>
      <c r="D28" s="955" t="s">
        <v>47</v>
      </c>
      <c r="E28" s="955" t="s">
        <v>47</v>
      </c>
      <c r="F28" s="955" t="s">
        <v>47</v>
      </c>
      <c r="G28" s="955" t="s">
        <v>47</v>
      </c>
      <c r="H28" s="955" t="s">
        <v>47</v>
      </c>
      <c r="I28" s="955" t="s">
        <v>47</v>
      </c>
      <c r="J28" s="955" t="s">
        <v>47</v>
      </c>
      <c r="K28" s="955"/>
      <c r="L28" s="955"/>
      <c r="M28" s="465"/>
      <c r="N28" s="819" t="s">
        <v>518</v>
      </c>
      <c r="O28" s="820" t="s">
        <v>47</v>
      </c>
      <c r="P28" s="820" t="s">
        <v>47</v>
      </c>
      <c r="Q28" s="820" t="s">
        <v>47</v>
      </c>
      <c r="R28" s="820" t="s">
        <v>47</v>
      </c>
      <c r="S28" s="820" t="s">
        <v>47</v>
      </c>
      <c r="T28" s="820" t="s">
        <v>47</v>
      </c>
      <c r="U28" s="820" t="s">
        <v>47</v>
      </c>
      <c r="V28" s="820" t="s">
        <v>47</v>
      </c>
      <c r="W28" s="419"/>
      <c r="X28" s="419"/>
    </row>
    <row r="29" spans="2:24" ht="31.2" thickBot="1" x14ac:dyDescent="0.35">
      <c r="B29" s="967" t="s">
        <v>519</v>
      </c>
      <c r="C29" s="955" t="s">
        <v>47</v>
      </c>
      <c r="D29" s="955" t="s">
        <v>47</v>
      </c>
      <c r="E29" s="955" t="s">
        <v>47</v>
      </c>
      <c r="F29" s="955" t="s">
        <v>47</v>
      </c>
      <c r="G29" s="955" t="s">
        <v>47</v>
      </c>
      <c r="H29" s="955" t="s">
        <v>47</v>
      </c>
      <c r="I29" s="955" t="s">
        <v>47</v>
      </c>
      <c r="J29" s="955" t="s">
        <v>47</v>
      </c>
      <c r="K29" s="955"/>
      <c r="L29" s="955"/>
      <c r="M29" s="465"/>
      <c r="N29" s="819" t="s">
        <v>519</v>
      </c>
      <c r="O29" s="820" t="s">
        <v>47</v>
      </c>
      <c r="P29" s="820" t="s">
        <v>47</v>
      </c>
      <c r="Q29" s="820" t="s">
        <v>47</v>
      </c>
      <c r="R29" s="820" t="s">
        <v>47</v>
      </c>
      <c r="S29" s="820" t="s">
        <v>47</v>
      </c>
      <c r="T29" s="820" t="s">
        <v>47</v>
      </c>
      <c r="U29" s="820" t="s">
        <v>47</v>
      </c>
      <c r="V29" s="820" t="s">
        <v>47</v>
      </c>
      <c r="W29" s="419"/>
      <c r="X29" s="419"/>
    </row>
    <row r="30" spans="2:24" ht="31.2" thickBot="1" x14ac:dyDescent="0.35">
      <c r="B30" s="967" t="s">
        <v>520</v>
      </c>
      <c r="C30" s="955" t="s">
        <v>47</v>
      </c>
      <c r="D30" s="955" t="s">
        <v>47</v>
      </c>
      <c r="E30" s="955" t="s">
        <v>47</v>
      </c>
      <c r="F30" s="955" t="s">
        <v>47</v>
      </c>
      <c r="G30" s="955" t="s">
        <v>47</v>
      </c>
      <c r="H30" s="955" t="s">
        <v>47</v>
      </c>
      <c r="I30" s="955" t="s">
        <v>47</v>
      </c>
      <c r="J30" s="955" t="s">
        <v>47</v>
      </c>
      <c r="K30" s="955"/>
      <c r="L30" s="955"/>
      <c r="M30" s="465"/>
      <c r="N30" s="819" t="s">
        <v>520</v>
      </c>
      <c r="O30" s="820" t="s">
        <v>47</v>
      </c>
      <c r="P30" s="820" t="s">
        <v>47</v>
      </c>
      <c r="Q30" s="820" t="s">
        <v>47</v>
      </c>
      <c r="R30" s="820" t="s">
        <v>47</v>
      </c>
      <c r="S30" s="820" t="s">
        <v>47</v>
      </c>
      <c r="T30" s="820" t="s">
        <v>47</v>
      </c>
      <c r="U30" s="820" t="s">
        <v>47</v>
      </c>
      <c r="V30" s="820" t="s">
        <v>47</v>
      </c>
      <c r="W30" s="419"/>
      <c r="X30" s="419"/>
    </row>
    <row r="31" spans="2:24" ht="31.2" thickBot="1" x14ac:dyDescent="0.35">
      <c r="B31" s="967" t="s">
        <v>521</v>
      </c>
      <c r="C31" s="955" t="s">
        <v>47</v>
      </c>
      <c r="D31" s="955" t="s">
        <v>47</v>
      </c>
      <c r="E31" s="955" t="s">
        <v>47</v>
      </c>
      <c r="F31" s="955" t="s">
        <v>47</v>
      </c>
      <c r="G31" s="955" t="s">
        <v>47</v>
      </c>
      <c r="H31" s="955" t="s">
        <v>47</v>
      </c>
      <c r="I31" s="955" t="s">
        <v>47</v>
      </c>
      <c r="J31" s="955" t="s">
        <v>47</v>
      </c>
      <c r="K31" s="955"/>
      <c r="L31" s="955"/>
      <c r="M31" s="465"/>
      <c r="N31" s="819" t="s">
        <v>521</v>
      </c>
      <c r="O31" s="820" t="s">
        <v>47</v>
      </c>
      <c r="P31" s="820" t="s">
        <v>47</v>
      </c>
      <c r="Q31" s="820" t="s">
        <v>47</v>
      </c>
      <c r="R31" s="820" t="s">
        <v>47</v>
      </c>
      <c r="S31" s="820" t="s">
        <v>47</v>
      </c>
      <c r="T31" s="820" t="s">
        <v>47</v>
      </c>
      <c r="U31" s="820" t="s">
        <v>47</v>
      </c>
      <c r="V31" s="820" t="s">
        <v>47</v>
      </c>
      <c r="W31" s="419"/>
      <c r="X31" s="419"/>
    </row>
    <row r="32" spans="2:24" ht="21" thickBot="1" x14ac:dyDescent="0.35">
      <c r="B32" s="963" t="s">
        <v>11</v>
      </c>
      <c r="C32" s="952"/>
      <c r="D32" s="952"/>
      <c r="E32" s="952"/>
      <c r="F32" s="952"/>
      <c r="G32" s="952"/>
      <c r="H32" s="952"/>
      <c r="I32" s="952"/>
      <c r="J32" s="952"/>
      <c r="K32" s="952"/>
      <c r="L32" s="954"/>
      <c r="M32" s="465"/>
      <c r="N32" s="431" t="s">
        <v>11</v>
      </c>
      <c r="O32" s="461"/>
      <c r="P32" s="461"/>
      <c r="Q32" s="461"/>
      <c r="R32" s="461"/>
      <c r="S32" s="461"/>
      <c r="T32" s="461"/>
      <c r="U32" s="461"/>
      <c r="V32" s="461"/>
      <c r="W32" s="446"/>
      <c r="X32" s="448"/>
    </row>
    <row r="33" spans="2:24" ht="23.4" thickBot="1" x14ac:dyDescent="0.35">
      <c r="B33" s="967" t="s">
        <v>502</v>
      </c>
      <c r="C33" s="955">
        <v>25</v>
      </c>
      <c r="D33" s="955">
        <v>25</v>
      </c>
      <c r="E33" s="955">
        <v>25</v>
      </c>
      <c r="F33" s="955">
        <v>25</v>
      </c>
      <c r="G33" s="980">
        <v>17.898591688967603</v>
      </c>
      <c r="H33" s="981">
        <v>32.101408311032401</v>
      </c>
      <c r="I33" s="981">
        <v>17.898591688967603</v>
      </c>
      <c r="J33" s="981">
        <v>32.101408311032401</v>
      </c>
      <c r="K33" s="955"/>
      <c r="L33" s="955">
        <v>3</v>
      </c>
      <c r="M33" s="465"/>
      <c r="N33" s="819" t="s">
        <v>522</v>
      </c>
      <c r="O33" s="820">
        <v>25</v>
      </c>
      <c r="P33" s="820">
        <v>25</v>
      </c>
      <c r="Q33" s="820">
        <v>25</v>
      </c>
      <c r="R33" s="820">
        <v>25</v>
      </c>
      <c r="S33" s="299">
        <v>17.898591688967603</v>
      </c>
      <c r="T33" s="300">
        <v>32.101408311032401</v>
      </c>
      <c r="U33" s="300">
        <v>17.898591688967603</v>
      </c>
      <c r="V33" s="300">
        <v>32.101408311032401</v>
      </c>
      <c r="W33" s="821"/>
      <c r="X33" s="821">
        <v>3</v>
      </c>
    </row>
    <row r="34" spans="2:24" ht="23.4" thickBot="1" x14ac:dyDescent="0.35">
      <c r="B34" s="967" t="s">
        <v>503</v>
      </c>
      <c r="C34" s="955">
        <v>90</v>
      </c>
      <c r="D34" s="955">
        <v>90</v>
      </c>
      <c r="E34" s="955">
        <v>90</v>
      </c>
      <c r="F34" s="955">
        <v>90</v>
      </c>
      <c r="G34" s="981">
        <v>85.08</v>
      </c>
      <c r="H34" s="981">
        <v>120</v>
      </c>
      <c r="I34" s="981">
        <v>85.08</v>
      </c>
      <c r="J34" s="981">
        <v>120</v>
      </c>
      <c r="K34" s="955"/>
      <c r="L34" s="955"/>
      <c r="M34" s="465"/>
      <c r="N34" s="819" t="s">
        <v>523</v>
      </c>
      <c r="O34" s="820">
        <v>90</v>
      </c>
      <c r="P34" s="820">
        <v>90</v>
      </c>
      <c r="Q34" s="820">
        <v>90</v>
      </c>
      <c r="R34" s="820">
        <v>90</v>
      </c>
      <c r="S34" s="300">
        <v>85.08</v>
      </c>
      <c r="T34" s="300">
        <v>120</v>
      </c>
      <c r="U34" s="300">
        <v>85.08</v>
      </c>
      <c r="V34" s="300">
        <v>120</v>
      </c>
      <c r="W34" s="821"/>
      <c r="X34" s="821"/>
    </row>
    <row r="35" spans="2:24" ht="23.4" thickBot="1" x14ac:dyDescent="0.35">
      <c r="B35" s="967" t="s">
        <v>504</v>
      </c>
      <c r="C35" s="955">
        <v>320</v>
      </c>
      <c r="D35" s="955">
        <v>125</v>
      </c>
      <c r="E35" s="955">
        <v>100</v>
      </c>
      <c r="F35" s="955">
        <v>100</v>
      </c>
      <c r="G35" s="955">
        <v>100</v>
      </c>
      <c r="H35" s="955">
        <v>300</v>
      </c>
      <c r="I35" s="955">
        <v>50</v>
      </c>
      <c r="J35" s="955">
        <v>200</v>
      </c>
      <c r="K35" s="955"/>
      <c r="L35" s="969">
        <v>1.3</v>
      </c>
      <c r="M35" s="465"/>
      <c r="N35" s="819" t="s">
        <v>524</v>
      </c>
      <c r="O35" s="820">
        <v>320</v>
      </c>
      <c r="P35" s="820">
        <v>125</v>
      </c>
      <c r="Q35" s="820">
        <v>100</v>
      </c>
      <c r="R35" s="820">
        <v>100</v>
      </c>
      <c r="S35" s="820">
        <v>100</v>
      </c>
      <c r="T35" s="820">
        <v>300</v>
      </c>
      <c r="U35" s="820">
        <v>50</v>
      </c>
      <c r="V35" s="820">
        <v>200</v>
      </c>
      <c r="W35" s="821"/>
      <c r="X35" s="821" t="s">
        <v>544</v>
      </c>
    </row>
    <row r="36" spans="2:24" ht="23.4" thickBot="1" x14ac:dyDescent="0.35">
      <c r="B36" s="967" t="s">
        <v>505</v>
      </c>
      <c r="C36" s="955">
        <v>4</v>
      </c>
      <c r="D36" s="955">
        <v>4</v>
      </c>
      <c r="E36" s="955">
        <v>4</v>
      </c>
      <c r="F36" s="955">
        <v>4</v>
      </c>
      <c r="G36" s="980">
        <v>0.78626945746847055</v>
      </c>
      <c r="H36" s="981">
        <v>7.213730542531529</v>
      </c>
      <c r="I36" s="981">
        <v>0.78626945746847055</v>
      </c>
      <c r="J36" s="981">
        <v>7.213730542531529</v>
      </c>
      <c r="K36" s="955"/>
      <c r="L36" s="955">
        <v>3</v>
      </c>
      <c r="M36" s="465"/>
      <c r="N36" s="819" t="s">
        <v>525</v>
      </c>
      <c r="O36" s="820">
        <v>4</v>
      </c>
      <c r="P36" s="820">
        <v>4</v>
      </c>
      <c r="Q36" s="820">
        <v>4</v>
      </c>
      <c r="R36" s="820">
        <v>4</v>
      </c>
      <c r="S36" s="299">
        <v>0.78626945746847055</v>
      </c>
      <c r="T36" s="300">
        <v>7.213730542531529</v>
      </c>
      <c r="U36" s="300">
        <v>0.78626945746847055</v>
      </c>
      <c r="V36" s="300">
        <v>7.213730542531529</v>
      </c>
      <c r="W36" s="821"/>
      <c r="X36" s="821">
        <v>3</v>
      </c>
    </row>
    <row r="37" spans="2:24" ht="21" thickBot="1" x14ac:dyDescent="0.35">
      <c r="B37" s="967" t="s">
        <v>18</v>
      </c>
      <c r="C37" s="955">
        <v>50</v>
      </c>
      <c r="D37" s="955">
        <v>40</v>
      </c>
      <c r="E37" s="955">
        <v>30</v>
      </c>
      <c r="F37" s="955">
        <v>25</v>
      </c>
      <c r="G37" s="955">
        <v>25</v>
      </c>
      <c r="H37" s="955">
        <v>250</v>
      </c>
      <c r="I37" s="955">
        <v>15</v>
      </c>
      <c r="J37" s="955">
        <v>200</v>
      </c>
      <c r="K37" s="955" t="s">
        <v>6</v>
      </c>
      <c r="L37" s="955">
        <v>1</v>
      </c>
      <c r="M37" s="465"/>
      <c r="N37" s="819" t="s">
        <v>18</v>
      </c>
      <c r="O37" s="820">
        <v>50</v>
      </c>
      <c r="P37" s="820">
        <v>40</v>
      </c>
      <c r="Q37" s="820">
        <v>30</v>
      </c>
      <c r="R37" s="820">
        <v>25</v>
      </c>
      <c r="S37" s="820">
        <v>25</v>
      </c>
      <c r="T37" s="820">
        <v>150</v>
      </c>
      <c r="U37" s="820">
        <v>15</v>
      </c>
      <c r="V37" s="820">
        <v>100</v>
      </c>
      <c r="W37" s="821" t="s">
        <v>6</v>
      </c>
      <c r="X37" s="821">
        <v>1</v>
      </c>
    </row>
    <row r="38" spans="2:24" ht="21" thickBot="1" x14ac:dyDescent="0.35">
      <c r="B38" s="963" t="s">
        <v>20</v>
      </c>
      <c r="C38" s="951"/>
      <c r="D38" s="952"/>
      <c r="E38" s="952"/>
      <c r="F38" s="952"/>
      <c r="G38" s="952"/>
      <c r="H38" s="952"/>
      <c r="I38" s="952"/>
      <c r="J38" s="952"/>
      <c r="K38" s="952"/>
      <c r="L38" s="954"/>
      <c r="M38" s="465"/>
      <c r="N38" s="431" t="s">
        <v>20</v>
      </c>
      <c r="O38" s="461"/>
      <c r="P38" s="461"/>
      <c r="Q38" s="461"/>
      <c r="R38" s="461"/>
      <c r="S38" s="461"/>
      <c r="T38" s="461"/>
      <c r="U38" s="461"/>
      <c r="V38" s="461"/>
      <c r="W38" s="446"/>
      <c r="X38" s="448"/>
    </row>
    <row r="39" spans="2:24" ht="30.6" x14ac:dyDescent="0.3">
      <c r="B39" s="988" t="s">
        <v>22</v>
      </c>
      <c r="C39" s="989">
        <v>2.5</v>
      </c>
      <c r="D39" s="990">
        <v>2.5</v>
      </c>
      <c r="E39" s="970">
        <v>3.5</v>
      </c>
      <c r="F39" s="990">
        <v>3.1</v>
      </c>
      <c r="G39" s="991">
        <v>2</v>
      </c>
      <c r="H39" s="970">
        <v>3</v>
      </c>
      <c r="I39" s="970">
        <v>2.5</v>
      </c>
      <c r="J39" s="959">
        <v>4</v>
      </c>
      <c r="K39" s="958" t="s">
        <v>19</v>
      </c>
      <c r="L39" s="958">
        <v>2</v>
      </c>
      <c r="M39" s="465"/>
      <c r="N39" s="542" t="s">
        <v>22</v>
      </c>
      <c r="O39" s="823">
        <v>4</v>
      </c>
      <c r="P39" s="823">
        <v>4</v>
      </c>
      <c r="Q39" s="823">
        <v>4.5</v>
      </c>
      <c r="R39" s="823">
        <v>4.5</v>
      </c>
      <c r="S39" s="823">
        <v>3</v>
      </c>
      <c r="T39" s="823">
        <v>5</v>
      </c>
      <c r="U39" s="823">
        <v>4</v>
      </c>
      <c r="V39" s="823">
        <v>5.5</v>
      </c>
      <c r="W39" s="530" t="s">
        <v>19</v>
      </c>
      <c r="X39" s="530">
        <v>2</v>
      </c>
    </row>
    <row r="40" spans="2:24" ht="15" customHeight="1" x14ac:dyDescent="0.3">
      <c r="B40" s="992" t="s">
        <v>24</v>
      </c>
      <c r="C40" s="974">
        <v>100</v>
      </c>
      <c r="D40" s="957">
        <v>100</v>
      </c>
      <c r="E40" s="974">
        <v>100</v>
      </c>
      <c r="F40" s="957">
        <v>100</v>
      </c>
      <c r="G40" s="993">
        <v>100</v>
      </c>
      <c r="H40" s="974">
        <v>100</v>
      </c>
      <c r="I40" s="974">
        <v>100</v>
      </c>
      <c r="J40" s="956">
        <v>100</v>
      </c>
      <c r="K40" s="956"/>
      <c r="L40" s="956">
        <v>2</v>
      </c>
      <c r="M40" s="405"/>
      <c r="N40" s="546" t="s">
        <v>24</v>
      </c>
      <c r="O40" s="458">
        <v>85</v>
      </c>
      <c r="P40" s="458">
        <v>85</v>
      </c>
      <c r="Q40" s="458">
        <v>85</v>
      </c>
      <c r="R40" s="458">
        <v>85</v>
      </c>
      <c r="S40" s="458">
        <v>85</v>
      </c>
      <c r="T40" s="458">
        <v>85</v>
      </c>
      <c r="U40" s="458">
        <v>85</v>
      </c>
      <c r="V40" s="458">
        <v>85</v>
      </c>
      <c r="W40" s="827"/>
      <c r="X40" s="827">
        <v>2</v>
      </c>
    </row>
    <row r="41" spans="2:24" ht="15.75" customHeight="1" thickBot="1" x14ac:dyDescent="0.35">
      <c r="B41" s="994" t="s">
        <v>26</v>
      </c>
      <c r="C41" s="976">
        <v>0</v>
      </c>
      <c r="D41" s="987">
        <v>0</v>
      </c>
      <c r="E41" s="976">
        <v>0</v>
      </c>
      <c r="F41" s="987">
        <v>0</v>
      </c>
      <c r="G41" s="977">
        <v>0</v>
      </c>
      <c r="H41" s="976">
        <v>0</v>
      </c>
      <c r="I41" s="976">
        <v>0</v>
      </c>
      <c r="J41" s="975">
        <v>0</v>
      </c>
      <c r="K41" s="975"/>
      <c r="L41" s="975">
        <v>2</v>
      </c>
      <c r="M41" s="405"/>
      <c r="N41" s="548" t="s">
        <v>26</v>
      </c>
      <c r="O41" s="479">
        <v>15</v>
      </c>
      <c r="P41" s="549">
        <v>15</v>
      </c>
      <c r="Q41" s="479">
        <v>15</v>
      </c>
      <c r="R41" s="479">
        <v>15</v>
      </c>
      <c r="S41" s="479">
        <v>15</v>
      </c>
      <c r="T41" s="479">
        <v>15</v>
      </c>
      <c r="U41" s="479">
        <v>15</v>
      </c>
      <c r="V41" s="479">
        <v>15</v>
      </c>
      <c r="W41" s="825"/>
      <c r="X41" s="825">
        <v>2</v>
      </c>
    </row>
    <row r="42" spans="2:24" ht="51.6" thickBot="1" x14ac:dyDescent="0.35">
      <c r="B42" s="967" t="s">
        <v>866</v>
      </c>
      <c r="C42" s="982">
        <v>1.6</v>
      </c>
      <c r="D42" s="983">
        <v>1.5603980049950001</v>
      </c>
      <c r="E42" s="995">
        <v>1.4841103501093249</v>
      </c>
      <c r="F42" s="995">
        <v>1.3425417765929275</v>
      </c>
      <c r="G42" s="983">
        <v>1.5</v>
      </c>
      <c r="H42" s="962">
        <v>2</v>
      </c>
      <c r="I42" s="983">
        <v>1.2</v>
      </c>
      <c r="J42" s="962">
        <v>1.8</v>
      </c>
      <c r="K42" s="955" t="s">
        <v>761</v>
      </c>
      <c r="L42" s="955"/>
      <c r="M42" s="465"/>
      <c r="N42" s="819" t="s">
        <v>28</v>
      </c>
      <c r="O42" s="291">
        <v>1.6</v>
      </c>
      <c r="P42" s="292">
        <v>1.5603980049950001</v>
      </c>
      <c r="Q42" s="227">
        <v>1.4841103501093249</v>
      </c>
      <c r="R42" s="227">
        <v>1.3425417765929275</v>
      </c>
      <c r="S42" s="292">
        <v>1.5</v>
      </c>
      <c r="T42" s="544">
        <v>2</v>
      </c>
      <c r="U42" s="292">
        <v>1.2</v>
      </c>
      <c r="V42" s="544">
        <v>1.8</v>
      </c>
      <c r="W42" s="821" t="s">
        <v>761</v>
      </c>
      <c r="X42" s="821"/>
    </row>
    <row r="43" spans="2:24" ht="21" thickBot="1" x14ac:dyDescent="0.35">
      <c r="B43" s="984" t="s">
        <v>44</v>
      </c>
      <c r="C43" s="971">
        <v>150</v>
      </c>
      <c r="D43" s="971">
        <v>145</v>
      </c>
      <c r="E43" s="971">
        <v>200</v>
      </c>
      <c r="F43" s="971">
        <v>190</v>
      </c>
      <c r="G43" s="971">
        <v>150</v>
      </c>
      <c r="H43" s="971">
        <v>250</v>
      </c>
      <c r="I43" s="971">
        <v>150</v>
      </c>
      <c r="J43" s="971">
        <v>250</v>
      </c>
      <c r="K43" s="970"/>
      <c r="L43" s="970"/>
      <c r="M43" s="405"/>
      <c r="N43" s="548" t="s">
        <v>44</v>
      </c>
      <c r="O43" s="547">
        <v>100</v>
      </c>
      <c r="P43" s="547">
        <v>100</v>
      </c>
      <c r="Q43" s="547">
        <v>100</v>
      </c>
      <c r="R43" s="547">
        <v>100</v>
      </c>
      <c r="S43" s="547">
        <v>80</v>
      </c>
      <c r="T43" s="547">
        <v>120</v>
      </c>
      <c r="U43" s="547">
        <v>80</v>
      </c>
      <c r="V43" s="547">
        <v>120</v>
      </c>
      <c r="W43" s="825"/>
      <c r="X43" s="825"/>
    </row>
    <row r="44" spans="2:24" ht="31.2" thickBot="1" x14ac:dyDescent="0.35">
      <c r="B44" s="985" t="s">
        <v>507</v>
      </c>
      <c r="C44" s="960">
        <v>0</v>
      </c>
      <c r="D44" s="960">
        <v>0</v>
      </c>
      <c r="E44" s="960">
        <v>0</v>
      </c>
      <c r="F44" s="960">
        <v>0</v>
      </c>
      <c r="G44" s="960">
        <v>0</v>
      </c>
      <c r="H44" s="960">
        <v>0</v>
      </c>
      <c r="I44" s="960">
        <v>0</v>
      </c>
      <c r="J44" s="960">
        <v>0</v>
      </c>
      <c r="K44" s="961"/>
      <c r="L44" s="961"/>
      <c r="M44" s="465"/>
      <c r="N44" s="819" t="s">
        <v>510</v>
      </c>
      <c r="O44" s="820">
        <v>0</v>
      </c>
      <c r="P44" s="820">
        <v>0</v>
      </c>
      <c r="Q44" s="820">
        <v>0</v>
      </c>
      <c r="R44" s="820">
        <v>0</v>
      </c>
      <c r="S44" s="820">
        <v>0</v>
      </c>
      <c r="T44" s="820">
        <v>0</v>
      </c>
      <c r="U44" s="820">
        <v>0</v>
      </c>
      <c r="V44" s="820">
        <v>0</v>
      </c>
      <c r="W44" s="821"/>
      <c r="X44" s="821"/>
    </row>
    <row r="45" spans="2:24" s="837" customFormat="1" ht="15" thickBot="1" x14ac:dyDescent="0.35">
      <c r="B45" s="986" t="s">
        <v>508</v>
      </c>
      <c r="C45" s="976">
        <v>150</v>
      </c>
      <c r="D45" s="972">
        <v>145</v>
      </c>
      <c r="E45" s="972">
        <v>200</v>
      </c>
      <c r="F45" s="972">
        <v>190</v>
      </c>
      <c r="G45" s="976">
        <v>150</v>
      </c>
      <c r="H45" s="987">
        <v>250</v>
      </c>
      <c r="I45" s="976">
        <v>150</v>
      </c>
      <c r="J45" s="987">
        <v>250</v>
      </c>
      <c r="K45" s="976" t="s">
        <v>19</v>
      </c>
      <c r="L45" s="976">
        <v>6</v>
      </c>
      <c r="M45" s="465"/>
      <c r="N45" s="303"/>
      <c r="O45" s="883"/>
      <c r="P45" s="883"/>
      <c r="Q45" s="883"/>
      <c r="R45" s="883"/>
      <c r="S45" s="883"/>
      <c r="T45" s="883"/>
      <c r="U45" s="883"/>
      <c r="V45" s="883"/>
      <c r="W45" s="418"/>
      <c r="X45" s="882"/>
    </row>
    <row r="46" spans="2:24" s="837" customFormat="1" ht="15" thickBot="1" x14ac:dyDescent="0.35">
      <c r="B46" s="967" t="s">
        <v>510</v>
      </c>
      <c r="C46" s="955">
        <v>0</v>
      </c>
      <c r="D46" s="955">
        <v>0</v>
      </c>
      <c r="E46" s="955">
        <v>0</v>
      </c>
      <c r="F46" s="955">
        <v>0</v>
      </c>
      <c r="G46" s="955">
        <v>0</v>
      </c>
      <c r="H46" s="955">
        <v>0</v>
      </c>
      <c r="I46" s="955">
        <v>0</v>
      </c>
      <c r="J46" s="955">
        <v>0</v>
      </c>
      <c r="K46" s="955"/>
      <c r="L46" s="955"/>
      <c r="M46" s="465"/>
      <c r="N46" s="303"/>
      <c r="O46" s="883"/>
      <c r="P46" s="883"/>
      <c r="Q46" s="883"/>
      <c r="R46" s="883"/>
      <c r="S46" s="883"/>
      <c r="T46" s="883"/>
      <c r="U46" s="883"/>
      <c r="V46" s="883"/>
      <c r="W46" s="418"/>
      <c r="X46" s="882"/>
    </row>
    <row r="47" spans="2:24" s="837" customFormat="1" ht="15" thickBot="1" x14ac:dyDescent="0.35">
      <c r="B47" s="884"/>
      <c r="C47" s="883"/>
      <c r="D47" s="883"/>
      <c r="E47" s="883"/>
      <c r="F47" s="883"/>
      <c r="G47" s="883"/>
      <c r="H47" s="883"/>
      <c r="I47" s="883"/>
      <c r="J47" s="883"/>
      <c r="K47" s="883"/>
      <c r="L47" s="881"/>
      <c r="M47" s="465"/>
      <c r="N47" s="303"/>
      <c r="O47" s="883"/>
      <c r="P47" s="883"/>
      <c r="Q47" s="883"/>
      <c r="R47" s="883"/>
      <c r="S47" s="883"/>
      <c r="T47" s="883"/>
      <c r="U47" s="883"/>
      <c r="V47" s="883"/>
      <c r="W47" s="418"/>
      <c r="X47" s="882"/>
    </row>
    <row r="48" spans="2:24" ht="31.2" thickBot="1" x14ac:dyDescent="0.35">
      <c r="B48" s="445" t="s">
        <v>527</v>
      </c>
      <c r="C48" s="446"/>
      <c r="D48" s="446"/>
      <c r="E48" s="446"/>
      <c r="F48" s="446"/>
      <c r="G48" s="446"/>
      <c r="H48" s="446"/>
      <c r="I48" s="446"/>
      <c r="J48" s="446"/>
      <c r="K48" s="446"/>
      <c r="L48" s="448"/>
      <c r="M48" s="780"/>
      <c r="N48" s="445" t="s">
        <v>527</v>
      </c>
      <c r="O48" s="446"/>
      <c r="P48" s="446"/>
      <c r="Q48" s="446"/>
      <c r="R48" s="446"/>
      <c r="S48" s="446"/>
      <c r="T48" s="446"/>
      <c r="U48" s="446"/>
      <c r="V48" s="446"/>
      <c r="W48" s="446"/>
      <c r="X48" s="448"/>
    </row>
    <row r="49" spans="2:24" ht="15.75" customHeight="1" thickBot="1" x14ac:dyDescent="0.35">
      <c r="B49" s="822" t="s">
        <v>531</v>
      </c>
      <c r="C49" s="556">
        <f>C39/C$17*Euro</f>
        <v>3.104166666666667</v>
      </c>
      <c r="D49" s="556">
        <f>D39/D$17*Euro</f>
        <v>3.7250000000000001</v>
      </c>
      <c r="E49" s="556">
        <f>E39/E$17*Euro</f>
        <v>6.5187499999999998</v>
      </c>
      <c r="F49" s="556">
        <f>F39/F$17*Euro</f>
        <v>5.7737500000000006</v>
      </c>
      <c r="G49" s="821"/>
      <c r="H49" s="821"/>
      <c r="I49" s="821"/>
      <c r="J49" s="821"/>
      <c r="K49" s="821"/>
      <c r="L49" s="821"/>
      <c r="M49" s="780"/>
      <c r="N49" s="822"/>
      <c r="O49" s="821"/>
      <c r="P49" s="821"/>
      <c r="Q49" s="821"/>
      <c r="R49" s="821"/>
      <c r="S49" s="821"/>
      <c r="T49" s="821"/>
      <c r="U49" s="821"/>
      <c r="V49" s="821"/>
      <c r="W49" s="821"/>
      <c r="X49" s="821"/>
    </row>
    <row r="50" spans="2:24" ht="15" thickBot="1" x14ac:dyDescent="0.35">
      <c r="B50" s="822" t="s">
        <v>532</v>
      </c>
      <c r="C50" s="556">
        <f>C42/C$17*Euro</f>
        <v>1.9866666666666666</v>
      </c>
      <c r="D50" s="556">
        <f>D42/D$17*Euro</f>
        <v>2.3249930274425501</v>
      </c>
      <c r="E50" s="556">
        <f>E42/E$17*Euro</f>
        <v>2.7641555270786178</v>
      </c>
      <c r="F50" s="556">
        <f>F42/F$17*Euro</f>
        <v>2.5004840589043273</v>
      </c>
      <c r="G50" s="821"/>
      <c r="H50" s="821"/>
      <c r="I50" s="821"/>
      <c r="J50" s="821"/>
      <c r="K50" s="821"/>
      <c r="L50" s="821"/>
      <c r="M50" s="780"/>
      <c r="N50" s="822"/>
      <c r="O50" s="821"/>
      <c r="P50" s="821"/>
      <c r="Q50" s="821"/>
      <c r="R50" s="821"/>
      <c r="S50" s="821"/>
      <c r="T50" s="821"/>
      <c r="U50" s="821"/>
      <c r="V50" s="821"/>
      <c r="W50" s="821"/>
      <c r="X50" s="821"/>
    </row>
    <row r="51" spans="2:24" ht="15" thickBot="1" x14ac:dyDescent="0.35">
      <c r="B51" s="822"/>
      <c r="C51" s="821"/>
      <c r="D51" s="821"/>
      <c r="E51" s="821"/>
      <c r="F51" s="821"/>
      <c r="G51" s="821"/>
      <c r="H51" s="821"/>
      <c r="I51" s="821"/>
      <c r="J51" s="821"/>
      <c r="K51" s="821"/>
      <c r="L51" s="821"/>
      <c r="M51" s="780"/>
      <c r="N51" s="822"/>
      <c r="O51" s="821"/>
      <c r="P51" s="821"/>
      <c r="Q51" s="821"/>
      <c r="R51" s="821"/>
      <c r="S51" s="821"/>
      <c r="T51" s="821"/>
      <c r="U51" s="821"/>
      <c r="V51" s="821"/>
      <c r="W51" s="821"/>
      <c r="X51" s="821"/>
    </row>
    <row r="52" spans="2:24" ht="15" thickBot="1" x14ac:dyDescent="0.35">
      <c r="B52" s="818" t="s">
        <v>530</v>
      </c>
      <c r="C52" s="556">
        <f>C43/C17/1000*Euro</f>
        <v>0.18625000000000003</v>
      </c>
      <c r="D52" s="556">
        <f>D43/D17/1000*Euro</f>
        <v>0.21605000000000002</v>
      </c>
      <c r="E52" s="556">
        <f>E43/E17/1000*Euro</f>
        <v>0.37250000000000005</v>
      </c>
      <c r="F52" s="556">
        <f>F43/F17/1000*Euro</f>
        <v>0.353875</v>
      </c>
      <c r="G52" s="821"/>
      <c r="H52" s="821"/>
      <c r="I52" s="821"/>
      <c r="J52" s="821"/>
      <c r="K52" s="821"/>
      <c r="L52" s="821"/>
      <c r="M52" s="780"/>
      <c r="N52" s="822"/>
      <c r="O52" s="821"/>
      <c r="P52" s="821"/>
      <c r="Q52" s="821"/>
      <c r="R52" s="821"/>
      <c r="S52" s="821"/>
      <c r="T52" s="821"/>
      <c r="U52" s="821"/>
      <c r="V52" s="821"/>
      <c r="W52" s="821"/>
      <c r="X52" s="821"/>
    </row>
    <row r="53" spans="2:24" ht="15" thickBot="1" x14ac:dyDescent="0.35">
      <c r="B53" s="542" t="s">
        <v>533</v>
      </c>
      <c r="C53" s="530">
        <f>C46/3.6*Euro</f>
        <v>0</v>
      </c>
      <c r="D53" s="530">
        <f>D46/3.6*Euro</f>
        <v>0</v>
      </c>
      <c r="E53" s="530">
        <f>E46/3.6*Euro</f>
        <v>0</v>
      </c>
      <c r="F53" s="530">
        <f>F46/3.6*Euro</f>
        <v>0</v>
      </c>
      <c r="G53" s="821"/>
      <c r="H53" s="821"/>
      <c r="I53" s="821"/>
      <c r="J53" s="821"/>
      <c r="K53" s="821"/>
      <c r="L53" s="821"/>
      <c r="M53" s="780"/>
      <c r="N53" s="822"/>
      <c r="O53" s="821"/>
      <c r="P53" s="821"/>
      <c r="Q53" s="821"/>
      <c r="R53" s="821"/>
      <c r="S53" s="821"/>
      <c r="T53" s="821"/>
      <c r="U53" s="821"/>
      <c r="V53" s="821"/>
      <c r="W53" s="821"/>
      <c r="X53" s="821"/>
    </row>
    <row r="54" spans="2:24" x14ac:dyDescent="0.3">
      <c r="G54" s="780"/>
      <c r="H54" s="780"/>
      <c r="I54" s="780"/>
      <c r="J54" s="780"/>
      <c r="K54" s="780"/>
      <c r="L54" s="780"/>
      <c r="M54" s="780"/>
      <c r="N54" s="780"/>
      <c r="O54" s="780"/>
      <c r="P54" s="780"/>
      <c r="Q54" s="780"/>
      <c r="R54" s="780"/>
      <c r="S54" s="780"/>
      <c r="T54" s="780"/>
      <c r="U54" s="780"/>
      <c r="V54" s="780"/>
      <c r="W54" s="780"/>
      <c r="X54" s="780"/>
    </row>
    <row r="55" spans="2:24" x14ac:dyDescent="0.3">
      <c r="B55" t="s">
        <v>771</v>
      </c>
      <c r="G55" s="780"/>
      <c r="H55" s="780"/>
      <c r="I55" s="780"/>
      <c r="J55" s="780"/>
      <c r="K55" s="780"/>
      <c r="L55" s="780"/>
      <c r="M55" s="780"/>
      <c r="N55" s="8"/>
      <c r="O55" s="780"/>
      <c r="P55" s="780"/>
      <c r="Q55" s="780"/>
      <c r="R55" s="780"/>
      <c r="S55" s="780"/>
      <c r="T55" s="780"/>
      <c r="U55" s="780"/>
      <c r="V55" s="780"/>
      <c r="W55" s="780"/>
      <c r="X55" s="780"/>
    </row>
    <row r="56" spans="2:24" ht="15" x14ac:dyDescent="0.3">
      <c r="B56" s="808">
        <v>1</v>
      </c>
      <c r="C56" s="72" t="s">
        <v>762</v>
      </c>
      <c r="D56" s="780"/>
      <c r="E56" s="780"/>
      <c r="F56" s="780"/>
      <c r="G56" s="780"/>
      <c r="H56" s="780"/>
      <c r="I56" s="780"/>
      <c r="J56" s="780"/>
      <c r="K56" s="780"/>
      <c r="L56" s="780"/>
      <c r="M56" s="780"/>
      <c r="N56" s="72"/>
      <c r="O56" s="828"/>
      <c r="P56" s="780"/>
      <c r="Q56" s="780"/>
      <c r="R56" s="780"/>
      <c r="S56" s="780"/>
      <c r="T56" s="780"/>
      <c r="U56" s="780"/>
      <c r="V56" s="780"/>
      <c r="W56" s="780"/>
      <c r="X56" s="780"/>
    </row>
    <row r="57" spans="2:24" ht="15" x14ac:dyDescent="0.3">
      <c r="B57" s="808">
        <v>2</v>
      </c>
      <c r="C57" s="72" t="s">
        <v>763</v>
      </c>
      <c r="D57" s="780"/>
      <c r="E57" s="780"/>
      <c r="F57" s="780"/>
      <c r="G57" s="780"/>
      <c r="H57" s="780"/>
      <c r="I57" s="780"/>
      <c r="J57" s="780"/>
      <c r="K57" s="780"/>
      <c r="L57" s="780"/>
      <c r="M57" s="780"/>
      <c r="N57" s="72"/>
      <c r="O57" s="829"/>
      <c r="P57" s="780"/>
      <c r="Q57" s="780"/>
      <c r="R57" s="780"/>
      <c r="S57" s="780"/>
      <c r="T57" s="780"/>
      <c r="U57" s="780"/>
      <c r="V57" s="780"/>
      <c r="W57" s="780"/>
      <c r="X57" s="780"/>
    </row>
    <row r="58" spans="2:24" ht="15" x14ac:dyDescent="0.3">
      <c r="B58" s="808">
        <v>3</v>
      </c>
      <c r="C58" s="72" t="s">
        <v>764</v>
      </c>
      <c r="D58" s="780"/>
      <c r="E58" s="780"/>
      <c r="F58" s="780"/>
      <c r="G58" s="780"/>
      <c r="H58" s="780"/>
      <c r="I58" s="780"/>
      <c r="J58" s="780"/>
      <c r="K58" s="780"/>
      <c r="L58" s="780"/>
      <c r="M58" s="780"/>
      <c r="N58" s="72"/>
      <c r="O58" s="830"/>
      <c r="P58" s="780"/>
      <c r="Q58" s="780"/>
      <c r="R58" s="780"/>
      <c r="S58" s="780"/>
      <c r="T58" s="780"/>
      <c r="U58" s="780"/>
      <c r="V58" s="780"/>
      <c r="W58" s="780"/>
      <c r="X58" s="780"/>
    </row>
    <row r="59" spans="2:24" x14ac:dyDescent="0.3">
      <c r="B59" s="780"/>
      <c r="C59" s="780"/>
      <c r="D59" s="780"/>
      <c r="E59" s="780"/>
      <c r="F59" s="780"/>
      <c r="G59" s="780"/>
      <c r="H59" s="780"/>
      <c r="I59" s="780"/>
      <c r="J59" s="780"/>
      <c r="K59" s="780"/>
      <c r="L59" s="780"/>
      <c r="M59" s="780"/>
      <c r="N59" s="780"/>
      <c r="O59" s="780"/>
      <c r="P59" s="780"/>
      <c r="Q59" s="780"/>
      <c r="R59" s="780"/>
      <c r="S59" s="780"/>
      <c r="T59" s="780"/>
      <c r="U59" s="780"/>
      <c r="V59" s="780"/>
      <c r="W59" s="780"/>
      <c r="X59" s="780"/>
    </row>
    <row r="60" spans="2:24" x14ac:dyDescent="0.3">
      <c r="B60" s="8" t="s">
        <v>617</v>
      </c>
      <c r="C60" s="780"/>
      <c r="D60" s="780"/>
      <c r="E60" s="780"/>
      <c r="F60" s="780"/>
      <c r="G60" s="780"/>
      <c r="H60" s="780"/>
      <c r="I60" s="780"/>
      <c r="J60" s="780"/>
      <c r="K60" s="780"/>
      <c r="L60" s="780"/>
      <c r="M60" s="780"/>
      <c r="N60" s="8"/>
      <c r="O60" s="780"/>
      <c r="P60" s="780"/>
      <c r="Q60" s="780"/>
      <c r="R60" s="780"/>
      <c r="S60" s="780"/>
      <c r="T60" s="780"/>
      <c r="U60" s="780"/>
      <c r="V60" s="780"/>
      <c r="W60" s="780"/>
      <c r="X60" s="780"/>
    </row>
    <row r="61" spans="2:24" ht="15" x14ac:dyDescent="0.3">
      <c r="B61" s="808" t="s">
        <v>6</v>
      </c>
      <c r="C61" s="72" t="s">
        <v>765</v>
      </c>
      <c r="D61" s="780"/>
      <c r="E61" s="780"/>
      <c r="F61" s="780"/>
      <c r="G61" s="780"/>
      <c r="H61" s="780"/>
      <c r="I61" s="780"/>
      <c r="J61" s="780"/>
      <c r="K61" s="780"/>
      <c r="L61" s="780"/>
      <c r="M61" s="780"/>
      <c r="N61" s="780"/>
      <c r="O61" s="829"/>
      <c r="P61" s="780"/>
      <c r="Q61" s="780"/>
      <c r="R61" s="780"/>
      <c r="S61" s="780"/>
      <c r="T61" s="780"/>
      <c r="U61" s="780"/>
      <c r="V61" s="780"/>
      <c r="W61" s="780"/>
      <c r="X61" s="780"/>
    </row>
    <row r="62" spans="2:24" ht="15" x14ac:dyDescent="0.3">
      <c r="B62" s="808" t="s">
        <v>42</v>
      </c>
      <c r="C62" s="72" t="s">
        <v>766</v>
      </c>
      <c r="D62" s="780"/>
      <c r="E62" s="780"/>
      <c r="F62" s="780"/>
      <c r="G62" s="780"/>
      <c r="H62" s="780"/>
      <c r="I62" s="780"/>
      <c r="J62" s="780"/>
      <c r="K62" s="780"/>
      <c r="L62" s="780"/>
      <c r="M62" s="780"/>
      <c r="N62" s="780"/>
      <c r="O62" s="831"/>
      <c r="P62" s="780"/>
      <c r="Q62" s="780"/>
      <c r="R62" s="780"/>
      <c r="S62" s="780"/>
      <c r="T62" s="780"/>
      <c r="U62" s="780"/>
      <c r="V62" s="780"/>
      <c r="W62" s="780"/>
      <c r="X62" s="780"/>
    </row>
    <row r="63" spans="2:24" ht="15" x14ac:dyDescent="0.3">
      <c r="B63" s="808" t="s">
        <v>15</v>
      </c>
      <c r="C63" s="72" t="s">
        <v>767</v>
      </c>
      <c r="D63" s="780"/>
      <c r="E63" s="780"/>
      <c r="F63" s="780"/>
      <c r="G63" s="780"/>
      <c r="H63" s="780"/>
      <c r="I63" s="780"/>
      <c r="J63" s="780"/>
      <c r="K63" s="780"/>
      <c r="L63" s="780"/>
      <c r="M63" s="780"/>
      <c r="N63" s="780"/>
      <c r="O63" s="829"/>
      <c r="P63" s="780"/>
      <c r="Q63" s="780"/>
      <c r="R63" s="780"/>
      <c r="S63" s="780"/>
      <c r="T63" s="780"/>
      <c r="U63" s="780"/>
      <c r="V63" s="780"/>
      <c r="W63" s="780"/>
      <c r="X63" s="780"/>
    </row>
    <row r="64" spans="2:24" ht="15" x14ac:dyDescent="0.3">
      <c r="B64" s="808" t="s">
        <v>19</v>
      </c>
      <c r="C64" s="72" t="s">
        <v>768</v>
      </c>
      <c r="D64" s="780"/>
      <c r="E64" s="780"/>
      <c r="F64" s="780"/>
      <c r="G64" s="780"/>
      <c r="H64" s="780"/>
      <c r="I64" s="780"/>
      <c r="J64" s="780"/>
      <c r="K64" s="780"/>
      <c r="L64" s="780"/>
      <c r="M64" s="780"/>
      <c r="N64" s="780"/>
      <c r="O64" s="829"/>
      <c r="P64" s="780"/>
      <c r="Q64" s="780"/>
      <c r="R64" s="780"/>
      <c r="S64" s="780"/>
      <c r="T64" s="780"/>
      <c r="U64" s="780"/>
      <c r="V64" s="780"/>
      <c r="W64" s="780"/>
      <c r="X64" s="780"/>
    </row>
    <row r="65" spans="2:24" ht="15" x14ac:dyDescent="0.3">
      <c r="B65" s="808" t="s">
        <v>52</v>
      </c>
      <c r="C65" s="72" t="s">
        <v>769</v>
      </c>
      <c r="D65" s="780"/>
      <c r="E65" s="780"/>
      <c r="F65" s="780"/>
      <c r="G65" s="780"/>
      <c r="H65" s="780"/>
      <c r="I65" s="780"/>
      <c r="J65" s="780"/>
      <c r="K65" s="780"/>
      <c r="L65" s="780"/>
      <c r="M65" s="780"/>
      <c r="N65" s="780"/>
      <c r="O65" s="831"/>
      <c r="P65" s="780"/>
      <c r="Q65" s="780"/>
      <c r="R65" s="780"/>
      <c r="S65" s="780"/>
      <c r="T65" s="780"/>
      <c r="U65" s="780"/>
      <c r="V65" s="780"/>
      <c r="W65" s="780"/>
      <c r="X65" s="780"/>
    </row>
    <row r="66" spans="2:24" ht="15" x14ac:dyDescent="0.3">
      <c r="B66" s="808" t="s">
        <v>23</v>
      </c>
      <c r="C66" s="72" t="s">
        <v>770</v>
      </c>
      <c r="D66" s="780"/>
      <c r="E66" s="780"/>
      <c r="F66" s="780"/>
      <c r="G66" s="780"/>
      <c r="H66" s="780"/>
      <c r="I66" s="780"/>
      <c r="J66" s="780"/>
      <c r="K66" s="780"/>
      <c r="L66" s="780"/>
      <c r="M66" s="780"/>
      <c r="N66" s="780"/>
      <c r="O66" s="829"/>
      <c r="P66" s="780"/>
      <c r="Q66" s="780"/>
      <c r="R66" s="780"/>
      <c r="S66" s="780"/>
      <c r="T66" s="780"/>
      <c r="U66" s="780"/>
      <c r="V66" s="780"/>
      <c r="W66" s="780"/>
      <c r="X66" s="780"/>
    </row>
    <row r="67" spans="2:24" x14ac:dyDescent="0.3">
      <c r="B67" s="808" t="s">
        <v>31</v>
      </c>
      <c r="C67" s="72" t="s">
        <v>707</v>
      </c>
      <c r="D67" s="780"/>
      <c r="E67" s="780"/>
      <c r="F67" s="780"/>
      <c r="G67" s="780"/>
      <c r="H67" s="780"/>
      <c r="I67" s="780"/>
      <c r="J67" s="780"/>
      <c r="K67" s="780"/>
      <c r="L67" s="780"/>
      <c r="M67" s="780"/>
      <c r="N67" s="780"/>
      <c r="O67" s="780"/>
      <c r="P67" s="780"/>
      <c r="Q67" s="780"/>
      <c r="R67" s="780"/>
      <c r="S67" s="780"/>
      <c r="T67" s="780"/>
      <c r="U67" s="780"/>
      <c r="V67" s="780"/>
      <c r="W67" s="780"/>
      <c r="X67" s="780"/>
    </row>
    <row r="68" spans="2:24" x14ac:dyDescent="0.3">
      <c r="B68" s="780"/>
      <c r="C68" s="780"/>
      <c r="D68" s="780"/>
      <c r="E68" s="780"/>
      <c r="F68" s="780"/>
      <c r="G68" s="780"/>
      <c r="H68" s="780"/>
      <c r="I68" s="780"/>
      <c r="J68" s="780"/>
      <c r="K68" s="780"/>
      <c r="L68" s="780"/>
      <c r="M68" s="780"/>
      <c r="N68" s="780"/>
      <c r="O68" s="780"/>
      <c r="P68" s="780"/>
      <c r="Q68" s="780"/>
      <c r="R68" s="780"/>
      <c r="S68" s="780"/>
      <c r="T68" s="780"/>
      <c r="U68" s="780"/>
      <c r="V68" s="780"/>
      <c r="W68" s="780"/>
      <c r="X68" s="780"/>
    </row>
    <row r="69" spans="2:24" x14ac:dyDescent="0.3">
      <c r="B69" s="780"/>
      <c r="C69" s="780"/>
      <c r="D69" s="780"/>
      <c r="E69" s="780"/>
      <c r="F69" s="780"/>
      <c r="G69" s="780"/>
      <c r="H69" s="780"/>
      <c r="I69" s="780"/>
      <c r="J69" s="780"/>
      <c r="K69" s="780"/>
      <c r="L69" s="780"/>
      <c r="M69" s="780"/>
      <c r="N69" s="780"/>
      <c r="O69" s="780"/>
      <c r="P69" s="780"/>
      <c r="Q69" s="780"/>
      <c r="R69" s="780"/>
      <c r="S69" s="780"/>
      <c r="T69" s="780"/>
      <c r="U69" s="780"/>
      <c r="V69" s="780"/>
      <c r="W69" s="780"/>
      <c r="X69" s="780"/>
    </row>
    <row r="70" spans="2:24" x14ac:dyDescent="0.3">
      <c r="B70" s="780"/>
      <c r="C70" s="780"/>
      <c r="D70" s="780"/>
      <c r="E70" s="780"/>
      <c r="F70" s="780"/>
      <c r="G70" s="780"/>
      <c r="H70" s="780"/>
      <c r="I70" s="780"/>
      <c r="J70" s="780"/>
      <c r="K70" s="780"/>
      <c r="L70" s="780"/>
      <c r="M70" s="780"/>
      <c r="N70" s="780"/>
      <c r="O70" s="780"/>
      <c r="P70" s="780"/>
      <c r="Q70" s="780"/>
      <c r="R70" s="780"/>
      <c r="S70" s="780"/>
      <c r="T70" s="780"/>
      <c r="U70" s="780"/>
      <c r="V70" s="780"/>
      <c r="W70" s="780"/>
      <c r="X70" s="780"/>
    </row>
    <row r="71" spans="2:24" x14ac:dyDescent="0.3">
      <c r="B71" s="780"/>
      <c r="C71" s="780"/>
      <c r="D71" s="780"/>
      <c r="E71" s="780"/>
      <c r="F71" s="780"/>
      <c r="G71" s="780"/>
      <c r="H71" s="780"/>
      <c r="I71" s="780"/>
      <c r="J71" s="780"/>
      <c r="K71" s="780"/>
      <c r="L71" s="780"/>
      <c r="M71" s="780"/>
      <c r="N71" s="780"/>
      <c r="O71" s="780"/>
      <c r="P71" s="780"/>
      <c r="Q71" s="780"/>
      <c r="R71" s="780"/>
      <c r="S71" s="780"/>
      <c r="T71" s="780"/>
      <c r="U71" s="780"/>
      <c r="V71" s="780"/>
      <c r="W71" s="780"/>
      <c r="X71" s="780"/>
    </row>
    <row r="72" spans="2:24" x14ac:dyDescent="0.3">
      <c r="B72" s="780"/>
      <c r="C72" s="780"/>
      <c r="D72" s="780"/>
      <c r="E72" s="780"/>
      <c r="F72" s="780"/>
      <c r="G72" s="780"/>
      <c r="H72" s="780"/>
      <c r="I72" s="780"/>
      <c r="J72" s="780"/>
      <c r="K72" s="780"/>
      <c r="L72" s="780"/>
      <c r="M72" s="780"/>
      <c r="N72" s="780"/>
      <c r="O72" s="780"/>
      <c r="P72" s="780"/>
      <c r="Q72" s="780"/>
      <c r="R72" s="780"/>
      <c r="S72" s="780"/>
      <c r="T72" s="780"/>
      <c r="U72" s="780"/>
      <c r="V72" s="780"/>
      <c r="W72" s="780"/>
      <c r="X72" s="780"/>
    </row>
  </sheetData>
  <mergeCells count="20">
    <mergeCell ref="U14:V15"/>
    <mergeCell ref="W14:W15"/>
    <mergeCell ref="X14:X15"/>
    <mergeCell ref="O13:X13"/>
    <mergeCell ref="C13:L13"/>
    <mergeCell ref="G14:H15"/>
    <mergeCell ref="I14:J15"/>
    <mergeCell ref="K14:K15"/>
    <mergeCell ref="L14:L15"/>
    <mergeCell ref="C14:C15"/>
    <mergeCell ref="O14:O15"/>
    <mergeCell ref="P14:P15"/>
    <mergeCell ref="Q14:Q15"/>
    <mergeCell ref="R14:R15"/>
    <mergeCell ref="S14:T15"/>
    <mergeCell ref="B14:B15"/>
    <mergeCell ref="D14:D15"/>
    <mergeCell ref="E14:E15"/>
    <mergeCell ref="F14:F15"/>
    <mergeCell ref="N14:N15"/>
  </mergeCells>
  <pageMargins left="0.7" right="0.7" top="0.75" bottom="0.75" header="0.3" footer="0.3"/>
  <pageSetup paperSize="9" orientation="portrait"/>
  <drawing r:id="rId1"/>
  <legacy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0">
    <tabColor theme="4"/>
  </sheetPr>
  <dimension ref="B2:CO149"/>
  <sheetViews>
    <sheetView workbookViewId="0">
      <selection activeCell="J3" sqref="J3:J11"/>
    </sheetView>
  </sheetViews>
  <sheetFormatPr defaultRowHeight="14.4" x14ac:dyDescent="0.3"/>
  <cols>
    <col min="2" max="2" width="51.44140625" customWidth="1"/>
    <col min="3" max="8" width="9.109375" style="52"/>
    <col min="11" max="11" width="43.109375" customWidth="1"/>
  </cols>
  <sheetData>
    <row r="2" spans="2:93" ht="28.8" x14ac:dyDescent="0.55000000000000004">
      <c r="B2" s="157" t="s">
        <v>280</v>
      </c>
    </row>
    <row r="3" spans="2:93" ht="15" customHeight="1" x14ac:dyDescent="0.3">
      <c r="B3" s="8" t="s">
        <v>278</v>
      </c>
      <c r="J3" s="837" t="s">
        <v>815</v>
      </c>
    </row>
    <row r="4" spans="2:93" ht="15" thickBot="1" x14ac:dyDescent="0.35">
      <c r="B4" s="158" t="s">
        <v>273</v>
      </c>
      <c r="C4"/>
      <c r="D4"/>
      <c r="E4"/>
      <c r="F4"/>
      <c r="G4"/>
      <c r="H4"/>
      <c r="J4" s="837">
        <v>0.2</v>
      </c>
    </row>
    <row r="5" spans="2:93" ht="28.2" thickTop="1" x14ac:dyDescent="0.3">
      <c r="B5" s="27" t="s">
        <v>255</v>
      </c>
      <c r="C5" s="27" t="s">
        <v>256</v>
      </c>
      <c r="D5" s="28" t="s">
        <v>257</v>
      </c>
      <c r="E5" s="28" t="s">
        <v>259</v>
      </c>
      <c r="F5" s="29" t="s">
        <v>260</v>
      </c>
      <c r="G5" s="30" t="s">
        <v>261</v>
      </c>
      <c r="H5" s="30" t="s">
        <v>262</v>
      </c>
      <c r="I5" s="148" t="s">
        <v>263</v>
      </c>
      <c r="J5" s="30" t="s">
        <v>264</v>
      </c>
      <c r="K5" s="30" t="s">
        <v>265</v>
      </c>
      <c r="L5" s="30" t="s">
        <v>266</v>
      </c>
      <c r="M5" s="30" t="s">
        <v>267</v>
      </c>
      <c r="N5" s="30" t="s">
        <v>268</v>
      </c>
      <c r="O5" s="30" t="s">
        <v>269</v>
      </c>
      <c r="Q5" s="8"/>
      <c r="R5" s="8"/>
      <c r="S5" s="8"/>
      <c r="T5" s="8"/>
      <c r="U5" s="8"/>
      <c r="V5" s="8"/>
      <c r="W5" s="8"/>
      <c r="X5" s="8"/>
      <c r="Y5" s="8"/>
      <c r="Z5" s="8"/>
      <c r="AA5" s="8"/>
      <c r="AB5" s="8"/>
      <c r="AC5" s="8"/>
      <c r="AD5" s="8"/>
      <c r="AE5" s="8"/>
      <c r="AF5" s="8"/>
      <c r="AG5" s="8"/>
      <c r="AH5" s="8"/>
      <c r="AI5" s="8"/>
      <c r="AJ5" s="8"/>
      <c r="AK5" s="8"/>
      <c r="AL5" s="8"/>
      <c r="AM5" s="8"/>
      <c r="AN5" s="8"/>
      <c r="AO5" s="8"/>
      <c r="AP5" s="8"/>
      <c r="AQ5" s="8"/>
      <c r="AR5" s="8"/>
      <c r="AS5" s="8"/>
      <c r="AT5" s="8"/>
      <c r="AU5" s="8"/>
      <c r="AV5" s="8"/>
      <c r="AW5" s="8"/>
      <c r="AX5" s="8"/>
      <c r="AY5" s="8"/>
      <c r="AZ5" s="8"/>
      <c r="BA5" s="8"/>
      <c r="BB5" s="8"/>
      <c r="BC5" s="8"/>
      <c r="BD5" s="8"/>
      <c r="BE5" s="8"/>
      <c r="BF5" s="8"/>
      <c r="BG5" s="8"/>
      <c r="BH5" s="8"/>
      <c r="BI5" s="8"/>
      <c r="BJ5" s="8"/>
      <c r="BK5" s="8"/>
      <c r="BL5" s="8"/>
      <c r="BM5" s="8"/>
      <c r="BN5" s="8"/>
      <c r="BO5" s="8"/>
      <c r="BP5" s="8"/>
      <c r="BQ5" s="8"/>
      <c r="BR5" s="8"/>
      <c r="BS5" s="8"/>
      <c r="BT5" s="8"/>
      <c r="BU5" s="8"/>
      <c r="BV5" s="8"/>
      <c r="BW5" s="8"/>
      <c r="BX5" s="8"/>
      <c r="BY5" s="8"/>
      <c r="BZ5" s="8"/>
      <c r="CA5" s="8"/>
      <c r="CB5" s="8"/>
      <c r="CC5" s="8"/>
      <c r="CD5" s="8"/>
      <c r="CE5" s="8"/>
      <c r="CF5" s="8"/>
      <c r="CG5" s="8"/>
      <c r="CH5" s="8"/>
      <c r="CI5" s="8"/>
      <c r="CJ5" s="8"/>
      <c r="CK5" s="8"/>
      <c r="CL5" s="8"/>
      <c r="CM5" s="8"/>
      <c r="CN5" s="8"/>
      <c r="CO5" s="8"/>
    </row>
    <row r="6" spans="2:93" ht="15" thickBot="1" x14ac:dyDescent="0.35">
      <c r="B6" s="31"/>
      <c r="C6" s="31"/>
      <c r="D6" s="32"/>
      <c r="E6" s="32"/>
      <c r="F6" s="33"/>
      <c r="G6" s="31"/>
      <c r="H6" s="31"/>
      <c r="I6" s="31"/>
      <c r="J6" s="31"/>
      <c r="K6" s="31"/>
      <c r="L6" s="31"/>
      <c r="M6" s="31"/>
      <c r="N6" s="31"/>
      <c r="O6" s="31"/>
      <c r="Y6" s="8"/>
      <c r="Z6" s="8"/>
      <c r="AA6" s="8"/>
      <c r="AB6" s="8"/>
      <c r="AC6" s="8"/>
      <c r="AD6" s="8"/>
      <c r="AE6" s="8"/>
      <c r="AF6" s="8"/>
      <c r="AG6" s="8"/>
      <c r="AH6" s="8"/>
      <c r="AI6" s="8"/>
      <c r="AJ6" s="8"/>
      <c r="AK6" s="8"/>
      <c r="AL6" s="8"/>
      <c r="AM6" s="8"/>
      <c r="AN6" s="8"/>
      <c r="AO6" s="8"/>
      <c r="AP6" s="8"/>
      <c r="AQ6" s="8"/>
      <c r="AR6" s="8"/>
      <c r="AS6" s="8"/>
      <c r="AT6" s="8"/>
      <c r="AU6" s="8"/>
      <c r="AV6" s="8"/>
      <c r="AW6" s="8"/>
      <c r="AX6" s="8"/>
      <c r="AY6" s="8"/>
      <c r="AZ6" s="8"/>
      <c r="BA6" s="8"/>
      <c r="BB6" s="8"/>
      <c r="BC6" s="8"/>
      <c r="BD6" s="8"/>
      <c r="BE6" s="8"/>
      <c r="BF6" s="8"/>
      <c r="BG6" s="8"/>
      <c r="BH6" s="8"/>
      <c r="BI6" s="8"/>
      <c r="BJ6" s="8"/>
      <c r="BK6" s="8"/>
      <c r="BL6" s="8"/>
      <c r="BM6" s="8"/>
      <c r="BN6" s="8"/>
      <c r="BO6" s="8"/>
      <c r="BP6" s="8"/>
      <c r="BQ6" s="8"/>
      <c r="BR6" s="8"/>
      <c r="BS6" s="8"/>
      <c r="BT6" s="8"/>
      <c r="BU6" s="8"/>
      <c r="BV6" s="8"/>
      <c r="BW6" s="8"/>
      <c r="BX6" s="8"/>
      <c r="BY6" s="8"/>
      <c r="BZ6" s="8"/>
      <c r="CA6" s="8"/>
      <c r="CB6" s="8"/>
      <c r="CC6" s="8"/>
      <c r="CD6" s="8"/>
      <c r="CE6" s="8"/>
      <c r="CF6" s="8"/>
      <c r="CG6" s="8"/>
      <c r="CH6" s="8"/>
      <c r="CI6" s="8"/>
      <c r="CJ6" s="8"/>
      <c r="CK6" s="8"/>
      <c r="CL6" s="8"/>
      <c r="CM6" s="8"/>
      <c r="CN6" s="8"/>
      <c r="CO6" s="8"/>
    </row>
    <row r="7" spans="2:93" s="712" customFormat="1" x14ac:dyDescent="0.3">
      <c r="B7" s="37"/>
      <c r="C7" s="37"/>
      <c r="D7" s="38"/>
      <c r="E7" s="38" t="s">
        <v>666</v>
      </c>
      <c r="F7" s="38" t="s">
        <v>373</v>
      </c>
      <c r="G7" s="38" t="s">
        <v>374</v>
      </c>
      <c r="H7" s="38" t="s">
        <v>375</v>
      </c>
      <c r="I7" s="37" t="s">
        <v>271</v>
      </c>
      <c r="J7" s="37" t="s">
        <v>271</v>
      </c>
      <c r="K7" s="37" t="s">
        <v>272</v>
      </c>
      <c r="L7" s="37" t="s">
        <v>272</v>
      </c>
      <c r="M7" s="37" t="s">
        <v>272</v>
      </c>
      <c r="N7" s="37" t="s">
        <v>272</v>
      </c>
      <c r="O7" s="37" t="s">
        <v>272</v>
      </c>
      <c r="Y7" s="8"/>
      <c r="Z7" s="8"/>
      <c r="AA7" s="8"/>
      <c r="AB7" s="8"/>
      <c r="AC7" s="8"/>
      <c r="AD7" s="8"/>
      <c r="AE7" s="8"/>
      <c r="AF7" s="8"/>
      <c r="AG7" s="8"/>
      <c r="AH7" s="8"/>
      <c r="AI7" s="8"/>
      <c r="AJ7" s="8"/>
      <c r="AK7" s="8"/>
      <c r="AL7" s="8"/>
      <c r="AM7" s="8"/>
      <c r="AN7" s="8"/>
      <c r="AO7" s="8"/>
      <c r="AP7" s="8"/>
      <c r="AQ7" s="8"/>
      <c r="AR7" s="8"/>
      <c r="AS7" s="8"/>
      <c r="AT7" s="8"/>
      <c r="AU7" s="8"/>
      <c r="AV7" s="8"/>
      <c r="AW7" s="8"/>
      <c r="AX7" s="8"/>
      <c r="AY7" s="8"/>
      <c r="AZ7" s="8"/>
      <c r="BA7" s="8"/>
      <c r="BB7" s="8"/>
      <c r="BC7" s="8"/>
      <c r="BD7" s="8"/>
      <c r="BE7" s="8"/>
      <c r="BF7" s="8"/>
      <c r="BG7" s="8"/>
      <c r="BH7" s="8"/>
      <c r="BI7" s="8"/>
      <c r="BJ7" s="8"/>
      <c r="BK7" s="8"/>
      <c r="BL7" s="8"/>
      <c r="BM7" s="8"/>
      <c r="BN7" s="8"/>
      <c r="BO7" s="8"/>
      <c r="BP7" s="8"/>
      <c r="BQ7" s="8"/>
      <c r="BR7" s="8"/>
      <c r="BS7" s="8"/>
      <c r="BT7" s="8"/>
      <c r="BU7" s="8"/>
      <c r="BV7" s="8"/>
      <c r="BW7" s="8"/>
      <c r="BX7" s="8"/>
      <c r="BY7" s="8"/>
      <c r="BZ7" s="8"/>
      <c r="CA7" s="8"/>
      <c r="CB7" s="8"/>
      <c r="CC7" s="8"/>
      <c r="CD7" s="8"/>
      <c r="CE7" s="8"/>
      <c r="CF7" s="8"/>
      <c r="CG7" s="8"/>
      <c r="CH7" s="8"/>
      <c r="CI7" s="8"/>
      <c r="CJ7" s="8"/>
      <c r="CK7" s="8"/>
      <c r="CL7" s="8"/>
      <c r="CM7" s="8"/>
      <c r="CN7" s="8"/>
      <c r="CO7" s="8"/>
    </row>
    <row r="8" spans="2:93" s="712" customFormat="1" x14ac:dyDescent="0.3">
      <c r="B8" s="39">
        <f>C14</f>
        <v>2015</v>
      </c>
      <c r="C8" s="39">
        <f>B8</f>
        <v>2015</v>
      </c>
      <c r="D8" s="39">
        <f>C21/100</f>
        <v>1.5</v>
      </c>
      <c r="E8" s="39">
        <f>C23</f>
        <v>15</v>
      </c>
      <c r="F8" s="242">
        <f>C43</f>
        <v>0.59599999999999997</v>
      </c>
      <c r="G8" s="242">
        <f>C46</f>
        <v>3.5015000000000004E-2</v>
      </c>
      <c r="H8" s="242">
        <f>C47</f>
        <v>0</v>
      </c>
      <c r="I8" s="39"/>
      <c r="J8" s="39">
        <f>$J$4*E19/100</f>
        <v>0.2</v>
      </c>
      <c r="K8" s="39">
        <f>C29</f>
        <v>0</v>
      </c>
      <c r="L8" s="539">
        <f>C30</f>
        <v>120</v>
      </c>
      <c r="M8" s="539">
        <f>C31</f>
        <v>5</v>
      </c>
      <c r="N8" s="366" t="str">
        <f>C32</f>
        <v>-</v>
      </c>
      <c r="O8" s="539" t="str">
        <f>C33</f>
        <v>-</v>
      </c>
      <c r="Y8" s="8"/>
      <c r="Z8" s="8"/>
      <c r="AA8" s="8"/>
      <c r="AB8" s="8"/>
      <c r="AC8" s="8"/>
      <c r="AD8" s="8"/>
      <c r="AE8" s="8"/>
      <c r="AF8" s="8"/>
      <c r="AG8" s="8"/>
      <c r="AH8" s="8"/>
      <c r="AI8" s="8"/>
      <c r="AJ8" s="8"/>
      <c r="AK8" s="8"/>
      <c r="AL8" s="8"/>
      <c r="AM8" s="8"/>
      <c r="AN8" s="8"/>
      <c r="AO8" s="8"/>
      <c r="AP8" s="8"/>
      <c r="AQ8" s="8"/>
      <c r="AR8" s="8"/>
      <c r="AS8" s="8"/>
      <c r="AT8" s="8"/>
      <c r="AU8" s="8"/>
      <c r="AV8" s="8"/>
      <c r="AW8" s="8"/>
      <c r="AX8" s="8"/>
      <c r="AY8" s="8"/>
      <c r="AZ8" s="8"/>
      <c r="BA8" s="8"/>
      <c r="BB8" s="8"/>
      <c r="BC8" s="8"/>
      <c r="BD8" s="8"/>
      <c r="BE8" s="8"/>
      <c r="BF8" s="8"/>
      <c r="BG8" s="8"/>
      <c r="BH8" s="8"/>
      <c r="BI8" s="8"/>
      <c r="BJ8" s="8"/>
      <c r="BK8" s="8"/>
      <c r="BL8" s="8"/>
      <c r="BM8" s="8"/>
      <c r="BN8" s="8"/>
      <c r="BO8" s="8"/>
      <c r="BP8" s="8"/>
      <c r="BQ8" s="8"/>
      <c r="BR8" s="8"/>
      <c r="BS8" s="8"/>
      <c r="BT8" s="8"/>
      <c r="BU8" s="8"/>
      <c r="BV8" s="8"/>
      <c r="BW8" s="8"/>
      <c r="BX8" s="8"/>
      <c r="BY8" s="8"/>
      <c r="BZ8" s="8"/>
      <c r="CA8" s="8"/>
      <c r="CB8" s="8"/>
      <c r="CC8" s="8"/>
      <c r="CD8" s="8"/>
      <c r="CE8" s="8"/>
      <c r="CF8" s="8"/>
      <c r="CG8" s="8"/>
      <c r="CH8" s="8"/>
      <c r="CI8" s="8"/>
      <c r="CJ8" s="8"/>
      <c r="CK8" s="8"/>
      <c r="CL8" s="8"/>
      <c r="CM8" s="8"/>
      <c r="CN8" s="8"/>
      <c r="CO8" s="8"/>
    </row>
    <row r="9" spans="2:93" s="712" customFormat="1" x14ac:dyDescent="0.3">
      <c r="B9" s="39">
        <f>D14</f>
        <v>2020</v>
      </c>
      <c r="C9" s="39"/>
      <c r="D9" s="39">
        <f>D21/100</f>
        <v>1.55</v>
      </c>
      <c r="E9" s="39">
        <f>D23</f>
        <v>20</v>
      </c>
      <c r="F9" s="242">
        <f>D43</f>
        <v>0.59599999999999997</v>
      </c>
      <c r="G9" s="242">
        <f>D46</f>
        <v>3.5015000000000004E-2</v>
      </c>
      <c r="H9" s="242">
        <f>D47</f>
        <v>0</v>
      </c>
      <c r="I9" s="39"/>
      <c r="J9" s="39">
        <f>$J$4*D19/100</f>
        <v>0.2</v>
      </c>
      <c r="K9" s="39">
        <f>D29</f>
        <v>0</v>
      </c>
      <c r="L9" s="539">
        <f>D30</f>
        <v>80</v>
      </c>
      <c r="M9" s="539">
        <f>D31</f>
        <v>5</v>
      </c>
      <c r="N9" s="366" t="str">
        <f>D32</f>
        <v>-</v>
      </c>
      <c r="O9" s="539" t="str">
        <f>D33</f>
        <v>-</v>
      </c>
      <c r="Y9" s="8"/>
      <c r="Z9" s="8"/>
      <c r="AA9" s="8"/>
      <c r="AB9" s="8"/>
      <c r="AC9" s="8"/>
      <c r="AD9" s="8"/>
      <c r="AE9" s="8"/>
      <c r="AF9" s="8"/>
      <c r="AG9" s="8"/>
      <c r="AH9" s="8"/>
      <c r="AI9" s="8"/>
      <c r="AJ9" s="8"/>
      <c r="AK9" s="8"/>
      <c r="AL9" s="8"/>
      <c r="AM9" s="8"/>
      <c r="AN9" s="8"/>
      <c r="AO9" s="8"/>
      <c r="AP9" s="8"/>
      <c r="AQ9" s="8"/>
      <c r="AR9" s="8"/>
      <c r="AS9" s="8"/>
      <c r="AT9" s="8"/>
      <c r="AU9" s="8"/>
      <c r="AV9" s="8"/>
      <c r="AW9" s="8"/>
      <c r="AX9" s="8"/>
      <c r="AY9" s="8"/>
      <c r="AZ9" s="8"/>
      <c r="BA9" s="8"/>
      <c r="BB9" s="8"/>
      <c r="BC9" s="8"/>
      <c r="BD9" s="8"/>
      <c r="BE9" s="8"/>
      <c r="BF9" s="8"/>
      <c r="BG9" s="8"/>
      <c r="BH9" s="8"/>
      <c r="BI9" s="8"/>
      <c r="BJ9" s="8"/>
      <c r="BK9" s="8"/>
      <c r="BL9" s="8"/>
      <c r="BM9" s="8"/>
      <c r="BN9" s="8"/>
      <c r="BO9" s="8"/>
      <c r="BP9" s="8"/>
      <c r="BQ9" s="8"/>
      <c r="BR9" s="8"/>
      <c r="BS9" s="8"/>
      <c r="BT9" s="8"/>
      <c r="BU9" s="8"/>
      <c r="BV9" s="8"/>
      <c r="BW9" s="8"/>
      <c r="BX9" s="8"/>
      <c r="BY9" s="8"/>
      <c r="BZ9" s="8"/>
      <c r="CA9" s="8"/>
      <c r="CB9" s="8"/>
      <c r="CC9" s="8"/>
      <c r="CD9" s="8"/>
      <c r="CE9" s="8"/>
      <c r="CF9" s="8"/>
      <c r="CG9" s="8"/>
      <c r="CH9" s="8"/>
      <c r="CI9" s="8"/>
      <c r="CJ9" s="8"/>
      <c r="CK9" s="8"/>
      <c r="CL9" s="8"/>
      <c r="CM9" s="8"/>
      <c r="CN9" s="8"/>
      <c r="CO9" s="8"/>
    </row>
    <row r="10" spans="2:93" s="712" customFormat="1" x14ac:dyDescent="0.3">
      <c r="B10" s="39">
        <f>E14</f>
        <v>2030</v>
      </c>
      <c r="C10" s="39"/>
      <c r="D10" s="39">
        <f>E21/100</f>
        <v>1.55</v>
      </c>
      <c r="E10" s="39">
        <f>E23</f>
        <v>20</v>
      </c>
      <c r="F10" s="242">
        <f>E43</f>
        <v>0.44700000000000001</v>
      </c>
      <c r="G10" s="242">
        <f>E46</f>
        <v>3.5015000000000004E-2</v>
      </c>
      <c r="H10" s="242">
        <f>E47</f>
        <v>0</v>
      </c>
      <c r="I10" s="39"/>
      <c r="J10" s="39">
        <f>$J$4*E19/100</f>
        <v>0.2</v>
      </c>
      <c r="K10" s="39">
        <f>E29</f>
        <v>0</v>
      </c>
      <c r="L10" s="539">
        <f>E30</f>
        <v>50</v>
      </c>
      <c r="M10" s="539">
        <f>E31</f>
        <v>5</v>
      </c>
      <c r="N10" s="366" t="str">
        <f>E32</f>
        <v>-</v>
      </c>
      <c r="O10" s="539" t="str">
        <f>E33</f>
        <v>-</v>
      </c>
      <c r="Y10" s="8"/>
      <c r="Z10" s="8"/>
      <c r="AA10" s="8"/>
      <c r="AB10" s="8"/>
      <c r="AC10" s="8"/>
      <c r="AD10" s="8"/>
      <c r="AE10" s="8"/>
      <c r="AF10" s="8"/>
      <c r="AG10" s="8"/>
      <c r="AH10" s="8"/>
      <c r="AI10" s="8"/>
      <c r="AJ10" s="8"/>
      <c r="AK10" s="8"/>
      <c r="AL10" s="8"/>
      <c r="AM10" s="8"/>
      <c r="AN10" s="8"/>
      <c r="AO10" s="8"/>
      <c r="AP10" s="8"/>
      <c r="AQ10" s="8"/>
      <c r="AR10" s="8"/>
      <c r="AS10" s="8"/>
      <c r="AT10" s="8"/>
      <c r="AU10" s="8"/>
      <c r="AV10" s="8"/>
      <c r="AW10" s="8"/>
      <c r="AX10" s="8"/>
      <c r="AY10" s="8"/>
      <c r="AZ10" s="8"/>
      <c r="BA10" s="8"/>
      <c r="BB10" s="8"/>
      <c r="BC10" s="8"/>
      <c r="BD10" s="8"/>
      <c r="BE10" s="8"/>
      <c r="BF10" s="8"/>
      <c r="BG10" s="8"/>
      <c r="BH10" s="8"/>
      <c r="BI10" s="8"/>
      <c r="BJ10" s="8"/>
      <c r="BK10" s="8"/>
      <c r="BL10" s="8"/>
      <c r="BM10" s="8"/>
      <c r="BN10" s="8"/>
      <c r="BO10" s="8"/>
      <c r="BP10" s="8"/>
      <c r="BQ10" s="8"/>
      <c r="BR10" s="8"/>
      <c r="BS10" s="8"/>
      <c r="BT10" s="8"/>
      <c r="BU10" s="8"/>
      <c r="BV10" s="8"/>
      <c r="BW10" s="8"/>
      <c r="BX10" s="8"/>
      <c r="BY10" s="8"/>
      <c r="BZ10" s="8"/>
      <c r="CA10" s="8"/>
      <c r="CB10" s="8"/>
      <c r="CC10" s="8"/>
      <c r="CD10" s="8"/>
      <c r="CE10" s="8"/>
      <c r="CF10" s="8"/>
      <c r="CG10" s="8"/>
      <c r="CH10" s="8"/>
      <c r="CI10" s="8"/>
      <c r="CJ10" s="8"/>
      <c r="CK10" s="8"/>
      <c r="CL10" s="8"/>
      <c r="CM10" s="8"/>
      <c r="CN10" s="8"/>
      <c r="CO10" s="8"/>
    </row>
    <row r="11" spans="2:93" s="712" customFormat="1" ht="15" thickBot="1" x14ac:dyDescent="0.35">
      <c r="B11" s="39">
        <f>F14</f>
        <v>2050</v>
      </c>
      <c r="C11" s="39"/>
      <c r="D11" s="39">
        <f>F21/100</f>
        <v>1.6</v>
      </c>
      <c r="E11" s="39">
        <f>F23</f>
        <v>20</v>
      </c>
      <c r="F11" s="242">
        <f>F43</f>
        <v>0.44700000000000001</v>
      </c>
      <c r="G11" s="242">
        <f>F46</f>
        <v>3.5015000000000004E-2</v>
      </c>
      <c r="H11" s="242">
        <f>F47</f>
        <v>0</v>
      </c>
      <c r="I11" s="155"/>
      <c r="J11" s="39">
        <f>$J$4*F19/100</f>
        <v>0.2</v>
      </c>
      <c r="K11" s="39">
        <f>F29</f>
        <v>0</v>
      </c>
      <c r="L11" s="539">
        <f>F30</f>
        <v>50</v>
      </c>
      <c r="M11" s="539">
        <f>F31</f>
        <v>5</v>
      </c>
      <c r="N11" s="366" t="str">
        <f>F32</f>
        <v>-</v>
      </c>
      <c r="O11" s="539" t="str">
        <f>F33</f>
        <v>-</v>
      </c>
      <c r="Y11" s="8"/>
      <c r="Z11" s="8"/>
      <c r="AA11" s="8"/>
      <c r="AB11" s="8"/>
      <c r="AC11" s="8"/>
      <c r="AD11" s="8"/>
      <c r="AE11" s="8"/>
      <c r="AF11" s="8"/>
      <c r="AG11" s="8"/>
      <c r="AH11" s="8"/>
      <c r="AI11" s="8"/>
      <c r="AJ11" s="8"/>
      <c r="AK11" s="8"/>
      <c r="AL11" s="8"/>
      <c r="AM11" s="8"/>
      <c r="AN11" s="8"/>
      <c r="AO11" s="8"/>
      <c r="AP11" s="8"/>
      <c r="AQ11" s="8"/>
      <c r="AR11" s="8"/>
      <c r="AS11" s="8"/>
      <c r="AT11" s="8"/>
      <c r="AU11" s="8"/>
      <c r="AV11" s="8"/>
      <c r="AW11" s="8"/>
      <c r="AX11" s="8"/>
      <c r="AY11" s="8"/>
      <c r="AZ11" s="8"/>
      <c r="BA11" s="8"/>
      <c r="BB11" s="8"/>
      <c r="BC11" s="8"/>
      <c r="BD11" s="8"/>
      <c r="BE11" s="8"/>
      <c r="BF11" s="8"/>
      <c r="BG11" s="8"/>
      <c r="BH11" s="8"/>
      <c r="BI11" s="8"/>
      <c r="BJ11" s="8"/>
      <c r="BK11" s="8"/>
      <c r="BL11" s="8"/>
      <c r="BM11" s="8"/>
      <c r="BN11" s="8"/>
      <c r="BO11" s="8"/>
      <c r="BP11" s="8"/>
      <c r="BQ11" s="8"/>
      <c r="BR11" s="8"/>
      <c r="BS11" s="8"/>
      <c r="BT11" s="8"/>
      <c r="BU11" s="8"/>
      <c r="BV11" s="8"/>
      <c r="BW11" s="8"/>
      <c r="BX11" s="8"/>
      <c r="BY11" s="8"/>
      <c r="BZ11" s="8"/>
      <c r="CA11" s="8"/>
      <c r="CB11" s="8"/>
      <c r="CC11" s="8"/>
      <c r="CD11" s="8"/>
      <c r="CE11" s="8"/>
      <c r="CF11" s="8"/>
      <c r="CG11" s="8"/>
      <c r="CH11" s="8"/>
      <c r="CI11" s="8"/>
      <c r="CJ11" s="8"/>
      <c r="CK11" s="8"/>
      <c r="CL11" s="8"/>
      <c r="CM11" s="8"/>
      <c r="CN11" s="8"/>
      <c r="CO11" s="8"/>
    </row>
    <row r="12" spans="2:93" s="712" customFormat="1" ht="15.6" thickTop="1" thickBot="1" x14ac:dyDescent="0.35">
      <c r="C12" s="52"/>
      <c r="D12" s="52"/>
      <c r="E12" s="52"/>
      <c r="F12" s="52"/>
      <c r="G12" s="52"/>
      <c r="H12" s="52"/>
      <c r="J12" s="748"/>
      <c r="K12" s="367"/>
      <c r="L12" s="367"/>
      <c r="M12" s="367"/>
      <c r="N12" s="367"/>
      <c r="O12" s="749"/>
      <c r="Y12" s="8"/>
      <c r="Z12" s="8"/>
      <c r="AA12" s="8"/>
      <c r="AB12" s="8"/>
      <c r="AC12" s="8"/>
      <c r="AD12" s="8"/>
      <c r="AE12" s="8"/>
      <c r="AF12" s="8"/>
      <c r="AG12" s="8"/>
      <c r="AH12" s="8"/>
      <c r="AI12" s="8"/>
      <c r="AJ12" s="8"/>
      <c r="AK12" s="8"/>
      <c r="AL12" s="8"/>
      <c r="AM12" s="8"/>
      <c r="AN12" s="8"/>
      <c r="AO12" s="8"/>
      <c r="AP12" s="8"/>
      <c r="AQ12" s="8"/>
      <c r="AR12" s="8"/>
      <c r="AS12" s="8"/>
      <c r="AT12" s="8"/>
      <c r="AU12" s="8"/>
      <c r="AV12" s="8"/>
      <c r="AW12" s="8"/>
      <c r="AX12" s="8"/>
      <c r="AY12" s="8"/>
      <c r="AZ12" s="8"/>
      <c r="BA12" s="8"/>
      <c r="BB12" s="8"/>
      <c r="BC12" s="8"/>
      <c r="BD12" s="8"/>
      <c r="BE12" s="8"/>
      <c r="BF12" s="8"/>
      <c r="BG12" s="8"/>
      <c r="BH12" s="8"/>
      <c r="BI12" s="8"/>
      <c r="BJ12" s="8"/>
      <c r="BK12" s="8"/>
      <c r="BL12" s="8"/>
      <c r="BM12" s="8"/>
      <c r="BN12" s="8"/>
      <c r="BO12" s="8"/>
      <c r="BP12" s="8"/>
      <c r="BQ12" s="8"/>
      <c r="BR12" s="8"/>
      <c r="BS12" s="8"/>
      <c r="BT12" s="8"/>
      <c r="BU12" s="8"/>
      <c r="BV12" s="8"/>
      <c r="BW12" s="8"/>
      <c r="BX12" s="8"/>
      <c r="BY12" s="8"/>
      <c r="BZ12" s="8"/>
      <c r="CA12" s="8"/>
      <c r="CB12" s="8"/>
      <c r="CC12" s="8"/>
      <c r="CD12" s="8"/>
      <c r="CE12" s="8"/>
      <c r="CF12" s="8"/>
      <c r="CG12" s="8"/>
      <c r="CH12" s="8"/>
      <c r="CI12" s="8"/>
      <c r="CJ12" s="8"/>
      <c r="CK12" s="8"/>
      <c r="CL12" s="8"/>
      <c r="CM12" s="8"/>
      <c r="CN12" s="8"/>
      <c r="CO12" s="8"/>
    </row>
    <row r="13" spans="2:93" s="712" customFormat="1" ht="15" thickBot="1" x14ac:dyDescent="0.35">
      <c r="B13" s="755" t="s">
        <v>0</v>
      </c>
      <c r="C13" s="736" t="s">
        <v>667</v>
      </c>
      <c r="D13" s="688"/>
      <c r="E13" s="688"/>
      <c r="F13" s="688"/>
      <c r="G13" s="688"/>
      <c r="H13" s="688"/>
      <c r="I13" s="688"/>
      <c r="J13" s="688"/>
      <c r="K13" s="688"/>
      <c r="L13" s="689"/>
      <c r="M13" s="750"/>
      <c r="N13" s="750"/>
      <c r="O13" s="751"/>
      <c r="Y13" s="8"/>
      <c r="Z13" s="8"/>
      <c r="AA13" s="8"/>
      <c r="AB13" s="8"/>
      <c r="AC13" s="8"/>
      <c r="AD13" s="8"/>
      <c r="AE13" s="8"/>
      <c r="AF13" s="8"/>
      <c r="AG13" s="8"/>
      <c r="AH13" s="8"/>
      <c r="AI13" s="8"/>
      <c r="AJ13" s="8"/>
      <c r="AK13" s="8"/>
      <c r="AL13" s="8"/>
      <c r="AM13" s="8"/>
      <c r="AN13" s="8"/>
      <c r="AO13" s="8"/>
      <c r="AP13" s="8"/>
      <c r="AQ13" s="8"/>
      <c r="AR13" s="8"/>
      <c r="AS13" s="8"/>
      <c r="AT13" s="8"/>
      <c r="AU13" s="8"/>
      <c r="AV13" s="8"/>
      <c r="AW13" s="8"/>
      <c r="AX13" s="8"/>
      <c r="AY13" s="8"/>
      <c r="AZ13" s="8"/>
      <c r="BA13" s="8"/>
      <c r="BB13" s="8"/>
      <c r="BC13" s="8"/>
      <c r="BD13" s="8"/>
      <c r="BE13" s="8"/>
      <c r="BF13" s="8"/>
      <c r="BG13" s="8"/>
      <c r="BH13" s="8"/>
      <c r="BI13" s="8"/>
      <c r="BJ13" s="8"/>
      <c r="BK13" s="8"/>
      <c r="BL13" s="8"/>
      <c r="BM13" s="8"/>
      <c r="BN13" s="8"/>
      <c r="BO13" s="8"/>
      <c r="BP13" s="8"/>
      <c r="BQ13" s="8"/>
      <c r="BR13" s="8"/>
      <c r="BS13" s="8"/>
      <c r="BT13" s="8"/>
      <c r="BU13" s="8"/>
      <c r="BV13" s="8"/>
      <c r="BW13" s="8"/>
      <c r="BX13" s="8"/>
      <c r="BY13" s="8"/>
      <c r="BZ13" s="8"/>
      <c r="CA13" s="8"/>
      <c r="CB13" s="8"/>
      <c r="CC13" s="8"/>
      <c r="CD13" s="8"/>
      <c r="CE13" s="8"/>
      <c r="CF13" s="8"/>
      <c r="CG13" s="8"/>
      <c r="CH13" s="8"/>
      <c r="CI13" s="8"/>
      <c r="CJ13" s="8"/>
      <c r="CK13" s="8"/>
      <c r="CL13" s="8"/>
      <c r="CM13" s="8"/>
      <c r="CN13" s="8"/>
      <c r="CO13" s="8"/>
    </row>
    <row r="14" spans="2:93" s="712" customFormat="1" ht="15" thickBot="1" x14ac:dyDescent="0.35">
      <c r="B14" s="776"/>
      <c r="C14" s="777">
        <v>2015</v>
      </c>
      <c r="D14" s="777">
        <v>2020</v>
      </c>
      <c r="E14" s="777">
        <v>2030</v>
      </c>
      <c r="F14" s="777">
        <v>2050</v>
      </c>
      <c r="G14" s="778" t="s">
        <v>495</v>
      </c>
      <c r="H14" s="779"/>
      <c r="I14" s="778" t="s">
        <v>496</v>
      </c>
      <c r="J14" s="779"/>
      <c r="K14" s="777" t="s">
        <v>2</v>
      </c>
      <c r="L14" s="777" t="s">
        <v>3</v>
      </c>
      <c r="M14" s="750"/>
      <c r="N14" s="750"/>
      <c r="O14" s="751"/>
      <c r="Y14" s="8"/>
      <c r="Z14" s="8"/>
      <c r="AA14" s="8"/>
      <c r="AB14" s="8"/>
      <c r="AC14" s="8"/>
      <c r="AD14" s="8"/>
      <c r="AE14" s="8"/>
      <c r="AF14" s="8"/>
      <c r="AG14" s="8"/>
      <c r="AH14" s="8"/>
      <c r="AI14" s="8"/>
      <c r="AJ14" s="8"/>
      <c r="AK14" s="8"/>
      <c r="AL14" s="8"/>
      <c r="AM14" s="8"/>
      <c r="AN14" s="8"/>
      <c r="AO14" s="8"/>
      <c r="AP14" s="8"/>
      <c r="AQ14" s="8"/>
      <c r="AR14" s="8"/>
      <c r="AS14" s="8"/>
      <c r="AT14" s="8"/>
      <c r="AU14" s="8"/>
      <c r="AV14" s="8"/>
      <c r="AW14" s="8"/>
      <c r="AX14" s="8"/>
      <c r="AY14" s="8"/>
      <c r="AZ14" s="8"/>
      <c r="BA14" s="8"/>
      <c r="BB14" s="8"/>
      <c r="BC14" s="8"/>
      <c r="BD14" s="8"/>
      <c r="BE14" s="8"/>
      <c r="BF14" s="8"/>
      <c r="BG14" s="8"/>
      <c r="BH14" s="8"/>
      <c r="BI14" s="8"/>
      <c r="BJ14" s="8"/>
      <c r="BK14" s="8"/>
      <c r="BL14" s="8"/>
      <c r="BM14" s="8"/>
      <c r="BN14" s="8"/>
      <c r="BO14" s="8"/>
      <c r="BP14" s="8"/>
      <c r="BQ14" s="8"/>
      <c r="BR14" s="8"/>
      <c r="BS14" s="8"/>
      <c r="BT14" s="8"/>
      <c r="BU14" s="8"/>
      <c r="BV14" s="8"/>
      <c r="BW14" s="8"/>
      <c r="BX14" s="8"/>
      <c r="BY14" s="8"/>
      <c r="BZ14" s="8"/>
      <c r="CA14" s="8"/>
      <c r="CB14" s="8"/>
      <c r="CC14" s="8"/>
      <c r="CD14" s="8"/>
      <c r="CE14" s="8"/>
      <c r="CF14" s="8"/>
      <c r="CG14" s="8"/>
      <c r="CH14" s="8"/>
      <c r="CI14" s="8"/>
      <c r="CJ14" s="8"/>
      <c r="CK14" s="8"/>
      <c r="CL14" s="8"/>
      <c r="CM14" s="8"/>
      <c r="CN14" s="8"/>
      <c r="CO14" s="8"/>
    </row>
    <row r="15" spans="2:93" s="712" customFormat="1" ht="15" thickBot="1" x14ac:dyDescent="0.35">
      <c r="B15" s="756" t="s">
        <v>4</v>
      </c>
      <c r="C15" s="763"/>
      <c r="D15" s="763"/>
      <c r="E15" s="763"/>
      <c r="F15" s="763"/>
      <c r="G15" s="757" t="s">
        <v>497</v>
      </c>
      <c r="H15" s="758" t="s">
        <v>498</v>
      </c>
      <c r="I15" s="758" t="s">
        <v>497</v>
      </c>
      <c r="J15" s="759" t="s">
        <v>498</v>
      </c>
      <c r="K15" s="763"/>
      <c r="L15" s="764"/>
      <c r="M15" s="750"/>
      <c r="N15" s="750"/>
      <c r="O15" s="751"/>
      <c r="Y15" s="8"/>
      <c r="Z15" s="8"/>
      <c r="AA15" s="8"/>
      <c r="AB15" s="8"/>
      <c r="AC15" s="8"/>
      <c r="AD15" s="8"/>
      <c r="AE15" s="8"/>
      <c r="AF15" s="8"/>
      <c r="AG15" s="8"/>
      <c r="AH15" s="8"/>
      <c r="AI15" s="8"/>
      <c r="AJ15" s="8"/>
      <c r="AK15" s="8"/>
      <c r="AL15" s="8"/>
      <c r="AM15" s="8"/>
      <c r="AN15" s="8"/>
      <c r="AO15" s="8"/>
      <c r="AP15" s="8"/>
      <c r="AQ15" s="8"/>
      <c r="AR15" s="8"/>
      <c r="AS15" s="8"/>
      <c r="AT15" s="8"/>
      <c r="AU15" s="8"/>
      <c r="AV15" s="8"/>
      <c r="AW15" s="8"/>
      <c r="AX15" s="8"/>
      <c r="AY15" s="8"/>
      <c r="AZ15" s="8"/>
      <c r="BA15" s="8"/>
      <c r="BB15" s="8"/>
      <c r="BC15" s="8"/>
      <c r="BD15" s="8"/>
      <c r="BE15" s="8"/>
      <c r="BF15" s="8"/>
      <c r="BG15" s="8"/>
      <c r="BH15" s="8"/>
      <c r="BI15" s="8"/>
      <c r="BJ15" s="8"/>
      <c r="BK15" s="8"/>
      <c r="BL15" s="8"/>
      <c r="BM15" s="8"/>
      <c r="BN15" s="8"/>
      <c r="BO15" s="8"/>
      <c r="BP15" s="8"/>
      <c r="BQ15" s="8"/>
      <c r="BR15" s="8"/>
      <c r="BS15" s="8"/>
      <c r="BT15" s="8"/>
      <c r="BU15" s="8"/>
      <c r="BV15" s="8"/>
      <c r="BW15" s="8"/>
      <c r="BX15" s="8"/>
      <c r="BY15" s="8"/>
      <c r="BZ15" s="8"/>
      <c r="CA15" s="8"/>
      <c r="CB15" s="8"/>
      <c r="CC15" s="8"/>
      <c r="CD15" s="8"/>
      <c r="CE15" s="8"/>
      <c r="CF15" s="8"/>
      <c r="CG15" s="8"/>
      <c r="CH15" s="8"/>
      <c r="CI15" s="8"/>
      <c r="CJ15" s="8"/>
      <c r="CK15" s="8"/>
      <c r="CL15" s="8"/>
      <c r="CM15" s="8"/>
      <c r="CN15" s="8"/>
      <c r="CO15" s="8"/>
    </row>
    <row r="16" spans="2:93" s="712" customFormat="1" ht="15" thickBot="1" x14ac:dyDescent="0.35">
      <c r="B16" s="760" t="s">
        <v>5</v>
      </c>
      <c r="C16" s="767">
        <v>50</v>
      </c>
      <c r="D16" s="767">
        <v>50</v>
      </c>
      <c r="E16" s="767">
        <v>50</v>
      </c>
      <c r="F16" s="767">
        <v>50</v>
      </c>
      <c r="G16" s="754">
        <v>20</v>
      </c>
      <c r="H16" s="754">
        <v>80</v>
      </c>
      <c r="I16" s="754">
        <v>20</v>
      </c>
      <c r="J16" s="754">
        <v>80</v>
      </c>
      <c r="K16" s="754" t="s">
        <v>668</v>
      </c>
      <c r="L16" s="754">
        <v>5</v>
      </c>
      <c r="M16" s="750"/>
      <c r="N16" s="750"/>
      <c r="O16" s="751"/>
      <c r="Y16" s="8"/>
      <c r="Z16" s="8"/>
      <c r="AA16" s="8"/>
      <c r="AB16" s="8"/>
      <c r="AC16" s="8"/>
      <c r="AD16" s="8"/>
      <c r="AE16" s="8"/>
      <c r="AF16" s="8"/>
      <c r="AG16" s="8"/>
      <c r="AH16" s="8"/>
      <c r="AI16" s="8"/>
      <c r="AJ16" s="8"/>
      <c r="AK16" s="8"/>
      <c r="AL16" s="8"/>
      <c r="AM16" s="8"/>
      <c r="AN16" s="8"/>
      <c r="AO16" s="8"/>
      <c r="AP16" s="8"/>
      <c r="AQ16" s="8"/>
      <c r="AR16" s="8"/>
      <c r="AS16" s="8"/>
      <c r="AT16" s="8"/>
      <c r="AU16" s="8"/>
      <c r="AV16" s="8"/>
      <c r="AW16" s="8"/>
      <c r="AX16" s="8"/>
      <c r="AY16" s="8"/>
      <c r="AZ16" s="8"/>
      <c r="BA16" s="8"/>
      <c r="BB16" s="8"/>
      <c r="BC16" s="8"/>
      <c r="BD16" s="8"/>
      <c r="BE16" s="8"/>
      <c r="BF16" s="8"/>
      <c r="BG16" s="8"/>
      <c r="BH16" s="8"/>
      <c r="BI16" s="8"/>
      <c r="BJ16" s="8"/>
      <c r="BK16" s="8"/>
      <c r="BL16" s="8"/>
      <c r="BM16" s="8"/>
      <c r="BN16" s="8"/>
      <c r="BO16" s="8"/>
      <c r="BP16" s="8"/>
      <c r="BQ16" s="8"/>
      <c r="BR16" s="8"/>
      <c r="BS16" s="8"/>
      <c r="BT16" s="8"/>
      <c r="BU16" s="8"/>
      <c r="BV16" s="8"/>
      <c r="BW16" s="8"/>
      <c r="BX16" s="8"/>
      <c r="BY16" s="8"/>
      <c r="BZ16" s="8"/>
      <c r="CA16" s="8"/>
      <c r="CB16" s="8"/>
      <c r="CC16" s="8"/>
      <c r="CD16" s="8"/>
      <c r="CE16" s="8"/>
      <c r="CF16" s="8"/>
      <c r="CG16" s="8"/>
      <c r="CH16" s="8"/>
      <c r="CI16" s="8"/>
      <c r="CJ16" s="8"/>
      <c r="CK16" s="8"/>
      <c r="CL16" s="8"/>
      <c r="CM16" s="8"/>
      <c r="CN16" s="8"/>
      <c r="CO16" s="8"/>
    </row>
    <row r="17" spans="2:93" ht="15" thickBot="1" x14ac:dyDescent="0.35">
      <c r="B17" s="760" t="s">
        <v>77</v>
      </c>
      <c r="C17" s="754" t="s">
        <v>655</v>
      </c>
      <c r="D17" s="754" t="s">
        <v>655</v>
      </c>
      <c r="E17" s="754" t="s">
        <v>655</v>
      </c>
      <c r="F17" s="754" t="s">
        <v>655</v>
      </c>
      <c r="G17" s="754" t="s">
        <v>655</v>
      </c>
      <c r="H17" s="754" t="s">
        <v>655</v>
      </c>
      <c r="I17" s="754" t="s">
        <v>655</v>
      </c>
      <c r="J17" s="754" t="s">
        <v>655</v>
      </c>
      <c r="K17" s="754"/>
      <c r="L17" s="754"/>
      <c r="M17" s="692"/>
      <c r="N17" s="692"/>
      <c r="O17" s="693"/>
      <c r="Y17" s="8"/>
      <c r="Z17" s="8"/>
      <c r="AA17" s="8"/>
      <c r="AB17" s="8"/>
      <c r="AC17" s="8"/>
      <c r="AD17" s="8"/>
      <c r="AE17" s="8"/>
      <c r="AF17" s="8"/>
      <c r="AG17" s="8"/>
      <c r="AH17" s="8"/>
      <c r="AI17" s="8"/>
      <c r="AJ17" s="8"/>
      <c r="AK17" s="8"/>
      <c r="AL17" s="8"/>
      <c r="AM17" s="8"/>
      <c r="AN17" s="8"/>
      <c r="AO17" s="8"/>
      <c r="AP17" s="8"/>
      <c r="AQ17" s="8"/>
      <c r="AR17" s="8"/>
      <c r="AS17" s="8"/>
      <c r="AT17" s="8"/>
      <c r="AU17" s="8"/>
      <c r="AV17" s="8"/>
      <c r="AW17" s="8"/>
      <c r="AX17" s="8"/>
      <c r="AY17" s="8"/>
      <c r="AZ17" s="8"/>
      <c r="BA17" s="8"/>
      <c r="BB17" s="8"/>
      <c r="BC17" s="8"/>
      <c r="BD17" s="8"/>
      <c r="BE17" s="8"/>
      <c r="BF17" s="8"/>
      <c r="BG17" s="8"/>
      <c r="BH17" s="8"/>
      <c r="BI17" s="8"/>
      <c r="BJ17" s="8"/>
      <c r="BK17" s="8"/>
      <c r="BL17" s="8"/>
      <c r="BM17" s="8"/>
      <c r="BN17" s="8"/>
      <c r="BO17" s="8"/>
      <c r="BP17" s="8"/>
      <c r="BQ17" s="8"/>
      <c r="BR17" s="8"/>
      <c r="BS17" s="8"/>
      <c r="BT17" s="8"/>
      <c r="BU17" s="8"/>
      <c r="BV17" s="8"/>
      <c r="BW17" s="8"/>
      <c r="BX17" s="8"/>
      <c r="BY17" s="8"/>
      <c r="BZ17" s="8"/>
      <c r="CA17" s="8"/>
      <c r="CB17" s="8"/>
      <c r="CC17" s="8"/>
      <c r="CD17" s="8"/>
      <c r="CE17" s="8"/>
      <c r="CF17" s="8"/>
      <c r="CG17" s="8"/>
      <c r="CH17" s="8"/>
      <c r="CI17" s="8"/>
      <c r="CJ17" s="8"/>
      <c r="CK17" s="8"/>
      <c r="CL17" s="8"/>
      <c r="CM17" s="8"/>
      <c r="CN17" s="8"/>
      <c r="CO17" s="8"/>
    </row>
    <row r="18" spans="2:93" ht="15" thickBot="1" x14ac:dyDescent="0.35">
      <c r="B18" s="760" t="s">
        <v>7</v>
      </c>
      <c r="C18" s="754">
        <v>100</v>
      </c>
      <c r="D18" s="754">
        <v>100</v>
      </c>
      <c r="E18" s="754">
        <v>100</v>
      </c>
      <c r="F18" s="754">
        <v>100</v>
      </c>
      <c r="G18" s="754" t="s">
        <v>655</v>
      </c>
      <c r="H18" s="754" t="s">
        <v>655</v>
      </c>
      <c r="I18" s="754" t="s">
        <v>655</v>
      </c>
      <c r="J18" s="754" t="s">
        <v>655</v>
      </c>
      <c r="K18" s="754"/>
      <c r="L18" s="754"/>
      <c r="M18" s="455"/>
      <c r="N18" s="455"/>
      <c r="O18" s="455"/>
      <c r="Y18" s="8"/>
      <c r="Z18" s="8"/>
      <c r="AA18" s="8"/>
      <c r="AB18" s="8"/>
      <c r="AC18" s="8"/>
      <c r="AD18" s="8"/>
      <c r="AE18" s="8"/>
      <c r="AF18" s="8"/>
      <c r="AG18" s="8"/>
      <c r="AH18" s="8"/>
      <c r="AI18" s="8"/>
      <c r="AJ18" s="8"/>
      <c r="AK18" s="8"/>
      <c r="AL18" s="8"/>
      <c r="AM18" s="8"/>
      <c r="AN18" s="8"/>
      <c r="AO18" s="8"/>
      <c r="AP18" s="8"/>
      <c r="AQ18" s="8"/>
      <c r="AR18" s="8"/>
      <c r="AS18" s="8"/>
      <c r="AT18" s="8"/>
      <c r="AU18" s="8"/>
      <c r="AV18" s="8"/>
      <c r="AW18" s="8"/>
      <c r="AX18" s="8"/>
      <c r="AY18" s="8"/>
      <c r="AZ18" s="8"/>
      <c r="BA18" s="8"/>
      <c r="BB18" s="8"/>
      <c r="BC18" s="8"/>
      <c r="BD18" s="8"/>
      <c r="BE18" s="8"/>
      <c r="BF18" s="8"/>
      <c r="BG18" s="8"/>
      <c r="BH18" s="8"/>
      <c r="BI18" s="8"/>
      <c r="BJ18" s="8"/>
      <c r="BK18" s="8"/>
      <c r="BL18" s="8"/>
      <c r="BM18" s="8"/>
      <c r="BN18" s="8"/>
      <c r="BO18" s="8"/>
      <c r="BP18" s="8"/>
      <c r="BQ18" s="8"/>
      <c r="BR18" s="8"/>
      <c r="BS18" s="8"/>
      <c r="BT18" s="8"/>
      <c r="BU18" s="8"/>
      <c r="BV18" s="8"/>
      <c r="BW18" s="8"/>
      <c r="BX18" s="8"/>
      <c r="BY18" s="8"/>
      <c r="BZ18" s="8"/>
      <c r="CA18" s="8"/>
      <c r="CB18" s="8"/>
      <c r="CC18" s="8"/>
      <c r="CD18" s="8"/>
      <c r="CE18" s="8"/>
      <c r="CF18" s="8"/>
      <c r="CG18" s="8"/>
      <c r="CH18" s="8"/>
      <c r="CI18" s="8"/>
      <c r="CJ18" s="8"/>
      <c r="CK18" s="8"/>
      <c r="CL18" s="8"/>
      <c r="CM18" s="8"/>
      <c r="CN18" s="8"/>
      <c r="CO18" s="8"/>
    </row>
    <row r="19" spans="2:93" ht="15" thickBot="1" x14ac:dyDescent="0.35">
      <c r="B19" s="760" t="s">
        <v>8</v>
      </c>
      <c r="C19" s="754">
        <v>100</v>
      </c>
      <c r="D19" s="754">
        <v>100</v>
      </c>
      <c r="E19" s="754">
        <v>100</v>
      </c>
      <c r="F19" s="754">
        <v>100</v>
      </c>
      <c r="G19" s="754" t="s">
        <v>655</v>
      </c>
      <c r="H19" s="754" t="s">
        <v>655</v>
      </c>
      <c r="I19" s="754" t="s">
        <v>655</v>
      </c>
      <c r="J19" s="754" t="s">
        <v>655</v>
      </c>
      <c r="K19" s="754"/>
      <c r="L19" s="754"/>
      <c r="M19" s="455"/>
      <c r="N19" s="455"/>
      <c r="O19" s="455"/>
      <c r="Y19" s="8"/>
      <c r="Z19" s="8"/>
      <c r="AA19" s="8"/>
      <c r="AB19" s="8"/>
      <c r="AC19" s="8"/>
      <c r="AD19" s="8"/>
      <c r="AE19" s="8"/>
      <c r="AF19" s="8"/>
      <c r="AG19" s="8"/>
      <c r="AH19" s="8"/>
      <c r="AI19" s="8"/>
      <c r="AJ19" s="8"/>
      <c r="AK19" s="8"/>
      <c r="AL19" s="8"/>
      <c r="AM19" s="8"/>
      <c r="AN19" s="8"/>
      <c r="AO19" s="8"/>
      <c r="AP19" s="8"/>
      <c r="AQ19" s="8"/>
      <c r="AR19" s="8"/>
      <c r="AS19" s="8"/>
      <c r="AT19" s="8"/>
      <c r="AU19" s="8"/>
      <c r="AV19" s="8"/>
      <c r="AW19" s="8"/>
      <c r="AX19" s="8"/>
      <c r="AY19" s="8"/>
      <c r="AZ19" s="8"/>
      <c r="BA19" s="8"/>
      <c r="BB19" s="8"/>
      <c r="BC19" s="8"/>
      <c r="BD19" s="8"/>
      <c r="BE19" s="8"/>
      <c r="BF19" s="8"/>
      <c r="BG19" s="8"/>
      <c r="BH19" s="8"/>
      <c r="BI19" s="8"/>
      <c r="BJ19" s="8"/>
      <c r="BK19" s="8"/>
      <c r="BL19" s="8"/>
      <c r="BM19" s="8"/>
      <c r="BN19" s="8"/>
      <c r="BO19" s="8"/>
      <c r="BP19" s="8"/>
      <c r="BQ19" s="8"/>
      <c r="BR19" s="8"/>
      <c r="BS19" s="8"/>
      <c r="BT19" s="8"/>
      <c r="BU19" s="8"/>
      <c r="BV19" s="8"/>
      <c r="BW19" s="8"/>
      <c r="BX19" s="8"/>
      <c r="BY19" s="8"/>
      <c r="BZ19" s="8"/>
      <c r="CA19" s="8"/>
      <c r="CB19" s="8"/>
      <c r="CC19" s="8"/>
      <c r="CD19" s="8"/>
      <c r="CE19" s="8"/>
      <c r="CF19" s="8"/>
      <c r="CG19" s="8"/>
      <c r="CH19" s="8"/>
      <c r="CI19" s="8"/>
      <c r="CJ19" s="8"/>
      <c r="CK19" s="8"/>
      <c r="CL19" s="8"/>
      <c r="CM19" s="8"/>
      <c r="CN19" s="8"/>
      <c r="CO19" s="8"/>
    </row>
    <row r="20" spans="2:93" ht="15" thickBot="1" x14ac:dyDescent="0.35">
      <c r="B20" s="760" t="s">
        <v>86</v>
      </c>
      <c r="C20" s="754" t="s">
        <v>655</v>
      </c>
      <c r="D20" s="754" t="s">
        <v>655</v>
      </c>
      <c r="E20" s="754" t="s">
        <v>655</v>
      </c>
      <c r="F20" s="754" t="s">
        <v>655</v>
      </c>
      <c r="G20" s="754" t="s">
        <v>655</v>
      </c>
      <c r="H20" s="754" t="s">
        <v>655</v>
      </c>
      <c r="I20" s="754" t="s">
        <v>655</v>
      </c>
      <c r="J20" s="754" t="s">
        <v>655</v>
      </c>
      <c r="K20" s="754"/>
      <c r="L20" s="754"/>
      <c r="M20" s="455"/>
      <c r="N20" s="455"/>
      <c r="O20" s="455"/>
      <c r="Y20" s="8"/>
      <c r="Z20" s="8"/>
      <c r="AA20" s="8"/>
      <c r="AB20" s="8"/>
      <c r="AC20" s="8"/>
      <c r="AD20" s="8"/>
      <c r="AE20" s="8"/>
      <c r="AF20" s="8"/>
      <c r="AG20" s="8"/>
      <c r="AH20" s="8"/>
      <c r="AI20" s="8"/>
      <c r="AJ20" s="8"/>
      <c r="AK20" s="8"/>
      <c r="AL20" s="8"/>
      <c r="AM20" s="8"/>
      <c r="AN20" s="8"/>
      <c r="AO20" s="8"/>
      <c r="AP20" s="8"/>
      <c r="AQ20" s="8"/>
      <c r="AR20" s="8"/>
      <c r="AS20" s="8"/>
      <c r="AT20" s="8"/>
      <c r="AU20" s="8"/>
      <c r="AV20" s="8"/>
      <c r="AW20" s="8"/>
      <c r="AX20" s="8"/>
      <c r="AY20" s="8"/>
      <c r="AZ20" s="8"/>
      <c r="BA20" s="8"/>
      <c r="BB20" s="8"/>
      <c r="BC20" s="8"/>
      <c r="BD20" s="8"/>
      <c r="BE20" s="8"/>
      <c r="BF20" s="8"/>
      <c r="BG20" s="8"/>
      <c r="BH20" s="8"/>
      <c r="BI20" s="8"/>
      <c r="BJ20" s="8"/>
      <c r="BK20" s="8"/>
      <c r="BL20" s="8"/>
      <c r="BM20" s="8"/>
      <c r="BN20" s="8"/>
      <c r="BO20" s="8"/>
      <c r="BP20" s="8"/>
      <c r="BQ20" s="8"/>
      <c r="BR20" s="8"/>
      <c r="BS20" s="8"/>
      <c r="BT20" s="8"/>
      <c r="BU20" s="8"/>
      <c r="BV20" s="8"/>
      <c r="BW20" s="8"/>
      <c r="BX20" s="8"/>
      <c r="BY20" s="8"/>
      <c r="BZ20" s="8"/>
      <c r="CA20" s="8"/>
      <c r="CB20" s="8"/>
      <c r="CC20" s="8"/>
      <c r="CD20" s="8"/>
      <c r="CE20" s="8"/>
      <c r="CF20" s="8"/>
      <c r="CG20" s="8"/>
      <c r="CH20" s="8"/>
      <c r="CI20" s="8"/>
      <c r="CJ20" s="8"/>
      <c r="CK20" s="8"/>
      <c r="CL20" s="8"/>
      <c r="CM20" s="8"/>
      <c r="CN20" s="8"/>
      <c r="CO20" s="8"/>
    </row>
    <row r="21" spans="2:93" ht="15" thickBot="1" x14ac:dyDescent="0.35">
      <c r="B21" s="760" t="s">
        <v>9</v>
      </c>
      <c r="C21" s="754">
        <v>150</v>
      </c>
      <c r="D21" s="754">
        <v>155</v>
      </c>
      <c r="E21" s="754">
        <v>155</v>
      </c>
      <c r="F21" s="754">
        <v>160</v>
      </c>
      <c r="G21" s="754" t="s">
        <v>655</v>
      </c>
      <c r="H21" s="754" t="s">
        <v>655</v>
      </c>
      <c r="I21" s="754" t="s">
        <v>655</v>
      </c>
      <c r="J21" s="754" t="s">
        <v>655</v>
      </c>
      <c r="K21" s="754"/>
      <c r="L21" s="754">
        <v>14</v>
      </c>
      <c r="M21" s="455"/>
      <c r="N21" s="455"/>
      <c r="O21" s="455"/>
      <c r="Y21" s="8"/>
      <c r="Z21" s="8"/>
      <c r="AA21" s="8"/>
      <c r="AB21" s="8"/>
      <c r="AC21" s="8"/>
      <c r="AD21" s="8"/>
      <c r="AE21" s="8"/>
      <c r="AF21" s="8"/>
      <c r="AG21" s="8"/>
      <c r="AH21" s="8"/>
      <c r="AI21" s="8"/>
      <c r="AJ21" s="8"/>
      <c r="AK21" s="8"/>
      <c r="AL21" s="8"/>
      <c r="AM21" s="8"/>
      <c r="AN21" s="8"/>
      <c r="AO21" s="8"/>
      <c r="AP21" s="8"/>
      <c r="AQ21" s="8"/>
      <c r="AR21" s="8"/>
      <c r="AS21" s="8"/>
      <c r="AT21" s="8"/>
      <c r="AU21" s="8"/>
      <c r="AV21" s="8"/>
      <c r="AW21" s="8"/>
      <c r="AX21" s="8"/>
      <c r="AY21" s="8"/>
      <c r="AZ21" s="8"/>
      <c r="BA21" s="8"/>
      <c r="BB21" s="8"/>
      <c r="BC21" s="8"/>
      <c r="BD21" s="8"/>
      <c r="BE21" s="8"/>
      <c r="BF21" s="8"/>
      <c r="BG21" s="8"/>
      <c r="BH21" s="8"/>
      <c r="BI21" s="8"/>
      <c r="BJ21" s="8"/>
      <c r="BK21" s="8"/>
      <c r="BL21" s="8"/>
      <c r="BM21" s="8"/>
      <c r="BN21" s="8"/>
      <c r="BO21" s="8"/>
      <c r="BP21" s="8"/>
      <c r="BQ21" s="8"/>
      <c r="BR21" s="8"/>
      <c r="BS21" s="8"/>
      <c r="BT21" s="8"/>
      <c r="BU21" s="8"/>
      <c r="BV21" s="8"/>
      <c r="BW21" s="8"/>
      <c r="BX21" s="8"/>
      <c r="BY21" s="8"/>
      <c r="BZ21" s="8"/>
      <c r="CA21" s="8"/>
      <c r="CB21" s="8"/>
      <c r="CC21" s="8"/>
      <c r="CD21" s="8"/>
      <c r="CE21" s="8"/>
      <c r="CF21" s="8"/>
      <c r="CG21" s="8"/>
      <c r="CH21" s="8"/>
      <c r="CI21" s="8"/>
      <c r="CJ21" s="8"/>
      <c r="CK21" s="8"/>
      <c r="CL21" s="8"/>
      <c r="CM21" s="8"/>
      <c r="CN21" s="8"/>
      <c r="CO21" s="8"/>
    </row>
    <row r="22" spans="2:93" ht="15" thickBot="1" x14ac:dyDescent="0.35">
      <c r="B22" s="760" t="s">
        <v>500</v>
      </c>
      <c r="C22" s="754" t="s">
        <v>655</v>
      </c>
      <c r="D22" s="754" t="s">
        <v>655</v>
      </c>
      <c r="E22" s="754" t="s">
        <v>655</v>
      </c>
      <c r="F22" s="754" t="s">
        <v>655</v>
      </c>
      <c r="G22" s="754" t="s">
        <v>655</v>
      </c>
      <c r="H22" s="754" t="s">
        <v>655</v>
      </c>
      <c r="I22" s="754" t="s">
        <v>655</v>
      </c>
      <c r="J22" s="754" t="s">
        <v>655</v>
      </c>
      <c r="K22" s="754"/>
      <c r="L22" s="754"/>
      <c r="M22" s="455"/>
      <c r="N22" s="455"/>
      <c r="O22" s="455"/>
      <c r="Y22" s="8"/>
      <c r="Z22" s="8"/>
      <c r="AA22" s="8"/>
      <c r="AB22" s="8"/>
      <c r="AC22" s="8"/>
      <c r="AD22" s="8"/>
      <c r="AE22" s="8"/>
      <c r="AF22" s="8"/>
      <c r="AG22" s="8"/>
      <c r="AH22" s="8"/>
      <c r="AI22" s="8"/>
      <c r="AJ22" s="8"/>
      <c r="AK22" s="8"/>
      <c r="AL22" s="8"/>
      <c r="AM22" s="8"/>
      <c r="AN22" s="8"/>
      <c r="AO22" s="8"/>
      <c r="AP22" s="8"/>
      <c r="AQ22" s="8"/>
      <c r="AR22" s="8"/>
      <c r="AS22" s="8"/>
      <c r="AT22" s="8"/>
      <c r="AU22" s="8"/>
      <c r="AV22" s="8"/>
      <c r="AW22" s="8"/>
      <c r="AX22" s="8"/>
      <c r="AY22" s="8"/>
      <c r="AZ22" s="8"/>
      <c r="BA22" s="8"/>
      <c r="BB22" s="8"/>
      <c r="BC22" s="8"/>
      <c r="BD22" s="8"/>
      <c r="BE22" s="8"/>
      <c r="BF22" s="8"/>
      <c r="BG22" s="8"/>
      <c r="BH22" s="8"/>
      <c r="BI22" s="8"/>
      <c r="BJ22" s="8"/>
      <c r="BK22" s="8"/>
      <c r="BL22" s="8"/>
      <c r="BM22" s="8"/>
      <c r="BN22" s="8"/>
      <c r="BO22" s="8"/>
      <c r="BP22" s="8"/>
      <c r="BQ22" s="8"/>
      <c r="BR22" s="8"/>
      <c r="BS22" s="8"/>
      <c r="BT22" s="8"/>
      <c r="BU22" s="8"/>
      <c r="BV22" s="8"/>
      <c r="BW22" s="8"/>
      <c r="BX22" s="8"/>
      <c r="BY22" s="8"/>
      <c r="BZ22" s="8"/>
      <c r="CA22" s="8"/>
      <c r="CB22" s="8"/>
      <c r="CC22" s="8"/>
      <c r="CD22" s="8"/>
      <c r="CE22" s="8"/>
      <c r="CF22" s="8"/>
      <c r="CG22" s="8"/>
      <c r="CH22" s="8"/>
      <c r="CI22" s="8"/>
      <c r="CJ22" s="8"/>
      <c r="CK22" s="8"/>
      <c r="CL22" s="8"/>
      <c r="CM22" s="8"/>
      <c r="CN22" s="8"/>
      <c r="CO22" s="8"/>
    </row>
    <row r="23" spans="2:93" ht="15" thickBot="1" x14ac:dyDescent="0.35">
      <c r="B23" s="760" t="s">
        <v>10</v>
      </c>
      <c r="C23" s="775">
        <v>15</v>
      </c>
      <c r="D23" s="754">
        <v>20</v>
      </c>
      <c r="E23" s="754">
        <v>20</v>
      </c>
      <c r="F23" s="754">
        <v>20</v>
      </c>
      <c r="G23" s="754">
        <v>15</v>
      </c>
      <c r="H23" s="754">
        <v>20</v>
      </c>
      <c r="I23" s="754">
        <v>15</v>
      </c>
      <c r="J23" s="754">
        <v>20</v>
      </c>
      <c r="K23" s="754" t="s">
        <v>42</v>
      </c>
      <c r="L23" s="754"/>
      <c r="M23" s="455"/>
      <c r="N23" s="455"/>
      <c r="O23" s="455"/>
      <c r="Y23" s="8"/>
      <c r="Z23" s="8"/>
      <c r="AA23" s="8"/>
      <c r="AB23" s="8"/>
      <c r="AC23" s="8"/>
      <c r="AD23" s="8"/>
      <c r="AE23" s="8"/>
      <c r="AF23" s="8"/>
      <c r="AG23" s="8"/>
      <c r="AH23" s="8"/>
      <c r="AI23" s="8"/>
      <c r="AJ23" s="8"/>
      <c r="AK23" s="8"/>
      <c r="AL23" s="8"/>
      <c r="AM23" s="8"/>
      <c r="AN23" s="8"/>
      <c r="AO23" s="8"/>
      <c r="AP23" s="8"/>
      <c r="AQ23" s="8"/>
      <c r="AR23" s="8"/>
      <c r="AS23" s="8"/>
      <c r="AT23" s="8"/>
      <c r="AU23" s="8"/>
      <c r="AV23" s="8"/>
      <c r="AW23" s="8"/>
      <c r="AX23" s="8"/>
      <c r="AY23" s="8"/>
      <c r="AZ23" s="8"/>
      <c r="BA23" s="8"/>
      <c r="BB23" s="8"/>
      <c r="BC23" s="8"/>
      <c r="BD23" s="8"/>
      <c r="BE23" s="8"/>
      <c r="BF23" s="8"/>
      <c r="BG23" s="8"/>
      <c r="BH23" s="8"/>
      <c r="BI23" s="8"/>
      <c r="BJ23" s="8"/>
      <c r="BK23" s="8"/>
      <c r="BL23" s="8"/>
      <c r="BM23" s="8"/>
      <c r="BN23" s="8"/>
      <c r="BO23" s="8"/>
      <c r="BP23" s="8"/>
      <c r="BQ23" s="8"/>
      <c r="BR23" s="8"/>
      <c r="BS23" s="8"/>
      <c r="BT23" s="8"/>
      <c r="BU23" s="8"/>
      <c r="BV23" s="8"/>
      <c r="BW23" s="8"/>
      <c r="BX23" s="8"/>
      <c r="BY23" s="8"/>
      <c r="BZ23" s="8"/>
      <c r="CA23" s="8"/>
      <c r="CB23" s="8"/>
      <c r="CC23" s="8"/>
      <c r="CD23" s="8"/>
      <c r="CE23" s="8"/>
      <c r="CF23" s="8"/>
      <c r="CG23" s="8"/>
      <c r="CH23" s="8"/>
      <c r="CI23" s="8"/>
      <c r="CJ23" s="8"/>
      <c r="CK23" s="8"/>
      <c r="CL23" s="8"/>
      <c r="CM23" s="8"/>
      <c r="CN23" s="8"/>
      <c r="CO23" s="8"/>
    </row>
    <row r="24" spans="2:93" ht="15" thickBot="1" x14ac:dyDescent="0.35">
      <c r="B24" s="756" t="s">
        <v>516</v>
      </c>
      <c r="C24" s="761"/>
      <c r="D24" s="761"/>
      <c r="E24" s="761"/>
      <c r="F24" s="761"/>
      <c r="G24" s="761"/>
      <c r="H24" s="761"/>
      <c r="I24" s="761"/>
      <c r="J24" s="761"/>
      <c r="K24" s="761"/>
      <c r="L24" s="754"/>
      <c r="M24" s="455"/>
      <c r="N24" s="455"/>
      <c r="O24" s="455"/>
      <c r="Y24" s="8"/>
      <c r="Z24" s="8"/>
      <c r="AA24" s="8"/>
      <c r="AB24" s="8"/>
      <c r="AC24" s="8"/>
      <c r="AD24" s="8"/>
      <c r="AE24" s="8"/>
      <c r="AF24" s="8"/>
      <c r="AG24" s="8"/>
      <c r="AH24" s="8"/>
      <c r="AI24" s="8"/>
      <c r="AJ24" s="8"/>
      <c r="AK24" s="8"/>
      <c r="AL24" s="8"/>
      <c r="AM24" s="8"/>
      <c r="AN24" s="8"/>
      <c r="AO24" s="8"/>
      <c r="AP24" s="8"/>
      <c r="AQ24" s="8"/>
      <c r="AR24" s="8"/>
      <c r="AS24" s="8"/>
      <c r="AT24" s="8"/>
      <c r="AU24" s="8"/>
      <c r="AV24" s="8"/>
      <c r="AW24" s="8"/>
      <c r="AX24" s="8"/>
      <c r="AY24" s="8"/>
      <c r="AZ24" s="8"/>
      <c r="BA24" s="8"/>
      <c r="BB24" s="8"/>
      <c r="BC24" s="8"/>
      <c r="BD24" s="8"/>
      <c r="BE24" s="8"/>
      <c r="BF24" s="8"/>
      <c r="BG24" s="8"/>
      <c r="BH24" s="8"/>
      <c r="BI24" s="8"/>
      <c r="BJ24" s="8"/>
      <c r="BK24" s="8"/>
      <c r="BL24" s="8"/>
      <c r="BM24" s="8"/>
      <c r="BN24" s="8"/>
      <c r="BO24" s="8"/>
      <c r="BP24" s="8"/>
      <c r="BQ24" s="8"/>
      <c r="BR24" s="8"/>
      <c r="BS24" s="8"/>
      <c r="BT24" s="8"/>
      <c r="BU24" s="8"/>
      <c r="BV24" s="8"/>
      <c r="BW24" s="8"/>
      <c r="BX24" s="8"/>
      <c r="BY24" s="8"/>
      <c r="BZ24" s="8"/>
      <c r="CA24" s="8"/>
      <c r="CB24" s="8"/>
      <c r="CC24" s="8"/>
      <c r="CD24" s="8"/>
      <c r="CE24" s="8"/>
      <c r="CF24" s="8"/>
      <c r="CG24" s="8"/>
      <c r="CH24" s="8"/>
      <c r="CI24" s="8"/>
      <c r="CJ24" s="8"/>
      <c r="CK24" s="8"/>
      <c r="CL24" s="8"/>
      <c r="CM24" s="8"/>
      <c r="CN24" s="8"/>
      <c r="CO24" s="8"/>
    </row>
    <row r="25" spans="2:93" ht="15" thickBot="1" x14ac:dyDescent="0.35">
      <c r="B25" s="760" t="s">
        <v>606</v>
      </c>
      <c r="C25" s="754" t="s">
        <v>655</v>
      </c>
      <c r="D25" s="754" t="s">
        <v>655</v>
      </c>
      <c r="E25" s="754" t="s">
        <v>655</v>
      </c>
      <c r="F25" s="754" t="s">
        <v>655</v>
      </c>
      <c r="G25" s="754" t="s">
        <v>655</v>
      </c>
      <c r="H25" s="754" t="s">
        <v>655</v>
      </c>
      <c r="I25" s="754" t="s">
        <v>655</v>
      </c>
      <c r="J25" s="754" t="s">
        <v>655</v>
      </c>
      <c r="K25" s="762"/>
      <c r="L25" s="754"/>
      <c r="M25" s="455"/>
      <c r="N25" s="455"/>
      <c r="O25" s="455"/>
      <c r="Y25" s="8"/>
      <c r="Z25" s="8"/>
      <c r="AA25" s="8"/>
      <c r="AB25" s="8"/>
      <c r="AC25" s="8"/>
      <c r="AD25" s="8"/>
      <c r="AE25" s="8"/>
      <c r="AF25" s="8"/>
      <c r="AG25" s="8"/>
      <c r="AH25" s="8"/>
      <c r="AI25" s="8"/>
      <c r="AJ25" s="8"/>
      <c r="AK25" s="8"/>
      <c r="AL25" s="8"/>
      <c r="AM25" s="8"/>
      <c r="AN25" s="8"/>
      <c r="AO25" s="8"/>
      <c r="AP25" s="8"/>
      <c r="AQ25" s="8"/>
      <c r="AR25" s="8"/>
      <c r="AS25" s="8"/>
      <c r="AT25" s="8"/>
      <c r="AU25" s="8"/>
      <c r="AV25" s="8"/>
      <c r="AW25" s="8"/>
      <c r="AX25" s="8"/>
      <c r="AY25" s="8"/>
      <c r="AZ25" s="8"/>
      <c r="BA25" s="8"/>
      <c r="BB25" s="8"/>
      <c r="BC25" s="8"/>
      <c r="BD25" s="8"/>
      <c r="BE25" s="8"/>
      <c r="BF25" s="8"/>
      <c r="BG25" s="8"/>
      <c r="BH25" s="8"/>
      <c r="BI25" s="8"/>
      <c r="BJ25" s="8"/>
      <c r="BK25" s="8"/>
      <c r="BL25" s="8"/>
      <c r="BM25" s="8"/>
      <c r="BN25" s="8"/>
      <c r="BO25" s="8"/>
      <c r="BP25" s="8"/>
      <c r="BQ25" s="8"/>
      <c r="BR25" s="8"/>
      <c r="BS25" s="8"/>
      <c r="BT25" s="8"/>
      <c r="BU25" s="8"/>
      <c r="BV25" s="8"/>
      <c r="BW25" s="8"/>
      <c r="BX25" s="8"/>
      <c r="BY25" s="8"/>
      <c r="BZ25" s="8"/>
      <c r="CA25" s="8"/>
      <c r="CB25" s="8"/>
      <c r="CC25" s="8"/>
      <c r="CD25" s="8"/>
      <c r="CE25" s="8"/>
      <c r="CF25" s="8"/>
      <c r="CG25" s="8"/>
      <c r="CH25" s="8"/>
      <c r="CI25" s="8"/>
      <c r="CJ25" s="8"/>
      <c r="CK25" s="8"/>
      <c r="CL25" s="8"/>
      <c r="CM25" s="8"/>
      <c r="CN25" s="8"/>
      <c r="CO25" s="8"/>
    </row>
    <row r="26" spans="2:93" ht="15" thickBot="1" x14ac:dyDescent="0.35">
      <c r="B26" s="760" t="s">
        <v>520</v>
      </c>
      <c r="C26" s="754" t="s">
        <v>655</v>
      </c>
      <c r="D26" s="754" t="s">
        <v>655</v>
      </c>
      <c r="E26" s="754" t="s">
        <v>655</v>
      </c>
      <c r="F26" s="754" t="s">
        <v>655</v>
      </c>
      <c r="G26" s="754" t="s">
        <v>655</v>
      </c>
      <c r="H26" s="754" t="s">
        <v>655</v>
      </c>
      <c r="I26" s="754" t="s">
        <v>655</v>
      </c>
      <c r="J26" s="754" t="s">
        <v>655</v>
      </c>
      <c r="K26" s="762"/>
      <c r="L26" s="754"/>
      <c r="M26" s="691"/>
      <c r="N26" s="691"/>
      <c r="O26" s="691"/>
      <c r="P26" s="8"/>
      <c r="Q26" s="8"/>
      <c r="R26" s="8"/>
      <c r="S26" s="8"/>
      <c r="T26" s="8"/>
      <c r="U26" s="8"/>
      <c r="V26" s="8"/>
      <c r="W26" s="8"/>
      <c r="X26" s="8"/>
      <c r="Y26" s="8"/>
      <c r="Z26" s="8"/>
      <c r="AA26" s="8"/>
      <c r="AB26" s="8"/>
      <c r="AC26" s="8"/>
      <c r="AD26" s="8"/>
      <c r="AE26" s="8"/>
      <c r="AF26" s="8"/>
      <c r="AG26" s="8"/>
      <c r="AH26" s="8"/>
      <c r="AI26" s="8"/>
      <c r="AJ26" s="8"/>
      <c r="AK26" s="8"/>
      <c r="AL26" s="8"/>
      <c r="AM26" s="8"/>
      <c r="AN26" s="8"/>
      <c r="AO26" s="8"/>
      <c r="AP26" s="8"/>
      <c r="AQ26" s="8"/>
      <c r="AR26" s="8"/>
      <c r="AS26" s="8"/>
      <c r="AT26" s="8"/>
      <c r="AU26" s="8"/>
      <c r="AV26" s="8"/>
      <c r="AW26" s="8"/>
      <c r="AX26" s="8"/>
      <c r="AY26" s="8"/>
      <c r="AZ26" s="8"/>
      <c r="BA26" s="8"/>
      <c r="BB26" s="8"/>
      <c r="BC26" s="8"/>
      <c r="BD26" s="8"/>
      <c r="BE26" s="8"/>
      <c r="BF26" s="8"/>
      <c r="BG26" s="8"/>
      <c r="BH26" s="8"/>
      <c r="BI26" s="8"/>
      <c r="BJ26" s="8"/>
      <c r="BK26" s="8"/>
      <c r="BL26" s="8"/>
      <c r="BM26" s="8"/>
      <c r="BN26" s="8"/>
      <c r="BO26" s="8"/>
      <c r="BP26" s="8"/>
      <c r="BQ26" s="8"/>
      <c r="BR26" s="8"/>
      <c r="BS26" s="8"/>
      <c r="BT26" s="8"/>
      <c r="BU26" s="8"/>
      <c r="BV26" s="8"/>
      <c r="BW26" s="8"/>
      <c r="BX26" s="8"/>
      <c r="BY26" s="8"/>
      <c r="BZ26" s="8"/>
      <c r="CA26" s="8"/>
      <c r="CB26" s="8"/>
      <c r="CC26" s="8"/>
      <c r="CD26" s="8"/>
      <c r="CE26" s="8"/>
      <c r="CF26" s="8"/>
      <c r="CG26" s="8"/>
      <c r="CH26" s="8"/>
      <c r="CI26" s="8"/>
      <c r="CJ26" s="8"/>
      <c r="CK26" s="8"/>
      <c r="CL26" s="8"/>
      <c r="CM26" s="8"/>
      <c r="CN26" s="8"/>
      <c r="CO26" s="8"/>
    </row>
    <row r="27" spans="2:93" ht="15" thickBot="1" x14ac:dyDescent="0.35">
      <c r="B27" s="760" t="s">
        <v>521</v>
      </c>
      <c r="C27" s="754" t="s">
        <v>655</v>
      </c>
      <c r="D27" s="754" t="s">
        <v>655</v>
      </c>
      <c r="E27" s="754" t="s">
        <v>655</v>
      </c>
      <c r="F27" s="754" t="s">
        <v>655</v>
      </c>
      <c r="G27" s="754" t="s">
        <v>655</v>
      </c>
      <c r="H27" s="754" t="s">
        <v>655</v>
      </c>
      <c r="I27" s="754" t="s">
        <v>655</v>
      </c>
      <c r="J27" s="754" t="s">
        <v>655</v>
      </c>
      <c r="K27" s="762"/>
      <c r="L27" s="754"/>
      <c r="M27" s="691"/>
      <c r="N27" s="691"/>
      <c r="O27" s="691"/>
      <c r="P27" s="8"/>
      <c r="Q27" s="8"/>
      <c r="R27" s="8"/>
      <c r="S27" s="8"/>
      <c r="T27" s="8"/>
      <c r="U27" s="8"/>
      <c r="V27" s="8"/>
      <c r="W27" s="8"/>
      <c r="X27" s="8"/>
      <c r="Y27" s="8"/>
      <c r="Z27" s="8"/>
      <c r="AA27" s="8"/>
      <c r="AB27" s="8"/>
      <c r="AC27" s="8"/>
      <c r="AD27" s="8"/>
      <c r="AE27" s="8"/>
      <c r="AF27" s="8"/>
      <c r="AG27" s="8"/>
      <c r="AH27" s="8"/>
      <c r="AI27" s="8"/>
      <c r="AJ27" s="8"/>
      <c r="AK27" s="8"/>
      <c r="AL27" s="8"/>
      <c r="AM27" s="8"/>
      <c r="AN27" s="8"/>
      <c r="AO27" s="8"/>
      <c r="AP27" s="8"/>
      <c r="AQ27" s="8"/>
      <c r="AR27" s="8"/>
      <c r="AS27" s="8"/>
      <c r="AT27" s="8"/>
      <c r="AU27" s="8"/>
      <c r="AV27" s="8"/>
      <c r="AW27" s="8"/>
      <c r="AX27" s="8"/>
      <c r="AY27" s="8"/>
      <c r="AZ27" s="8"/>
      <c r="BA27" s="8"/>
      <c r="BB27" s="8"/>
      <c r="BC27" s="8"/>
      <c r="BD27" s="8"/>
      <c r="BE27" s="8"/>
      <c r="BF27" s="8"/>
      <c r="BG27" s="8"/>
      <c r="BH27" s="8"/>
      <c r="BI27" s="8"/>
      <c r="BJ27" s="8"/>
      <c r="BK27" s="8"/>
      <c r="BL27" s="8"/>
      <c r="BM27" s="8"/>
      <c r="BN27" s="8"/>
      <c r="BO27" s="8"/>
      <c r="BP27" s="8"/>
      <c r="BQ27" s="8"/>
      <c r="BR27" s="8"/>
      <c r="BS27" s="8"/>
      <c r="BT27" s="8"/>
      <c r="BU27" s="8"/>
      <c r="BV27" s="8"/>
      <c r="BW27" s="8"/>
      <c r="BX27" s="8"/>
      <c r="BY27" s="8"/>
      <c r="BZ27" s="8"/>
      <c r="CA27" s="8"/>
      <c r="CB27" s="8"/>
      <c r="CC27" s="8"/>
      <c r="CD27" s="8"/>
      <c r="CE27" s="8"/>
      <c r="CF27" s="8"/>
      <c r="CG27" s="8"/>
      <c r="CH27" s="8"/>
      <c r="CI27" s="8"/>
      <c r="CJ27" s="8"/>
      <c r="CK27" s="8"/>
      <c r="CL27" s="8"/>
      <c r="CM27" s="8"/>
      <c r="CN27" s="8"/>
      <c r="CO27" s="8"/>
    </row>
    <row r="28" spans="2:93" ht="15" thickBot="1" x14ac:dyDescent="0.35">
      <c r="B28" s="756" t="s">
        <v>11</v>
      </c>
      <c r="C28" s="763"/>
      <c r="D28" s="763"/>
      <c r="E28" s="763"/>
      <c r="F28" s="763"/>
      <c r="G28" s="763"/>
      <c r="H28" s="763"/>
      <c r="I28" s="763"/>
      <c r="J28" s="763"/>
      <c r="K28" s="763"/>
      <c r="L28" s="764"/>
      <c r="M28" s="691"/>
      <c r="N28" s="691"/>
      <c r="O28" s="691"/>
      <c r="P28" s="8"/>
      <c r="Q28" s="8"/>
      <c r="R28" s="8"/>
      <c r="S28" s="8"/>
      <c r="T28" s="8"/>
      <c r="U28" s="8"/>
      <c r="V28" s="8"/>
      <c r="W28" s="8"/>
      <c r="X28" s="8"/>
      <c r="Y28" s="8"/>
      <c r="Z28" s="8"/>
      <c r="AA28" s="8"/>
      <c r="AB28" s="8"/>
      <c r="AC28" s="8"/>
      <c r="AD28" s="8"/>
      <c r="AE28" s="8"/>
      <c r="AF28" s="8"/>
      <c r="AG28" s="8"/>
      <c r="AH28" s="8"/>
      <c r="AI28" s="8"/>
      <c r="AJ28" s="8"/>
      <c r="AK28" s="8"/>
      <c r="AL28" s="8"/>
      <c r="AM28" s="8"/>
      <c r="AN28" s="8"/>
      <c r="AO28" s="8"/>
      <c r="AP28" s="8"/>
      <c r="AQ28" s="8"/>
      <c r="AR28" s="8"/>
      <c r="AS28" s="8"/>
      <c r="AT28" s="8"/>
      <c r="AU28" s="8"/>
      <c r="AV28" s="8"/>
      <c r="AW28" s="8"/>
      <c r="AX28" s="8"/>
      <c r="AY28" s="8"/>
      <c r="AZ28" s="8"/>
      <c r="BA28" s="8"/>
      <c r="BB28" s="8"/>
      <c r="BC28" s="8"/>
      <c r="BD28" s="8"/>
      <c r="BE28" s="8"/>
      <c r="BF28" s="8"/>
      <c r="BG28" s="8"/>
      <c r="BH28" s="8"/>
      <c r="BI28" s="8"/>
      <c r="BJ28" s="8"/>
      <c r="BK28" s="8"/>
      <c r="BL28" s="8"/>
      <c r="BM28" s="8"/>
      <c r="BN28" s="8"/>
      <c r="BO28" s="8"/>
      <c r="BP28" s="8"/>
      <c r="BQ28" s="8"/>
      <c r="BR28" s="8"/>
      <c r="BS28" s="8"/>
      <c r="BT28" s="8"/>
      <c r="BU28" s="8"/>
      <c r="BV28" s="8"/>
      <c r="BW28" s="8"/>
      <c r="BX28" s="8"/>
      <c r="BY28" s="8"/>
      <c r="BZ28" s="8"/>
      <c r="CA28" s="8"/>
      <c r="CB28" s="8"/>
      <c r="CC28" s="8"/>
      <c r="CD28" s="8"/>
      <c r="CE28" s="8"/>
      <c r="CF28" s="8"/>
      <c r="CG28" s="8"/>
      <c r="CH28" s="8"/>
      <c r="CI28" s="8"/>
      <c r="CJ28" s="8"/>
      <c r="CK28" s="8"/>
      <c r="CL28" s="8"/>
      <c r="CM28" s="8"/>
      <c r="CN28" s="8"/>
      <c r="CO28" s="8"/>
    </row>
    <row r="29" spans="2:93" ht="15" thickBot="1" x14ac:dyDescent="0.35">
      <c r="B29" s="760" t="s">
        <v>502</v>
      </c>
      <c r="C29" s="754">
        <v>0</v>
      </c>
      <c r="D29" s="754">
        <v>0</v>
      </c>
      <c r="E29" s="754">
        <v>0</v>
      </c>
      <c r="F29" s="754">
        <v>0</v>
      </c>
      <c r="G29" s="754" t="s">
        <v>655</v>
      </c>
      <c r="H29" s="754" t="s">
        <v>655</v>
      </c>
      <c r="I29" s="754" t="s">
        <v>655</v>
      </c>
      <c r="J29" s="754" t="s">
        <v>655</v>
      </c>
      <c r="K29" s="754"/>
      <c r="L29" s="754"/>
      <c r="M29" s="691"/>
      <c r="N29" s="691"/>
      <c r="O29" s="691"/>
      <c r="P29" s="8"/>
      <c r="Q29" s="8"/>
      <c r="R29" s="8"/>
      <c r="S29" s="8"/>
      <c r="T29" s="8"/>
      <c r="U29" s="8"/>
      <c r="V29" s="8"/>
      <c r="W29" s="8"/>
      <c r="X29" s="8"/>
      <c r="Y29" s="8"/>
      <c r="Z29" s="8"/>
      <c r="AA29" s="8"/>
      <c r="AB29" s="8"/>
      <c r="AC29" s="8"/>
      <c r="AD29" s="8"/>
      <c r="AE29" s="8"/>
      <c r="AF29" s="8"/>
      <c r="AG29" s="8"/>
      <c r="AH29" s="8"/>
      <c r="AI29" s="8"/>
      <c r="AJ29" s="8"/>
      <c r="AK29" s="8"/>
      <c r="AL29" s="8"/>
      <c r="AM29" s="8"/>
      <c r="AN29" s="8"/>
      <c r="AO29" s="8"/>
      <c r="AP29" s="8"/>
      <c r="AQ29" s="8"/>
      <c r="AR29" s="8"/>
      <c r="AS29" s="8"/>
      <c r="AT29" s="8"/>
      <c r="AU29" s="8"/>
      <c r="AV29" s="8"/>
      <c r="AW29" s="8"/>
      <c r="AX29" s="8"/>
      <c r="AY29" s="8"/>
      <c r="AZ29" s="8"/>
      <c r="BA29" s="8"/>
      <c r="BB29" s="8"/>
      <c r="BC29" s="8"/>
      <c r="BD29" s="8"/>
      <c r="BE29" s="8"/>
      <c r="BF29" s="8"/>
      <c r="BG29" s="8"/>
      <c r="BH29" s="8"/>
      <c r="BI29" s="8"/>
      <c r="BJ29" s="8"/>
      <c r="BK29" s="8"/>
      <c r="BL29" s="8"/>
      <c r="BM29" s="8"/>
      <c r="BN29" s="8"/>
      <c r="BO29" s="8"/>
      <c r="BP29" s="8"/>
      <c r="BQ29" s="8"/>
      <c r="BR29" s="8"/>
      <c r="BS29" s="8"/>
      <c r="BT29" s="8"/>
      <c r="BU29" s="8"/>
      <c r="BV29" s="8"/>
      <c r="BW29" s="8"/>
      <c r="BX29" s="8"/>
      <c r="BY29" s="8"/>
      <c r="BZ29" s="8"/>
      <c r="CA29" s="8"/>
      <c r="CB29" s="8"/>
      <c r="CC29" s="8"/>
      <c r="CD29" s="8"/>
      <c r="CE29" s="8"/>
      <c r="CF29" s="8"/>
      <c r="CG29" s="8"/>
      <c r="CH29" s="8"/>
      <c r="CI29" s="8"/>
      <c r="CJ29" s="8"/>
      <c r="CK29" s="8"/>
      <c r="CL29" s="8"/>
      <c r="CM29" s="8"/>
      <c r="CN29" s="8"/>
      <c r="CO29" s="8"/>
    </row>
    <row r="30" spans="2:93" ht="15" thickBot="1" x14ac:dyDescent="0.35">
      <c r="B30" s="760" t="s">
        <v>503</v>
      </c>
      <c r="C30" s="762">
        <v>120</v>
      </c>
      <c r="D30" s="762">
        <v>80</v>
      </c>
      <c r="E30" s="762">
        <v>50</v>
      </c>
      <c r="F30" s="762">
        <v>50</v>
      </c>
      <c r="G30" s="754">
        <v>20</v>
      </c>
      <c r="H30" s="754">
        <v>150</v>
      </c>
      <c r="I30" s="754">
        <v>10</v>
      </c>
      <c r="J30" s="754">
        <v>100</v>
      </c>
      <c r="K30" s="754" t="s">
        <v>15</v>
      </c>
      <c r="L30" s="754">
        <v>15</v>
      </c>
      <c r="M30" s="691"/>
      <c r="N30" s="691"/>
      <c r="O30" s="691"/>
      <c r="P30" s="8"/>
      <c r="Q30" s="8"/>
      <c r="R30" s="8"/>
      <c r="S30" s="8"/>
      <c r="T30" s="8"/>
      <c r="U30" s="8"/>
      <c r="V30" s="8"/>
      <c r="W30" s="8"/>
      <c r="X30" s="8"/>
      <c r="Y30" s="8"/>
      <c r="Z30" s="8"/>
      <c r="AA30" s="8"/>
      <c r="AB30" s="8"/>
      <c r="AC30" s="8"/>
      <c r="AD30" s="8"/>
      <c r="AE30" s="8"/>
      <c r="AF30" s="8"/>
      <c r="AG30" s="8"/>
      <c r="AH30" s="8"/>
      <c r="AI30" s="8"/>
      <c r="AJ30" s="8"/>
      <c r="AK30" s="8"/>
      <c r="AL30" s="8"/>
      <c r="AM30" s="8"/>
      <c r="AN30" s="8"/>
      <c r="AO30" s="8"/>
      <c r="AP30" s="8"/>
      <c r="AQ30" s="8"/>
      <c r="AR30" s="8"/>
      <c r="AS30" s="8"/>
      <c r="AT30" s="8"/>
      <c r="AU30" s="8"/>
      <c r="AV30" s="8"/>
      <c r="AW30" s="8"/>
      <c r="AX30" s="8"/>
      <c r="AY30" s="8"/>
      <c r="AZ30" s="8"/>
      <c r="BA30" s="8"/>
      <c r="BB30" s="8"/>
      <c r="BC30" s="8"/>
      <c r="BD30" s="8"/>
      <c r="BE30" s="8"/>
      <c r="BF30" s="8"/>
      <c r="BG30" s="8"/>
      <c r="BH30" s="8"/>
      <c r="BI30" s="8"/>
      <c r="BJ30" s="8"/>
      <c r="BK30" s="8"/>
      <c r="BL30" s="8"/>
      <c r="BM30" s="8"/>
      <c r="BN30" s="8"/>
      <c r="BO30" s="8"/>
      <c r="BP30" s="8"/>
      <c r="BQ30" s="8"/>
      <c r="BR30" s="8"/>
      <c r="BS30" s="8"/>
      <c r="BT30" s="8"/>
      <c r="BU30" s="8"/>
      <c r="BV30" s="8"/>
      <c r="BW30" s="8"/>
      <c r="BX30" s="8"/>
      <c r="BY30" s="8"/>
      <c r="BZ30" s="8"/>
      <c r="CA30" s="8"/>
      <c r="CB30" s="8"/>
      <c r="CC30" s="8"/>
      <c r="CD30" s="8"/>
      <c r="CE30" s="8"/>
      <c r="CF30" s="8"/>
      <c r="CG30" s="8"/>
      <c r="CH30" s="8"/>
      <c r="CI30" s="8"/>
      <c r="CJ30" s="8"/>
      <c r="CK30" s="8"/>
      <c r="CL30" s="8"/>
      <c r="CM30" s="8"/>
      <c r="CN30" s="8"/>
      <c r="CO30" s="8"/>
    </row>
    <row r="31" spans="2:93" ht="15.75" customHeight="1" thickBot="1" x14ac:dyDescent="0.35">
      <c r="B31" s="760" t="s">
        <v>504</v>
      </c>
      <c r="C31" s="762">
        <v>5</v>
      </c>
      <c r="D31" s="762">
        <v>5</v>
      </c>
      <c r="E31" s="762">
        <v>5</v>
      </c>
      <c r="F31" s="762">
        <v>5</v>
      </c>
      <c r="G31" s="754" t="s">
        <v>655</v>
      </c>
      <c r="H31" s="754" t="s">
        <v>655</v>
      </c>
      <c r="I31" s="754" t="s">
        <v>655</v>
      </c>
      <c r="J31" s="754" t="s">
        <v>655</v>
      </c>
      <c r="K31" s="754" t="s">
        <v>19</v>
      </c>
      <c r="L31" s="754"/>
      <c r="M31" s="691"/>
      <c r="N31" s="691"/>
      <c r="O31" s="691"/>
      <c r="P31" s="8"/>
      <c r="Q31" s="8"/>
      <c r="R31" s="8"/>
      <c r="S31" s="8"/>
      <c r="T31" s="8"/>
      <c r="U31" s="8"/>
      <c r="V31" s="8"/>
      <c r="W31" s="8"/>
      <c r="X31" s="8"/>
      <c r="Y31" s="8"/>
      <c r="Z31" s="8"/>
      <c r="AA31" s="8"/>
      <c r="AB31" s="8"/>
      <c r="AC31" s="8"/>
      <c r="AD31" s="8"/>
      <c r="AE31" s="8"/>
      <c r="AF31" s="8"/>
      <c r="AG31" s="8"/>
      <c r="AH31" s="8"/>
      <c r="AI31" s="8"/>
      <c r="AJ31" s="8"/>
      <c r="AK31" s="8"/>
      <c r="AL31" s="8"/>
      <c r="AM31" s="8"/>
      <c r="AN31" s="8"/>
      <c r="AO31" s="8"/>
      <c r="AP31" s="8"/>
      <c r="AQ31" s="8"/>
      <c r="AR31" s="8"/>
      <c r="AS31" s="8"/>
      <c r="AT31" s="8"/>
      <c r="AU31" s="8"/>
      <c r="AV31" s="8"/>
      <c r="AW31" s="8"/>
      <c r="AX31" s="8"/>
      <c r="AY31" s="8"/>
      <c r="AZ31" s="8"/>
      <c r="BA31" s="8"/>
      <c r="BB31" s="8"/>
      <c r="BC31" s="8"/>
      <c r="BD31" s="8"/>
      <c r="BE31" s="8"/>
      <c r="BF31" s="8"/>
      <c r="BG31" s="8"/>
      <c r="BH31" s="8"/>
      <c r="BI31" s="8"/>
      <c r="BJ31" s="8"/>
      <c r="BK31" s="8"/>
      <c r="BL31" s="8"/>
      <c r="BM31" s="8"/>
      <c r="BN31" s="8"/>
      <c r="BO31" s="8"/>
      <c r="BP31" s="8"/>
      <c r="BQ31" s="8"/>
      <c r="BR31" s="8"/>
      <c r="BS31" s="8"/>
      <c r="BT31" s="8"/>
      <c r="BU31" s="8"/>
      <c r="BV31" s="8"/>
      <c r="BW31" s="8"/>
      <c r="BX31" s="8"/>
      <c r="BY31" s="8"/>
      <c r="BZ31" s="8"/>
      <c r="CA31" s="8"/>
      <c r="CB31" s="8"/>
      <c r="CC31" s="8"/>
      <c r="CD31" s="8"/>
      <c r="CE31" s="8"/>
      <c r="CF31" s="8"/>
      <c r="CG31" s="8"/>
      <c r="CH31" s="8"/>
      <c r="CI31" s="8"/>
      <c r="CJ31" s="8"/>
      <c r="CK31" s="8"/>
      <c r="CL31" s="8"/>
      <c r="CM31" s="8"/>
      <c r="CN31" s="8"/>
      <c r="CO31" s="8"/>
    </row>
    <row r="32" spans="2:93" ht="15" thickBot="1" x14ac:dyDescent="0.35">
      <c r="B32" s="760" t="s">
        <v>505</v>
      </c>
      <c r="C32" s="754" t="s">
        <v>655</v>
      </c>
      <c r="D32" s="754" t="s">
        <v>655</v>
      </c>
      <c r="E32" s="754" t="s">
        <v>655</v>
      </c>
      <c r="F32" s="754" t="s">
        <v>655</v>
      </c>
      <c r="G32" s="754" t="s">
        <v>655</v>
      </c>
      <c r="H32" s="754" t="s">
        <v>655</v>
      </c>
      <c r="I32" s="754" t="s">
        <v>655</v>
      </c>
      <c r="J32" s="754" t="s">
        <v>655</v>
      </c>
      <c r="K32" s="754"/>
      <c r="L32" s="754"/>
      <c r="M32" s="691"/>
      <c r="N32" s="691"/>
      <c r="O32" s="691"/>
      <c r="P32" s="8"/>
      <c r="Q32" s="8"/>
      <c r="R32" s="8"/>
      <c r="S32" s="8"/>
      <c r="T32" s="8"/>
      <c r="U32" s="8"/>
      <c r="V32" s="8"/>
      <c r="W32" s="8"/>
      <c r="X32" s="8"/>
      <c r="Y32" s="8"/>
      <c r="Z32" s="8"/>
      <c r="AA32" s="8"/>
      <c r="AB32" s="8"/>
      <c r="AC32" s="8"/>
      <c r="AD32" s="8"/>
      <c r="AE32" s="8"/>
      <c r="AF32" s="8"/>
      <c r="AG32" s="8"/>
      <c r="AH32" s="8"/>
      <c r="AI32" s="8"/>
      <c r="AJ32" s="8"/>
      <c r="AK32" s="8"/>
      <c r="AL32" s="8"/>
      <c r="AM32" s="8"/>
      <c r="AN32" s="8"/>
      <c r="AO32" s="8"/>
      <c r="AP32" s="8"/>
      <c r="AQ32" s="8"/>
      <c r="AR32" s="8"/>
      <c r="AS32" s="8"/>
      <c r="AT32" s="8"/>
      <c r="AU32" s="8"/>
      <c r="AV32" s="8"/>
      <c r="AW32" s="8"/>
      <c r="AX32" s="8"/>
      <c r="AY32" s="8"/>
      <c r="AZ32" s="8"/>
      <c r="BA32" s="8"/>
      <c r="BB32" s="8"/>
      <c r="BC32" s="8"/>
      <c r="BD32" s="8"/>
      <c r="BE32" s="8"/>
      <c r="BF32" s="8"/>
      <c r="BG32" s="8"/>
      <c r="BH32" s="8"/>
      <c r="BI32" s="8"/>
      <c r="BJ32" s="8"/>
      <c r="BK32" s="8"/>
      <c r="BL32" s="8"/>
      <c r="BM32" s="8"/>
      <c r="BN32" s="8"/>
      <c r="BO32" s="8"/>
      <c r="BP32" s="8"/>
      <c r="BQ32" s="8"/>
      <c r="BR32" s="8"/>
      <c r="BS32" s="8"/>
      <c r="BT32" s="8"/>
      <c r="BU32" s="8"/>
      <c r="BV32" s="8"/>
      <c r="BW32" s="8"/>
      <c r="BX32" s="8"/>
      <c r="BY32" s="8"/>
      <c r="BZ32" s="8"/>
      <c r="CA32" s="8"/>
      <c r="CB32" s="8"/>
      <c r="CC32" s="8"/>
      <c r="CD32" s="8"/>
      <c r="CE32" s="8"/>
      <c r="CF32" s="8"/>
      <c r="CG32" s="8"/>
      <c r="CH32" s="8"/>
      <c r="CI32" s="8"/>
      <c r="CJ32" s="8"/>
      <c r="CK32" s="8"/>
      <c r="CL32" s="8"/>
      <c r="CM32" s="8"/>
      <c r="CN32" s="8"/>
      <c r="CO32" s="8"/>
    </row>
    <row r="33" spans="2:93" ht="15" thickBot="1" x14ac:dyDescent="0.35">
      <c r="B33" s="760" t="s">
        <v>18</v>
      </c>
      <c r="C33" s="754" t="s">
        <v>655</v>
      </c>
      <c r="D33" s="754" t="s">
        <v>655</v>
      </c>
      <c r="E33" s="754" t="s">
        <v>655</v>
      </c>
      <c r="F33" s="754" t="s">
        <v>655</v>
      </c>
      <c r="G33" s="754" t="s">
        <v>655</v>
      </c>
      <c r="H33" s="754" t="s">
        <v>655</v>
      </c>
      <c r="I33" s="754" t="s">
        <v>655</v>
      </c>
      <c r="J33" s="754" t="s">
        <v>655</v>
      </c>
      <c r="K33" s="754"/>
      <c r="L33" s="754"/>
      <c r="M33" s="691"/>
      <c r="N33" s="691"/>
      <c r="O33" s="691"/>
      <c r="P33" s="8"/>
      <c r="Q33" s="8"/>
      <c r="R33" s="8"/>
      <c r="S33" s="8"/>
      <c r="T33" s="8"/>
      <c r="U33" s="8"/>
      <c r="V33" s="8"/>
      <c r="W33" s="8"/>
      <c r="X33" s="8"/>
      <c r="Y33" s="8"/>
      <c r="Z33" s="8"/>
      <c r="AA33" s="8"/>
      <c r="AB33" s="8"/>
      <c r="AC33" s="8"/>
      <c r="AD33" s="8"/>
      <c r="AE33" s="8"/>
      <c r="AF33" s="8"/>
      <c r="AG33" s="8"/>
      <c r="AH33" s="8"/>
      <c r="AI33" s="8"/>
      <c r="AJ33" s="8"/>
      <c r="AK33" s="8"/>
      <c r="AL33" s="8"/>
      <c r="AM33" s="8"/>
      <c r="AN33" s="8"/>
      <c r="AO33" s="8"/>
      <c r="AP33" s="8"/>
      <c r="AQ33" s="8"/>
      <c r="AR33" s="8"/>
      <c r="AS33" s="8"/>
      <c r="AT33" s="8"/>
      <c r="AU33" s="8"/>
      <c r="AV33" s="8"/>
      <c r="AW33" s="8"/>
      <c r="AX33" s="8"/>
      <c r="AY33" s="8"/>
      <c r="AZ33" s="8"/>
      <c r="BA33" s="8"/>
      <c r="BB33" s="8"/>
      <c r="BC33" s="8"/>
      <c r="BD33" s="8"/>
      <c r="BE33" s="8"/>
      <c r="BF33" s="8"/>
      <c r="BG33" s="8"/>
      <c r="BH33" s="8"/>
      <c r="BI33" s="8"/>
      <c r="BJ33" s="8"/>
      <c r="BK33" s="8"/>
      <c r="BL33" s="8"/>
      <c r="BM33" s="8"/>
      <c r="BN33" s="8"/>
      <c r="BO33" s="8"/>
      <c r="BP33" s="8"/>
      <c r="BQ33" s="8"/>
      <c r="BR33" s="8"/>
      <c r="BS33" s="8"/>
      <c r="BT33" s="8"/>
      <c r="BU33" s="8"/>
      <c r="BV33" s="8"/>
      <c r="BW33" s="8"/>
      <c r="BX33" s="8"/>
      <c r="BY33" s="8"/>
      <c r="BZ33" s="8"/>
      <c r="CA33" s="8"/>
      <c r="CB33" s="8"/>
      <c r="CC33" s="8"/>
      <c r="CD33" s="8"/>
      <c r="CE33" s="8"/>
      <c r="CF33" s="8"/>
      <c r="CG33" s="8"/>
      <c r="CH33" s="8"/>
      <c r="CI33" s="8"/>
      <c r="CJ33" s="8"/>
      <c r="CK33" s="8"/>
      <c r="CL33" s="8"/>
      <c r="CM33" s="8"/>
      <c r="CN33" s="8"/>
      <c r="CO33" s="8"/>
    </row>
    <row r="34" spans="2:93" ht="15" thickBot="1" x14ac:dyDescent="0.35">
      <c r="B34" s="756" t="s">
        <v>641</v>
      </c>
      <c r="C34" s="766"/>
      <c r="D34" s="766"/>
      <c r="E34" s="766"/>
      <c r="F34" s="766"/>
      <c r="G34" s="766"/>
      <c r="H34" s="766"/>
      <c r="I34" s="766"/>
      <c r="J34" s="766"/>
      <c r="K34" s="763"/>
      <c r="L34" s="764"/>
      <c r="M34" s="691"/>
      <c r="N34" s="691"/>
      <c r="O34" s="691"/>
      <c r="P34" s="8"/>
      <c r="Q34" s="8"/>
      <c r="R34" s="8"/>
      <c r="S34" s="8"/>
      <c r="T34" s="8"/>
      <c r="U34" s="8"/>
      <c r="V34" s="8"/>
      <c r="W34" s="8"/>
      <c r="X34" s="8"/>
      <c r="Y34" s="8"/>
      <c r="Z34" s="8"/>
      <c r="AA34" s="8"/>
      <c r="AB34" s="8"/>
      <c r="AC34" s="8"/>
      <c r="AD34" s="8"/>
      <c r="AE34" s="8"/>
      <c r="AF34" s="8"/>
      <c r="AG34" s="8"/>
      <c r="AH34" s="8"/>
      <c r="AI34" s="8"/>
      <c r="AJ34" s="8"/>
      <c r="AK34" s="8"/>
      <c r="AL34" s="8"/>
      <c r="AM34" s="8"/>
      <c r="AN34" s="8"/>
      <c r="AO34" s="8"/>
      <c r="AP34" s="8"/>
      <c r="AQ34" s="8"/>
      <c r="AR34" s="8"/>
      <c r="AS34" s="8"/>
      <c r="AT34" s="8"/>
      <c r="AU34" s="8"/>
      <c r="AV34" s="8"/>
      <c r="AW34" s="8"/>
      <c r="AX34" s="8"/>
      <c r="AY34" s="8"/>
      <c r="AZ34" s="8"/>
      <c r="BA34" s="8"/>
      <c r="BB34" s="8"/>
      <c r="BC34" s="8"/>
      <c r="BD34" s="8"/>
      <c r="BE34" s="8"/>
      <c r="BF34" s="8"/>
      <c r="BG34" s="8"/>
      <c r="BH34" s="8"/>
      <c r="BI34" s="8"/>
      <c r="BJ34" s="8"/>
      <c r="BK34" s="8"/>
      <c r="BL34" s="8"/>
      <c r="BM34" s="8"/>
      <c r="BN34" s="8"/>
      <c r="BO34" s="8"/>
      <c r="BP34" s="8"/>
      <c r="BQ34" s="8"/>
      <c r="BR34" s="8"/>
      <c r="BS34" s="8"/>
      <c r="BT34" s="8"/>
      <c r="BU34" s="8"/>
      <c r="BV34" s="8"/>
      <c r="BW34" s="8"/>
      <c r="BX34" s="8"/>
      <c r="BY34" s="8"/>
      <c r="BZ34" s="8"/>
      <c r="CA34" s="8"/>
      <c r="CB34" s="8"/>
      <c r="CC34" s="8"/>
      <c r="CD34" s="8"/>
      <c r="CE34" s="8"/>
      <c r="CF34" s="8"/>
      <c r="CG34" s="8"/>
      <c r="CH34" s="8"/>
      <c r="CI34" s="8"/>
      <c r="CJ34" s="8"/>
      <c r="CK34" s="8"/>
      <c r="CL34" s="8"/>
      <c r="CM34" s="8"/>
      <c r="CN34" s="8"/>
      <c r="CO34" s="8"/>
    </row>
    <row r="35" spans="2:93" x14ac:dyDescent="0.3">
      <c r="B35" s="773" t="s">
        <v>22</v>
      </c>
      <c r="C35" s="769">
        <v>4</v>
      </c>
      <c r="D35" s="768">
        <v>4</v>
      </c>
      <c r="E35" s="768">
        <v>3</v>
      </c>
      <c r="F35" s="768">
        <v>3</v>
      </c>
      <c r="G35" s="769" t="s">
        <v>655</v>
      </c>
      <c r="H35" s="769" t="s">
        <v>655</v>
      </c>
      <c r="I35" s="769" t="s">
        <v>655</v>
      </c>
      <c r="J35" s="769" t="s">
        <v>655</v>
      </c>
      <c r="K35" s="765" t="s">
        <v>669</v>
      </c>
      <c r="L35" s="765"/>
      <c r="M35" s="691"/>
      <c r="N35" s="691"/>
      <c r="O35" s="691"/>
      <c r="P35" s="8"/>
      <c r="Q35" s="8"/>
      <c r="R35" s="8"/>
      <c r="S35" s="8"/>
      <c r="T35" s="8"/>
      <c r="U35" s="8"/>
      <c r="V35" s="8"/>
      <c r="W35" s="8"/>
      <c r="X35" s="8"/>
      <c r="Y35" s="8"/>
      <c r="Z35" s="8"/>
      <c r="AA35" s="8"/>
      <c r="AB35" s="8"/>
      <c r="AC35" s="8"/>
      <c r="AD35" s="8"/>
      <c r="AE35" s="8"/>
      <c r="AF35" s="8"/>
      <c r="AG35" s="8"/>
      <c r="AH35" s="8"/>
      <c r="AI35" s="8"/>
      <c r="AJ35" s="8"/>
      <c r="AK35" s="8"/>
      <c r="AL35" s="8"/>
      <c r="AM35" s="8"/>
      <c r="AN35" s="8"/>
      <c r="AO35" s="8"/>
      <c r="AP35" s="8"/>
      <c r="AQ35" s="8"/>
      <c r="AR35" s="8"/>
      <c r="AS35" s="8"/>
      <c r="AT35" s="8"/>
      <c r="AU35" s="8"/>
      <c r="AV35" s="8"/>
      <c r="AW35" s="8"/>
      <c r="AX35" s="8"/>
      <c r="AY35" s="8"/>
      <c r="AZ35" s="8"/>
      <c r="BA35" s="8"/>
      <c r="BB35" s="8"/>
      <c r="BC35" s="8"/>
      <c r="BD35" s="8"/>
      <c r="BE35" s="8"/>
      <c r="BF35" s="8"/>
      <c r="BG35" s="8"/>
      <c r="BH35" s="8"/>
      <c r="BI35" s="8"/>
      <c r="BJ35" s="8"/>
      <c r="BK35" s="8"/>
      <c r="BL35" s="8"/>
      <c r="BM35" s="8"/>
      <c r="BN35" s="8"/>
      <c r="BO35" s="8"/>
      <c r="BP35" s="8"/>
      <c r="BQ35" s="8"/>
      <c r="BR35" s="8"/>
      <c r="BS35" s="8"/>
      <c r="BT35" s="8"/>
      <c r="BU35" s="8"/>
      <c r="BV35" s="8"/>
      <c r="BW35" s="8"/>
      <c r="BX35" s="8"/>
      <c r="BY35" s="8"/>
      <c r="BZ35" s="8"/>
      <c r="CA35" s="8"/>
      <c r="CB35" s="8"/>
      <c r="CC35" s="8"/>
      <c r="CD35" s="8"/>
      <c r="CE35" s="8"/>
      <c r="CF35" s="8"/>
      <c r="CG35" s="8"/>
      <c r="CH35" s="8"/>
      <c r="CI35" s="8"/>
      <c r="CJ35" s="8"/>
      <c r="CK35" s="8"/>
      <c r="CL35" s="8"/>
      <c r="CM35" s="8"/>
      <c r="CN35" s="8"/>
      <c r="CO35" s="8"/>
    </row>
    <row r="36" spans="2:93" x14ac:dyDescent="0.3">
      <c r="B36" s="773" t="s">
        <v>24</v>
      </c>
      <c r="C36" s="770">
        <v>83</v>
      </c>
      <c r="D36" s="770">
        <v>83</v>
      </c>
      <c r="E36" s="770">
        <v>83</v>
      </c>
      <c r="F36" s="770">
        <v>83</v>
      </c>
      <c r="G36" s="770" t="s">
        <v>655</v>
      </c>
      <c r="H36" s="770" t="s">
        <v>655</v>
      </c>
      <c r="I36" s="770" t="s">
        <v>655</v>
      </c>
      <c r="J36" s="770" t="s">
        <v>655</v>
      </c>
      <c r="K36" s="765" t="s">
        <v>670</v>
      </c>
      <c r="L36" s="765"/>
      <c r="M36" s="691"/>
      <c r="N36" s="691"/>
      <c r="O36" s="691"/>
      <c r="P36" s="8"/>
      <c r="Q36" s="8"/>
      <c r="R36" s="8"/>
      <c r="S36" s="8"/>
      <c r="T36" s="8"/>
      <c r="U36" s="8"/>
      <c r="V36" s="8"/>
      <c r="W36" s="8"/>
      <c r="X36" s="8"/>
      <c r="Y36" s="8"/>
      <c r="Z36" s="8"/>
      <c r="AA36" s="8"/>
      <c r="AB36" s="8"/>
      <c r="AC36" s="8"/>
      <c r="AD36" s="8"/>
      <c r="AE36" s="8"/>
      <c r="AF36" s="8"/>
      <c r="AG36" s="8"/>
      <c r="AH36" s="8"/>
      <c r="AI36" s="8"/>
      <c r="AJ36" s="8"/>
      <c r="AK36" s="8"/>
      <c r="AL36" s="8"/>
      <c r="AM36" s="8"/>
      <c r="AN36" s="8"/>
      <c r="AO36" s="8"/>
      <c r="AP36" s="8"/>
      <c r="AQ36" s="8"/>
      <c r="AR36" s="8"/>
      <c r="AS36" s="8"/>
      <c r="AT36" s="8"/>
      <c r="AU36" s="8"/>
      <c r="AV36" s="8"/>
      <c r="AW36" s="8"/>
      <c r="AX36" s="8"/>
      <c r="AY36" s="8"/>
      <c r="AZ36" s="8"/>
      <c r="BA36" s="8"/>
      <c r="BB36" s="8"/>
      <c r="BC36" s="8"/>
      <c r="BD36" s="8"/>
      <c r="BE36" s="8"/>
      <c r="BF36" s="8"/>
      <c r="BG36" s="8"/>
      <c r="BH36" s="8"/>
      <c r="BI36" s="8"/>
      <c r="BJ36" s="8"/>
      <c r="BK36" s="8"/>
      <c r="BL36" s="8"/>
      <c r="BM36" s="8"/>
      <c r="BN36" s="8"/>
      <c r="BO36" s="8"/>
      <c r="BP36" s="8"/>
      <c r="BQ36" s="8"/>
      <c r="BR36" s="8"/>
      <c r="BS36" s="8"/>
      <c r="BT36" s="8"/>
      <c r="BU36" s="8"/>
      <c r="BV36" s="8"/>
      <c r="BW36" s="8"/>
      <c r="BX36" s="8"/>
      <c r="BY36" s="8"/>
      <c r="BZ36" s="8"/>
      <c r="CA36" s="8"/>
      <c r="CB36" s="8"/>
      <c r="CC36" s="8"/>
      <c r="CD36" s="8"/>
      <c r="CE36" s="8"/>
      <c r="CF36" s="8"/>
      <c r="CG36" s="8"/>
      <c r="CH36" s="8"/>
      <c r="CI36" s="8"/>
      <c r="CJ36" s="8"/>
      <c r="CK36" s="8"/>
      <c r="CL36" s="8"/>
      <c r="CM36" s="8"/>
      <c r="CN36" s="8"/>
      <c r="CO36" s="8"/>
    </row>
    <row r="37" spans="2:93" ht="15" thickBot="1" x14ac:dyDescent="0.35">
      <c r="B37" s="774" t="s">
        <v>26</v>
      </c>
      <c r="C37" s="772">
        <v>17</v>
      </c>
      <c r="D37" s="772">
        <v>17</v>
      </c>
      <c r="E37" s="772">
        <v>17</v>
      </c>
      <c r="F37" s="772">
        <v>17</v>
      </c>
      <c r="G37" s="772" t="s">
        <v>655</v>
      </c>
      <c r="H37" s="772" t="s">
        <v>655</v>
      </c>
      <c r="I37" s="772" t="s">
        <v>655</v>
      </c>
      <c r="J37" s="772" t="s">
        <v>655</v>
      </c>
      <c r="K37" s="754" t="s">
        <v>670</v>
      </c>
      <c r="L37" s="754"/>
      <c r="M37" s="691"/>
      <c r="N37" s="691"/>
      <c r="O37" s="691"/>
      <c r="P37" s="8"/>
      <c r="Q37" s="8"/>
      <c r="R37" s="8"/>
      <c r="S37" s="8"/>
      <c r="T37" s="8"/>
      <c r="U37" s="8"/>
      <c r="V37" s="8"/>
      <c r="W37" s="8"/>
      <c r="X37" s="8"/>
      <c r="Y37" s="8"/>
      <c r="Z37" s="8"/>
      <c r="AA37" s="8"/>
      <c r="AB37" s="8"/>
      <c r="AC37" s="8"/>
      <c r="AD37" s="8"/>
      <c r="AE37" s="8"/>
      <c r="AF37" s="8"/>
      <c r="AG37" s="8"/>
      <c r="AH37" s="8"/>
      <c r="AI37" s="8"/>
      <c r="AJ37" s="8"/>
      <c r="AK37" s="8"/>
      <c r="AL37" s="8"/>
      <c r="AM37" s="8"/>
      <c r="AN37" s="8"/>
      <c r="AO37" s="8"/>
      <c r="AP37" s="8"/>
      <c r="AQ37" s="8"/>
      <c r="AR37" s="8"/>
      <c r="AS37" s="8"/>
      <c r="AT37" s="8"/>
      <c r="AU37" s="8"/>
      <c r="AV37" s="8"/>
      <c r="AW37" s="8"/>
      <c r="AX37" s="8"/>
      <c r="AY37" s="8"/>
      <c r="AZ37" s="8"/>
      <c r="BA37" s="8"/>
      <c r="BB37" s="8"/>
      <c r="BC37" s="8"/>
      <c r="BD37" s="8"/>
      <c r="BE37" s="8"/>
      <c r="BF37" s="8"/>
      <c r="BG37" s="8"/>
      <c r="BH37" s="8"/>
      <c r="BI37" s="8"/>
      <c r="BJ37" s="8"/>
      <c r="BK37" s="8"/>
      <c r="BL37" s="8"/>
      <c r="BM37" s="8"/>
      <c r="BN37" s="8"/>
      <c r="BO37" s="8"/>
      <c r="BP37" s="8"/>
      <c r="BQ37" s="8"/>
      <c r="BR37" s="8"/>
      <c r="BS37" s="8"/>
      <c r="BT37" s="8"/>
      <c r="BU37" s="8"/>
      <c r="BV37" s="8"/>
      <c r="BW37" s="8"/>
      <c r="BX37" s="8"/>
      <c r="BY37" s="8"/>
      <c r="BZ37" s="8"/>
      <c r="CA37" s="8"/>
      <c r="CB37" s="8"/>
      <c r="CC37" s="8"/>
      <c r="CD37" s="8"/>
      <c r="CE37" s="8"/>
      <c r="CF37" s="8"/>
      <c r="CG37" s="8"/>
      <c r="CH37" s="8"/>
      <c r="CI37" s="8"/>
      <c r="CJ37" s="8"/>
      <c r="CK37" s="8"/>
      <c r="CL37" s="8"/>
      <c r="CM37" s="8"/>
      <c r="CN37" s="8"/>
      <c r="CO37" s="8"/>
    </row>
    <row r="38" spans="2:93" ht="15" thickBot="1" x14ac:dyDescent="0.35">
      <c r="B38" s="760" t="s">
        <v>28</v>
      </c>
      <c r="C38" s="754">
        <v>1.6</v>
      </c>
      <c r="D38" s="754">
        <v>1.6</v>
      </c>
      <c r="E38" s="754">
        <v>1.6</v>
      </c>
      <c r="F38" s="754">
        <v>1.6</v>
      </c>
      <c r="G38" s="754" t="s">
        <v>655</v>
      </c>
      <c r="H38" s="754" t="s">
        <v>655</v>
      </c>
      <c r="I38" s="754" t="s">
        <v>655</v>
      </c>
      <c r="J38" s="754" t="s">
        <v>655</v>
      </c>
      <c r="K38" s="754" t="s">
        <v>671</v>
      </c>
      <c r="L38" s="754"/>
      <c r="M38" s="691"/>
      <c r="N38" s="691"/>
      <c r="O38" s="691"/>
      <c r="P38" s="8"/>
      <c r="Q38" s="8"/>
      <c r="R38" s="8"/>
      <c r="S38" s="8"/>
      <c r="T38" s="8"/>
      <c r="U38" s="8"/>
      <c r="V38" s="8"/>
      <c r="W38" s="8"/>
      <c r="X38" s="8"/>
      <c r="Y38" s="8"/>
      <c r="Z38" s="8"/>
      <c r="AA38" s="8"/>
      <c r="AB38" s="8"/>
      <c r="AC38" s="8"/>
      <c r="AD38" s="8"/>
      <c r="AE38" s="8"/>
      <c r="AF38" s="8"/>
      <c r="AG38" s="8"/>
      <c r="AH38" s="8"/>
      <c r="AI38" s="8"/>
      <c r="AJ38" s="8"/>
      <c r="AK38" s="8"/>
      <c r="AL38" s="8"/>
      <c r="AM38" s="8"/>
      <c r="AN38" s="8"/>
      <c r="AO38" s="8"/>
      <c r="AP38" s="8"/>
      <c r="AQ38" s="8"/>
      <c r="AR38" s="8"/>
      <c r="AS38" s="8"/>
      <c r="AT38" s="8"/>
      <c r="AU38" s="8"/>
      <c r="AV38" s="8"/>
      <c r="AW38" s="8"/>
      <c r="AX38" s="8"/>
      <c r="AY38" s="8"/>
      <c r="AZ38" s="8"/>
      <c r="BA38" s="8"/>
      <c r="BB38" s="8"/>
      <c r="BC38" s="8"/>
      <c r="BD38" s="8"/>
      <c r="BE38" s="8"/>
      <c r="BF38" s="8"/>
      <c r="BG38" s="8"/>
      <c r="BH38" s="8"/>
      <c r="BI38" s="8"/>
      <c r="BJ38" s="8"/>
      <c r="BK38" s="8"/>
      <c r="BL38" s="8"/>
      <c r="BM38" s="8"/>
      <c r="BN38" s="8"/>
      <c r="BO38" s="8"/>
      <c r="BP38" s="8"/>
      <c r="BQ38" s="8"/>
      <c r="BR38" s="8"/>
      <c r="BS38" s="8"/>
      <c r="BT38" s="8"/>
      <c r="BU38" s="8"/>
      <c r="BV38" s="8"/>
      <c r="BW38" s="8"/>
      <c r="BX38" s="8"/>
      <c r="BY38" s="8"/>
      <c r="BZ38" s="8"/>
      <c r="CA38" s="8"/>
      <c r="CB38" s="8"/>
      <c r="CC38" s="8"/>
      <c r="CD38" s="8"/>
      <c r="CE38" s="8"/>
      <c r="CF38" s="8"/>
      <c r="CG38" s="8"/>
      <c r="CH38" s="8"/>
      <c r="CI38" s="8"/>
      <c r="CJ38" s="8"/>
      <c r="CK38" s="8"/>
      <c r="CL38" s="8"/>
      <c r="CM38" s="8"/>
      <c r="CN38" s="8"/>
      <c r="CO38" s="8"/>
    </row>
    <row r="39" spans="2:93" ht="15" thickBot="1" x14ac:dyDescent="0.35">
      <c r="B39" s="774" t="s">
        <v>44</v>
      </c>
      <c r="C39" s="772">
        <v>235</v>
      </c>
      <c r="D39" s="772">
        <v>235</v>
      </c>
      <c r="E39" s="772">
        <v>235</v>
      </c>
      <c r="F39" s="772">
        <v>235</v>
      </c>
      <c r="G39" s="754" t="s">
        <v>655</v>
      </c>
      <c r="H39" s="754" t="s">
        <v>655</v>
      </c>
      <c r="I39" s="754" t="s">
        <v>655</v>
      </c>
      <c r="J39" s="754" t="s">
        <v>655</v>
      </c>
      <c r="K39" s="754" t="s">
        <v>40</v>
      </c>
      <c r="L39" s="754"/>
      <c r="M39" s="691"/>
      <c r="N39" s="691"/>
      <c r="O39" s="691"/>
      <c r="P39" s="8"/>
      <c r="Q39" s="8"/>
      <c r="R39" s="8"/>
      <c r="S39" s="8"/>
      <c r="T39" s="8"/>
      <c r="U39" s="8"/>
      <c r="V39" s="8"/>
      <c r="W39" s="8"/>
      <c r="X39" s="8"/>
      <c r="Y39" s="8"/>
      <c r="Z39" s="8"/>
      <c r="AA39" s="8"/>
      <c r="AB39" s="8"/>
      <c r="AC39" s="8"/>
      <c r="AD39" s="8"/>
      <c r="AE39" s="8"/>
      <c r="AF39" s="8"/>
      <c r="AG39" s="8"/>
      <c r="AH39" s="8"/>
      <c r="AI39" s="8"/>
      <c r="AJ39" s="8"/>
      <c r="AK39" s="8"/>
      <c r="AL39" s="8"/>
      <c r="AM39" s="8"/>
      <c r="AN39" s="8"/>
      <c r="AO39" s="8"/>
      <c r="AP39" s="8"/>
      <c r="AQ39" s="8"/>
      <c r="AR39" s="8"/>
      <c r="AS39" s="8"/>
      <c r="AT39" s="8"/>
      <c r="AU39" s="8"/>
      <c r="AV39" s="8"/>
      <c r="AW39" s="8"/>
      <c r="AX39" s="8"/>
      <c r="AY39" s="8"/>
      <c r="AZ39" s="8"/>
      <c r="BA39" s="8"/>
      <c r="BB39" s="8"/>
      <c r="BC39" s="8"/>
      <c r="BD39" s="8"/>
      <c r="BE39" s="8"/>
      <c r="BF39" s="8"/>
      <c r="BG39" s="8"/>
      <c r="BH39" s="8"/>
      <c r="BI39" s="8"/>
      <c r="BJ39" s="8"/>
      <c r="BK39" s="8"/>
      <c r="BL39" s="8"/>
      <c r="BM39" s="8"/>
      <c r="BN39" s="8"/>
      <c r="BO39" s="8"/>
      <c r="BP39" s="8"/>
      <c r="BQ39" s="8"/>
      <c r="BR39" s="8"/>
      <c r="BS39" s="8"/>
      <c r="BT39" s="8"/>
      <c r="BU39" s="8"/>
      <c r="BV39" s="8"/>
      <c r="BW39" s="8"/>
      <c r="BX39" s="8"/>
      <c r="BY39" s="8"/>
      <c r="BZ39" s="8"/>
      <c r="CA39" s="8"/>
      <c r="CB39" s="8"/>
      <c r="CC39" s="8"/>
      <c r="CD39" s="8"/>
      <c r="CE39" s="8"/>
      <c r="CF39" s="8"/>
      <c r="CG39" s="8"/>
      <c r="CH39" s="8"/>
      <c r="CI39" s="8"/>
      <c r="CJ39" s="8"/>
      <c r="CK39" s="8"/>
      <c r="CL39" s="8"/>
      <c r="CM39" s="8"/>
      <c r="CN39" s="8"/>
      <c r="CO39" s="8"/>
    </row>
    <row r="40" spans="2:93" ht="15" thickBot="1" x14ac:dyDescent="0.35">
      <c r="B40" s="774" t="s">
        <v>510</v>
      </c>
      <c r="C40" s="772">
        <v>0</v>
      </c>
      <c r="D40" s="754">
        <v>0</v>
      </c>
      <c r="E40" s="754">
        <v>0</v>
      </c>
      <c r="F40" s="754">
        <v>0</v>
      </c>
      <c r="G40" s="754" t="s">
        <v>655</v>
      </c>
      <c r="H40" s="754" t="s">
        <v>655</v>
      </c>
      <c r="I40" s="754" t="s">
        <v>655</v>
      </c>
      <c r="J40" s="754" t="s">
        <v>655</v>
      </c>
      <c r="K40" s="754" t="s">
        <v>41</v>
      </c>
      <c r="L40" s="754"/>
      <c r="M40" s="691"/>
      <c r="N40" s="691"/>
      <c r="O40" s="691"/>
      <c r="P40" s="8"/>
      <c r="Q40" s="8"/>
      <c r="R40" s="8"/>
      <c r="S40" s="8"/>
      <c r="T40" s="8"/>
      <c r="U40" s="8"/>
      <c r="V40" s="8"/>
      <c r="W40" s="8"/>
      <c r="X40" s="8"/>
      <c r="Y40" s="8"/>
      <c r="Z40" s="8"/>
      <c r="AA40" s="8"/>
      <c r="AB40" s="8"/>
      <c r="AC40" s="8"/>
      <c r="AD40" s="8"/>
      <c r="AE40" s="8"/>
      <c r="AF40" s="8"/>
      <c r="AG40" s="8"/>
      <c r="AH40" s="8"/>
      <c r="AI40" s="8"/>
      <c r="AJ40" s="8"/>
      <c r="AK40" s="8"/>
      <c r="AL40" s="8"/>
      <c r="AM40" s="8"/>
      <c r="AN40" s="8"/>
      <c r="AO40" s="8"/>
      <c r="AP40" s="8"/>
      <c r="AQ40" s="8"/>
      <c r="AR40" s="8"/>
      <c r="AS40" s="8"/>
      <c r="AT40" s="8"/>
      <c r="AU40" s="8"/>
      <c r="AV40" s="8"/>
      <c r="AW40" s="8"/>
      <c r="AX40" s="8"/>
      <c r="AY40" s="8"/>
      <c r="AZ40" s="8"/>
      <c r="BA40" s="8"/>
      <c r="BB40" s="8"/>
      <c r="BC40" s="8"/>
      <c r="BD40" s="8"/>
      <c r="BE40" s="8"/>
      <c r="BF40" s="8"/>
      <c r="BG40" s="8"/>
      <c r="BH40" s="8"/>
      <c r="BI40" s="8"/>
      <c r="BJ40" s="8"/>
      <c r="BK40" s="8"/>
      <c r="BL40" s="8"/>
      <c r="BM40" s="8"/>
      <c r="BN40" s="8"/>
      <c r="BO40" s="8"/>
      <c r="BP40" s="8"/>
      <c r="BQ40" s="8"/>
      <c r="BR40" s="8"/>
      <c r="BS40" s="8"/>
      <c r="BT40" s="8"/>
      <c r="BU40" s="8"/>
      <c r="BV40" s="8"/>
      <c r="BW40" s="8"/>
      <c r="BX40" s="8"/>
      <c r="BY40" s="8"/>
      <c r="BZ40" s="8"/>
      <c r="CA40" s="8"/>
      <c r="CB40" s="8"/>
      <c r="CC40" s="8"/>
      <c r="CD40" s="8"/>
      <c r="CE40" s="8"/>
      <c r="CF40" s="8"/>
      <c r="CG40" s="8"/>
      <c r="CH40" s="8"/>
      <c r="CI40" s="8"/>
      <c r="CJ40" s="8"/>
      <c r="CK40" s="8"/>
      <c r="CL40" s="8"/>
      <c r="CM40" s="8"/>
      <c r="CN40" s="8"/>
      <c r="CO40" s="8"/>
    </row>
    <row r="41" spans="2:93" x14ac:dyDescent="0.3">
      <c r="B41" s="455"/>
      <c r="D41" s="691"/>
      <c r="E41" s="691"/>
      <c r="I41" s="455"/>
      <c r="J41" s="691"/>
      <c r="K41" s="691"/>
      <c r="L41" s="691"/>
      <c r="M41" s="691"/>
      <c r="N41" s="691"/>
      <c r="O41" s="691"/>
      <c r="P41" s="8"/>
      <c r="Q41" s="8"/>
      <c r="R41" s="8"/>
      <c r="S41" s="8"/>
      <c r="T41" s="8"/>
      <c r="U41" s="8"/>
      <c r="V41" s="8"/>
      <c r="W41" s="8"/>
      <c r="X41" s="8"/>
      <c r="Y41" s="8"/>
      <c r="Z41" s="8"/>
      <c r="AA41" s="8"/>
      <c r="AB41" s="8"/>
      <c r="AC41" s="8"/>
      <c r="AD41" s="8"/>
      <c r="AE41" s="8"/>
      <c r="AF41" s="8"/>
      <c r="AG41" s="8"/>
      <c r="AH41" s="8"/>
      <c r="AI41" s="8"/>
      <c r="AJ41" s="8"/>
      <c r="AK41" s="8"/>
      <c r="AL41" s="8"/>
      <c r="AM41" s="8"/>
      <c r="AN41" s="8"/>
      <c r="AO41" s="8"/>
      <c r="AP41" s="8"/>
      <c r="AQ41" s="8"/>
      <c r="AR41" s="8"/>
      <c r="AS41" s="8"/>
      <c r="AT41" s="8"/>
      <c r="AU41" s="8"/>
      <c r="AV41" s="8"/>
      <c r="AW41" s="8"/>
      <c r="AX41" s="8"/>
      <c r="AY41" s="8"/>
      <c r="AZ41" s="8"/>
      <c r="BA41" s="8"/>
      <c r="BB41" s="8"/>
      <c r="BC41" s="8"/>
      <c r="BD41" s="8"/>
      <c r="BE41" s="8"/>
      <c r="BF41" s="8"/>
      <c r="BG41" s="8"/>
      <c r="BH41" s="8"/>
      <c r="BI41" s="8"/>
      <c r="BJ41" s="8"/>
      <c r="BK41" s="8"/>
      <c r="BL41" s="8"/>
      <c r="BM41" s="8"/>
      <c r="BN41" s="8"/>
      <c r="BO41" s="8"/>
      <c r="BP41" s="8"/>
      <c r="BQ41" s="8"/>
      <c r="BR41" s="8"/>
      <c r="BS41" s="8"/>
      <c r="BT41" s="8"/>
      <c r="BU41" s="8"/>
      <c r="BV41" s="8"/>
      <c r="BW41" s="8"/>
      <c r="BX41" s="8"/>
      <c r="BY41" s="8"/>
      <c r="BZ41" s="8"/>
      <c r="CA41" s="8"/>
      <c r="CB41" s="8"/>
      <c r="CC41" s="8"/>
      <c r="CD41" s="8"/>
      <c r="CE41" s="8"/>
      <c r="CF41" s="8"/>
      <c r="CG41" s="8"/>
      <c r="CH41" s="8"/>
      <c r="CI41" s="8"/>
      <c r="CJ41" s="8"/>
      <c r="CK41" s="8"/>
      <c r="CL41" s="8"/>
      <c r="CM41" s="8"/>
      <c r="CN41" s="8"/>
      <c r="CO41" s="8"/>
    </row>
    <row r="42" spans="2:93" ht="15" thickBot="1" x14ac:dyDescent="0.35">
      <c r="B42" s="445" t="s">
        <v>527</v>
      </c>
      <c r="C42" s="446"/>
      <c r="D42" s="446"/>
      <c r="E42" s="446"/>
      <c r="F42" s="446"/>
      <c r="I42" s="753"/>
      <c r="J42" s="753"/>
      <c r="K42" s="753"/>
      <c r="L42" s="753"/>
      <c r="M42" s="691"/>
      <c r="N42" s="691"/>
      <c r="O42" s="691"/>
      <c r="P42" s="8"/>
      <c r="Q42" s="8"/>
      <c r="R42" s="8"/>
      <c r="S42" s="8"/>
      <c r="T42" s="8"/>
      <c r="U42" s="8"/>
      <c r="V42" s="8"/>
      <c r="W42" s="8"/>
      <c r="X42" s="8"/>
      <c r="Y42" s="8"/>
      <c r="Z42" s="8"/>
      <c r="AA42" s="8"/>
      <c r="AB42" s="8"/>
      <c r="AC42" s="8"/>
      <c r="AD42" s="8"/>
      <c r="AE42" s="8"/>
      <c r="AF42" s="8"/>
      <c r="AG42" s="8"/>
      <c r="AH42" s="8"/>
      <c r="AI42" s="8"/>
      <c r="AJ42" s="8"/>
      <c r="AK42" s="8"/>
      <c r="AL42" s="8"/>
      <c r="AM42" s="8"/>
      <c r="AN42" s="8"/>
      <c r="AO42" s="8"/>
      <c r="AP42" s="8"/>
      <c r="AQ42" s="8"/>
      <c r="AR42" s="8"/>
      <c r="AS42" s="8"/>
      <c r="AT42" s="8"/>
      <c r="AU42" s="8"/>
      <c r="AV42" s="8"/>
      <c r="AW42" s="8"/>
      <c r="AX42" s="8"/>
      <c r="AY42" s="8"/>
      <c r="AZ42" s="8"/>
      <c r="BA42" s="8"/>
      <c r="BB42" s="8"/>
      <c r="BC42" s="8"/>
      <c r="BD42" s="8"/>
      <c r="BE42" s="8"/>
      <c r="BF42" s="8"/>
      <c r="BG42" s="8"/>
      <c r="BH42" s="8"/>
      <c r="BI42" s="8"/>
      <c r="BJ42" s="8"/>
      <c r="BK42" s="8"/>
      <c r="BL42" s="8"/>
      <c r="BM42" s="8"/>
      <c r="BN42" s="8"/>
      <c r="BO42" s="8"/>
      <c r="BP42" s="8"/>
      <c r="BQ42" s="8"/>
      <c r="BR42" s="8"/>
      <c r="BS42" s="8"/>
      <c r="BT42" s="8"/>
      <c r="BU42" s="8"/>
      <c r="BV42" s="8"/>
      <c r="BW42" s="8"/>
      <c r="BX42" s="8"/>
      <c r="BY42" s="8"/>
      <c r="BZ42" s="8"/>
      <c r="CA42" s="8"/>
      <c r="CB42" s="8"/>
      <c r="CC42" s="8"/>
      <c r="CD42" s="8"/>
      <c r="CE42" s="8"/>
      <c r="CF42" s="8"/>
      <c r="CG42" s="8"/>
      <c r="CH42" s="8"/>
      <c r="CI42" s="8"/>
      <c r="CJ42" s="8"/>
      <c r="CK42" s="8"/>
      <c r="CL42" s="8"/>
      <c r="CM42" s="8"/>
      <c r="CN42" s="8"/>
      <c r="CO42" s="8"/>
    </row>
    <row r="43" spans="2:93" ht="15" thickBot="1" x14ac:dyDescent="0.35">
      <c r="B43" s="710" t="s">
        <v>531</v>
      </c>
      <c r="C43" s="556">
        <f>C35/C$16*Euro</f>
        <v>0.59599999999999997</v>
      </c>
      <c r="D43" s="556">
        <f>D35/D$16*Euro</f>
        <v>0.59599999999999997</v>
      </c>
      <c r="E43" s="556">
        <f>E35/E$16*Euro</f>
        <v>0.44700000000000001</v>
      </c>
      <c r="F43" s="556">
        <f>F35/F$16*Euro</f>
        <v>0.44700000000000001</v>
      </c>
      <c r="G43" s="446"/>
      <c r="H43" s="446"/>
      <c r="I43" s="446"/>
      <c r="J43" s="446"/>
      <c r="K43" s="446"/>
      <c r="L43" s="448"/>
      <c r="M43" s="691"/>
      <c r="N43" s="691"/>
      <c r="O43" s="691"/>
      <c r="P43" s="8"/>
      <c r="Q43" s="8"/>
      <c r="R43" s="8"/>
      <c r="S43" s="8"/>
      <c r="T43" s="8"/>
      <c r="U43" s="8"/>
      <c r="V43" s="8"/>
      <c r="W43" s="8"/>
      <c r="X43" s="8"/>
      <c r="Y43" s="8"/>
      <c r="Z43" s="8"/>
      <c r="AA43" s="8"/>
      <c r="AB43" s="8"/>
      <c r="AC43" s="8"/>
      <c r="AD43" s="8"/>
      <c r="AE43" s="8"/>
      <c r="AF43" s="8"/>
      <c r="AG43" s="8"/>
      <c r="AH43" s="8"/>
      <c r="AI43" s="8"/>
      <c r="AJ43" s="8"/>
      <c r="AK43" s="8"/>
      <c r="AL43" s="8"/>
      <c r="AM43" s="8"/>
      <c r="AN43" s="8"/>
      <c r="AO43" s="8"/>
      <c r="AP43" s="8"/>
      <c r="AQ43" s="8"/>
      <c r="AR43" s="8"/>
      <c r="AS43" s="8"/>
      <c r="AT43" s="8"/>
      <c r="AU43" s="8"/>
      <c r="AV43" s="8"/>
      <c r="AW43" s="8"/>
      <c r="AX43" s="8"/>
      <c r="AY43" s="8"/>
      <c r="AZ43" s="8"/>
      <c r="BA43" s="8"/>
      <c r="BB43" s="8"/>
      <c r="BC43" s="8"/>
      <c r="BD43" s="8"/>
      <c r="BE43" s="8"/>
      <c r="BF43" s="8"/>
      <c r="BG43" s="8"/>
      <c r="BH43" s="8"/>
      <c r="BI43" s="8"/>
      <c r="BJ43" s="8"/>
      <c r="BK43" s="8"/>
      <c r="BL43" s="8"/>
      <c r="BM43" s="8"/>
      <c r="BN43" s="8"/>
      <c r="BO43" s="8"/>
      <c r="BP43" s="8"/>
      <c r="BQ43" s="8"/>
      <c r="BR43" s="8"/>
      <c r="BS43" s="8"/>
      <c r="BT43" s="8"/>
      <c r="BU43" s="8"/>
      <c r="BV43" s="8"/>
      <c r="BW43" s="8"/>
      <c r="BX43" s="8"/>
      <c r="BY43" s="8"/>
      <c r="BZ43" s="8"/>
      <c r="CA43" s="8"/>
      <c r="CB43" s="8"/>
      <c r="CC43" s="8"/>
      <c r="CD43" s="8"/>
      <c r="CE43" s="8"/>
      <c r="CF43" s="8"/>
      <c r="CG43" s="8"/>
      <c r="CH43" s="8"/>
      <c r="CI43" s="8"/>
      <c r="CJ43" s="8"/>
      <c r="CK43" s="8"/>
      <c r="CL43" s="8"/>
      <c r="CM43" s="8"/>
      <c r="CN43" s="8"/>
      <c r="CO43" s="8"/>
    </row>
    <row r="44" spans="2:93" ht="15" thickBot="1" x14ac:dyDescent="0.35">
      <c r="B44" s="710" t="s">
        <v>532</v>
      </c>
      <c r="C44" s="556">
        <f>C38/C$16*Euro</f>
        <v>0.2384</v>
      </c>
      <c r="D44" s="556">
        <f>D38/D$16*Euro</f>
        <v>0.2384</v>
      </c>
      <c r="E44" s="556">
        <f>E38/E$16*Euro</f>
        <v>0.2384</v>
      </c>
      <c r="F44" s="556">
        <f>F38/F$16*Euro</f>
        <v>0.2384</v>
      </c>
      <c r="G44" s="556"/>
      <c r="H44" s="556"/>
      <c r="I44" s="556"/>
      <c r="J44" s="556"/>
      <c r="K44" s="556"/>
      <c r="L44" s="556"/>
      <c r="M44" s="691"/>
      <c r="N44" s="691"/>
      <c r="O44" s="691"/>
      <c r="P44" s="8"/>
      <c r="Q44" s="8"/>
      <c r="R44" s="8"/>
      <c r="S44" s="8"/>
      <c r="T44" s="8"/>
      <c r="U44" s="8"/>
      <c r="V44" s="8"/>
      <c r="W44" s="8"/>
      <c r="X44" s="8"/>
      <c r="Y44" s="8"/>
      <c r="Z44" s="8"/>
      <c r="AA44" s="8"/>
      <c r="AB44" s="8"/>
      <c r="AC44" s="8"/>
      <c r="AD44" s="8"/>
      <c r="AE44" s="8"/>
      <c r="AF44" s="8"/>
      <c r="AG44" s="8"/>
      <c r="AH44" s="8"/>
      <c r="AI44" s="8"/>
      <c r="AJ44" s="8"/>
      <c r="AK44" s="8"/>
      <c r="AL44" s="8"/>
      <c r="AM44" s="8"/>
      <c r="AN44" s="8"/>
      <c r="AO44" s="8"/>
      <c r="AP44" s="8"/>
      <c r="AQ44" s="8"/>
      <c r="AR44" s="8"/>
      <c r="AS44" s="8"/>
      <c r="AT44" s="8"/>
      <c r="AU44" s="8"/>
      <c r="AV44" s="8"/>
      <c r="AW44" s="8"/>
      <c r="AX44" s="8"/>
      <c r="AY44" s="8"/>
      <c r="AZ44" s="8"/>
      <c r="BA44" s="8"/>
      <c r="BB44" s="8"/>
      <c r="BC44" s="8"/>
      <c r="BD44" s="8"/>
      <c r="BE44" s="8"/>
      <c r="BF44" s="8"/>
      <c r="BG44" s="8"/>
      <c r="BH44" s="8"/>
      <c r="BI44" s="8"/>
      <c r="BJ44" s="8"/>
      <c r="BK44" s="8"/>
      <c r="BL44" s="8"/>
      <c r="BM44" s="8"/>
      <c r="BN44" s="8"/>
      <c r="BO44" s="8"/>
      <c r="BP44" s="8"/>
      <c r="BQ44" s="8"/>
      <c r="BR44" s="8"/>
      <c r="BS44" s="8"/>
      <c r="BT44" s="8"/>
      <c r="BU44" s="8"/>
      <c r="BV44" s="8"/>
      <c r="BW44" s="8"/>
      <c r="BX44" s="8"/>
      <c r="BY44" s="8"/>
      <c r="BZ44" s="8"/>
      <c r="CA44" s="8"/>
      <c r="CB44" s="8"/>
      <c r="CC44" s="8"/>
      <c r="CD44" s="8"/>
      <c r="CE44" s="8"/>
      <c r="CF44" s="8"/>
      <c r="CG44" s="8"/>
      <c r="CH44" s="8"/>
      <c r="CI44" s="8"/>
      <c r="CJ44" s="8"/>
      <c r="CK44" s="8"/>
      <c r="CL44" s="8"/>
      <c r="CM44" s="8"/>
      <c r="CN44" s="8"/>
      <c r="CO44" s="8"/>
    </row>
    <row r="45" spans="2:93" ht="15" thickBot="1" x14ac:dyDescent="0.35">
      <c r="B45" s="710"/>
      <c r="C45" s="709"/>
      <c r="D45" s="709"/>
      <c r="E45" s="709"/>
      <c r="F45" s="709"/>
      <c r="G45" s="556"/>
      <c r="H45" s="556"/>
      <c r="I45" s="556"/>
      <c r="J45" s="556"/>
      <c r="K45" s="556"/>
      <c r="L45" s="556"/>
      <c r="M45" s="691"/>
      <c r="N45" s="691"/>
      <c r="O45" s="691"/>
      <c r="P45" s="8"/>
      <c r="Q45" s="8"/>
      <c r="R45" s="8"/>
      <c r="S45" s="8"/>
      <c r="T45" s="8"/>
      <c r="U45" s="8"/>
      <c r="V45" s="8"/>
      <c r="W45" s="8"/>
      <c r="X45" s="8"/>
      <c r="Y45" s="8"/>
      <c r="Z45" s="8"/>
      <c r="AA45" s="8"/>
      <c r="AB45" s="8"/>
      <c r="AC45" s="8"/>
      <c r="AD45" s="8"/>
      <c r="AE45" s="8"/>
      <c r="AF45" s="8"/>
      <c r="AG45" s="8"/>
      <c r="AH45" s="8"/>
      <c r="AI45" s="8"/>
      <c r="AJ45" s="8"/>
      <c r="AK45" s="8"/>
      <c r="AL45" s="8"/>
      <c r="AM45" s="8"/>
      <c r="AN45" s="8"/>
      <c r="AO45" s="8"/>
      <c r="AP45" s="8"/>
      <c r="AQ45" s="8"/>
      <c r="AR45" s="8"/>
      <c r="AS45" s="8"/>
      <c r="AT45" s="8"/>
      <c r="AU45" s="8"/>
      <c r="AV45" s="8"/>
      <c r="AW45" s="8"/>
      <c r="AX45" s="8"/>
      <c r="AY45" s="8"/>
      <c r="AZ45" s="8"/>
      <c r="BA45" s="8"/>
      <c r="BB45" s="8"/>
      <c r="BC45" s="8"/>
      <c r="BD45" s="8"/>
      <c r="BE45" s="8"/>
      <c r="BF45" s="8"/>
      <c r="BG45" s="8"/>
      <c r="BH45" s="8"/>
      <c r="BI45" s="8"/>
      <c r="BJ45" s="8"/>
      <c r="BK45" s="8"/>
      <c r="BL45" s="8"/>
      <c r="BM45" s="8"/>
      <c r="BN45" s="8"/>
      <c r="BO45" s="8"/>
      <c r="BP45" s="8"/>
      <c r="BQ45" s="8"/>
      <c r="BR45" s="8"/>
      <c r="BS45" s="8"/>
      <c r="BT45" s="8"/>
      <c r="BU45" s="8"/>
      <c r="BV45" s="8"/>
      <c r="BW45" s="8"/>
      <c r="BX45" s="8"/>
      <c r="BY45" s="8"/>
      <c r="BZ45" s="8"/>
      <c r="CA45" s="8"/>
      <c r="CB45" s="8"/>
      <c r="CC45" s="8"/>
      <c r="CD45" s="8"/>
      <c r="CE45" s="8"/>
      <c r="CF45" s="8"/>
      <c r="CG45" s="8"/>
      <c r="CH45" s="8"/>
      <c r="CI45" s="8"/>
      <c r="CJ45" s="8"/>
      <c r="CK45" s="8"/>
      <c r="CL45" s="8"/>
      <c r="CM45" s="8"/>
      <c r="CN45" s="8"/>
      <c r="CO45" s="8"/>
    </row>
    <row r="46" spans="2:93" ht="15" thickBot="1" x14ac:dyDescent="0.35">
      <c r="B46" s="708" t="s">
        <v>530</v>
      </c>
      <c r="C46" s="556">
        <f>C39/C16/1000*Euro</f>
        <v>3.5015000000000004E-2</v>
      </c>
      <c r="D46" s="556">
        <f>D39/D16/1000*Euro</f>
        <v>3.5015000000000004E-2</v>
      </c>
      <c r="E46" s="556">
        <f>E39/E16/1000*Euro</f>
        <v>3.5015000000000004E-2</v>
      </c>
      <c r="F46" s="556">
        <f>F39/F16/1000*Euro</f>
        <v>3.5015000000000004E-2</v>
      </c>
      <c r="G46" s="709"/>
      <c r="H46" s="709"/>
      <c r="I46" s="709"/>
      <c r="J46" s="709"/>
      <c r="K46" s="709"/>
      <c r="L46" s="709"/>
      <c r="M46" s="691"/>
      <c r="N46" s="691"/>
      <c r="O46" s="691"/>
      <c r="P46" s="8"/>
      <c r="Q46" s="8"/>
      <c r="R46" s="8"/>
      <c r="S46" s="8"/>
      <c r="T46" s="8"/>
      <c r="U46" s="8"/>
      <c r="V46" s="8"/>
      <c r="W46" s="8"/>
      <c r="X46" s="8"/>
      <c r="Y46" s="8"/>
      <c r="Z46" s="8"/>
      <c r="AA46" s="8"/>
      <c r="AB46" s="8"/>
      <c r="AC46" s="8"/>
      <c r="AD46" s="8"/>
      <c r="AE46" s="8"/>
      <c r="AF46" s="8"/>
      <c r="AG46" s="8"/>
      <c r="AH46" s="8"/>
      <c r="AI46" s="8"/>
      <c r="AJ46" s="8"/>
      <c r="AK46" s="8"/>
      <c r="AL46" s="8"/>
      <c r="AM46" s="8"/>
      <c r="AN46" s="8"/>
      <c r="AO46" s="8"/>
      <c r="AP46" s="8"/>
      <c r="AQ46" s="8"/>
      <c r="AR46" s="8"/>
      <c r="AS46" s="8"/>
      <c r="AT46" s="8"/>
      <c r="AU46" s="8"/>
      <c r="AV46" s="8"/>
      <c r="AW46" s="8"/>
      <c r="AX46" s="8"/>
      <c r="AY46" s="8"/>
      <c r="AZ46" s="8"/>
      <c r="BA46" s="8"/>
      <c r="BB46" s="8"/>
      <c r="BC46" s="8"/>
      <c r="BD46" s="8"/>
      <c r="BE46" s="8"/>
      <c r="BF46" s="8"/>
      <c r="BG46" s="8"/>
      <c r="BH46" s="8"/>
      <c r="BI46" s="8"/>
      <c r="BJ46" s="8"/>
      <c r="BK46" s="8"/>
      <c r="BL46" s="8"/>
      <c r="BM46" s="8"/>
      <c r="BN46" s="8"/>
      <c r="BO46" s="8"/>
      <c r="BP46" s="8"/>
      <c r="BQ46" s="8"/>
      <c r="BR46" s="8"/>
      <c r="BS46" s="8"/>
      <c r="BT46" s="8"/>
      <c r="BU46" s="8"/>
      <c r="BV46" s="8"/>
      <c r="BW46" s="8"/>
      <c r="BX46" s="8"/>
      <c r="BY46" s="8"/>
      <c r="BZ46" s="8"/>
      <c r="CA46" s="8"/>
      <c r="CB46" s="8"/>
      <c r="CC46" s="8"/>
      <c r="CD46" s="8"/>
      <c r="CE46" s="8"/>
      <c r="CF46" s="8"/>
      <c r="CG46" s="8"/>
      <c r="CH46" s="8"/>
      <c r="CI46" s="8"/>
      <c r="CJ46" s="8"/>
      <c r="CK46" s="8"/>
      <c r="CL46" s="8"/>
      <c r="CM46" s="8"/>
      <c r="CN46" s="8"/>
      <c r="CO46" s="8"/>
    </row>
    <row r="47" spans="2:93" ht="15" thickBot="1" x14ac:dyDescent="0.35">
      <c r="B47" s="542" t="s">
        <v>533</v>
      </c>
      <c r="C47" s="771">
        <f>C40/3.6*Euro</f>
        <v>0</v>
      </c>
      <c r="D47" s="791">
        <f>D40/3.6*Euro</f>
        <v>0</v>
      </c>
      <c r="E47" s="791">
        <f>E40/3.6*Euro</f>
        <v>0</v>
      </c>
      <c r="F47" s="791">
        <f>F40/3.6*Euro</f>
        <v>0</v>
      </c>
      <c r="G47" s="556"/>
      <c r="H47" s="556"/>
      <c r="I47" s="556"/>
      <c r="J47" s="556"/>
      <c r="K47" s="556"/>
      <c r="L47" s="556"/>
      <c r="M47" s="691"/>
      <c r="N47" s="691"/>
      <c r="O47" s="691"/>
      <c r="P47" s="8"/>
      <c r="Q47" s="8"/>
      <c r="R47" s="8"/>
      <c r="S47" s="8"/>
      <c r="T47" s="8"/>
      <c r="U47" s="8"/>
      <c r="V47" s="8"/>
      <c r="W47" s="8"/>
      <c r="X47" s="8"/>
      <c r="Y47" s="8"/>
      <c r="Z47" s="8"/>
      <c r="AA47" s="8"/>
      <c r="AB47" s="8"/>
      <c r="AC47" s="8"/>
      <c r="AD47" s="8"/>
      <c r="AE47" s="8"/>
      <c r="AF47" s="8"/>
      <c r="AG47" s="8"/>
      <c r="AH47" s="8"/>
      <c r="AI47" s="8"/>
      <c r="AJ47" s="8"/>
      <c r="AK47" s="8"/>
      <c r="AL47" s="8"/>
      <c r="AM47" s="8"/>
      <c r="AN47" s="8"/>
      <c r="AO47" s="8"/>
      <c r="AP47" s="8"/>
      <c r="AQ47" s="8"/>
      <c r="AR47" s="8"/>
      <c r="AS47" s="8"/>
      <c r="AT47" s="8"/>
      <c r="AU47" s="8"/>
      <c r="AV47" s="8"/>
      <c r="AW47" s="8"/>
      <c r="AX47" s="8"/>
      <c r="AY47" s="8"/>
      <c r="AZ47" s="8"/>
      <c r="BA47" s="8"/>
      <c r="BB47" s="8"/>
      <c r="BC47" s="8"/>
      <c r="BD47" s="8"/>
      <c r="BE47" s="8"/>
      <c r="BF47" s="8"/>
      <c r="BG47" s="8"/>
      <c r="BH47" s="8"/>
      <c r="BI47" s="8"/>
      <c r="BJ47" s="8"/>
      <c r="BK47" s="8"/>
      <c r="BL47" s="8"/>
      <c r="BM47" s="8"/>
      <c r="BN47" s="8"/>
      <c r="BO47" s="8"/>
      <c r="BP47" s="8"/>
      <c r="BQ47" s="8"/>
      <c r="BR47" s="8"/>
      <c r="BS47" s="8"/>
      <c r="BT47" s="8"/>
      <c r="BU47" s="8"/>
      <c r="BV47" s="8"/>
      <c r="BW47" s="8"/>
      <c r="BX47" s="8"/>
      <c r="BY47" s="8"/>
      <c r="BZ47" s="8"/>
      <c r="CA47" s="8"/>
      <c r="CB47" s="8"/>
      <c r="CC47" s="8"/>
      <c r="CD47" s="8"/>
      <c r="CE47" s="8"/>
      <c r="CF47" s="8"/>
      <c r="CG47" s="8"/>
      <c r="CH47" s="8"/>
      <c r="CI47" s="8"/>
      <c r="CJ47" s="8"/>
      <c r="CK47" s="8"/>
      <c r="CL47" s="8"/>
      <c r="CM47" s="8"/>
      <c r="CN47" s="8"/>
      <c r="CO47" s="8"/>
    </row>
    <row r="48" spans="2:93" ht="15" thickBot="1" x14ac:dyDescent="0.35">
      <c r="B48" s="542"/>
      <c r="C48" s="771"/>
      <c r="D48" s="771"/>
      <c r="E48" s="771"/>
      <c r="F48" s="771"/>
      <c r="G48" s="771"/>
      <c r="H48" s="771"/>
      <c r="I48" s="771"/>
      <c r="J48" s="771"/>
      <c r="K48" s="771"/>
      <c r="L48" s="771"/>
      <c r="M48" s="691"/>
      <c r="N48" s="691"/>
      <c r="O48" s="691"/>
      <c r="P48" s="8"/>
      <c r="Q48" s="8"/>
      <c r="R48" s="8"/>
      <c r="S48" s="8"/>
      <c r="T48" s="8"/>
      <c r="U48" s="8"/>
      <c r="V48" s="8"/>
      <c r="W48" s="8"/>
      <c r="X48" s="8"/>
      <c r="Y48" s="8"/>
      <c r="Z48" s="8"/>
      <c r="AA48" s="8"/>
      <c r="AB48" s="8"/>
      <c r="AC48" s="8"/>
      <c r="AD48" s="8"/>
      <c r="AE48" s="8"/>
      <c r="AF48" s="8"/>
      <c r="AG48" s="8"/>
      <c r="AH48" s="8"/>
      <c r="AI48" s="8"/>
      <c r="AJ48" s="8"/>
      <c r="AK48" s="8"/>
      <c r="AL48" s="8"/>
      <c r="AM48" s="8"/>
      <c r="AN48" s="8"/>
      <c r="AO48" s="8"/>
      <c r="AP48" s="8"/>
      <c r="AQ48" s="8"/>
      <c r="AR48" s="8"/>
      <c r="AS48" s="8"/>
      <c r="AT48" s="8"/>
      <c r="AU48" s="8"/>
      <c r="AV48" s="8"/>
      <c r="AW48" s="8"/>
      <c r="AX48" s="8"/>
      <c r="AY48" s="8"/>
      <c r="AZ48" s="8"/>
      <c r="BA48" s="8"/>
      <c r="BB48" s="8"/>
      <c r="BC48" s="8"/>
      <c r="BD48" s="8"/>
      <c r="BE48" s="8"/>
      <c r="BF48" s="8"/>
      <c r="BG48" s="8"/>
      <c r="BH48" s="8"/>
      <c r="BI48" s="8"/>
      <c r="BJ48" s="8"/>
      <c r="BK48" s="8"/>
      <c r="BL48" s="8"/>
      <c r="BM48" s="8"/>
      <c r="BN48" s="8"/>
      <c r="BO48" s="8"/>
      <c r="BP48" s="8"/>
      <c r="BQ48" s="8"/>
      <c r="BR48" s="8"/>
      <c r="BS48" s="8"/>
      <c r="BT48" s="8"/>
      <c r="BU48" s="8"/>
      <c r="BV48" s="8"/>
      <c r="BW48" s="8"/>
      <c r="BX48" s="8"/>
      <c r="BY48" s="8"/>
      <c r="BZ48" s="8"/>
      <c r="CA48" s="8"/>
      <c r="CB48" s="8"/>
      <c r="CC48" s="8"/>
      <c r="CD48" s="8"/>
      <c r="CE48" s="8"/>
      <c r="CF48" s="8"/>
      <c r="CG48" s="8"/>
      <c r="CH48" s="8"/>
      <c r="CI48" s="8"/>
      <c r="CJ48" s="8"/>
      <c r="CK48" s="8"/>
      <c r="CL48" s="8"/>
      <c r="CM48" s="8"/>
      <c r="CN48" s="8"/>
      <c r="CO48" s="8"/>
    </row>
    <row r="49" spans="2:93" x14ac:dyDescent="0.3">
      <c r="B49" s="455"/>
      <c r="C49" s="455"/>
      <c r="D49" s="455"/>
      <c r="E49" s="455"/>
      <c r="F49" s="455"/>
      <c r="G49" s="455"/>
      <c r="H49" s="455"/>
      <c r="I49" s="455"/>
      <c r="J49" s="691"/>
      <c r="K49" s="691"/>
      <c r="L49" s="691"/>
      <c r="M49" s="691"/>
      <c r="N49" s="691"/>
      <c r="O49" s="691"/>
      <c r="P49" s="8"/>
      <c r="Q49" s="8"/>
      <c r="R49" s="8"/>
      <c r="S49" s="8"/>
      <c r="T49" s="8"/>
      <c r="U49" s="8"/>
      <c r="V49" s="8"/>
      <c r="W49" s="8"/>
      <c r="X49" s="8"/>
      <c r="Y49" s="8"/>
      <c r="Z49" s="8"/>
      <c r="AA49" s="8"/>
      <c r="AB49" s="8"/>
      <c r="AC49" s="8"/>
      <c r="AD49" s="8"/>
      <c r="AE49" s="8"/>
      <c r="AF49" s="8"/>
      <c r="AG49" s="8"/>
      <c r="AH49" s="8"/>
      <c r="AI49" s="8"/>
      <c r="AJ49" s="8"/>
      <c r="AK49" s="8"/>
      <c r="AL49" s="8"/>
      <c r="AM49" s="8"/>
      <c r="AN49" s="8"/>
      <c r="AO49" s="8"/>
      <c r="AP49" s="8"/>
      <c r="AQ49" s="8"/>
      <c r="AR49" s="8"/>
      <c r="AS49" s="8"/>
      <c r="AT49" s="8"/>
      <c r="AU49" s="8"/>
      <c r="AV49" s="8"/>
      <c r="AW49" s="8"/>
      <c r="AX49" s="8"/>
      <c r="AY49" s="8"/>
      <c r="AZ49" s="8"/>
      <c r="BA49" s="8"/>
      <c r="BB49" s="8"/>
      <c r="BC49" s="8"/>
      <c r="BD49" s="8"/>
      <c r="BE49" s="8"/>
      <c r="BF49" s="8"/>
      <c r="BG49" s="8"/>
      <c r="BH49" s="8"/>
      <c r="BI49" s="8"/>
      <c r="BJ49" s="8"/>
      <c r="BK49" s="8"/>
      <c r="BL49" s="8"/>
      <c r="BM49" s="8"/>
      <c r="BN49" s="8"/>
      <c r="BO49" s="8"/>
      <c r="BP49" s="8"/>
      <c r="BQ49" s="8"/>
      <c r="BR49" s="8"/>
      <c r="BS49" s="8"/>
      <c r="BT49" s="8"/>
      <c r="BU49" s="8"/>
      <c r="BV49" s="8"/>
      <c r="BW49" s="8"/>
      <c r="BX49" s="8"/>
      <c r="BY49" s="8"/>
      <c r="BZ49" s="8"/>
      <c r="CA49" s="8"/>
      <c r="CB49" s="8"/>
      <c r="CC49" s="8"/>
      <c r="CD49" s="8"/>
      <c r="CE49" s="8"/>
      <c r="CF49" s="8"/>
      <c r="CG49" s="8"/>
      <c r="CH49" s="8"/>
      <c r="CI49" s="8"/>
      <c r="CJ49" s="8"/>
      <c r="CK49" s="8"/>
      <c r="CL49" s="8"/>
      <c r="CM49" s="8"/>
      <c r="CN49" s="8"/>
      <c r="CO49" s="8"/>
    </row>
    <row r="50" spans="2:93" x14ac:dyDescent="0.3">
      <c r="B50" s="455"/>
      <c r="C50" s="455"/>
      <c r="D50" s="455"/>
      <c r="E50" s="455"/>
      <c r="F50" s="455"/>
      <c r="G50" s="455"/>
      <c r="H50" s="455"/>
      <c r="I50" s="455"/>
      <c r="J50" s="691"/>
      <c r="K50" s="691"/>
      <c r="L50" s="691"/>
      <c r="M50" s="691"/>
      <c r="N50" s="691"/>
      <c r="O50" s="691"/>
      <c r="P50" s="8"/>
      <c r="Q50" s="8"/>
      <c r="R50" s="8"/>
      <c r="S50" s="8"/>
      <c r="T50" s="8"/>
      <c r="U50" s="8"/>
      <c r="V50" s="8"/>
      <c r="W50" s="8"/>
      <c r="X50" s="8"/>
      <c r="Y50" s="8"/>
      <c r="Z50" s="8"/>
      <c r="AA50" s="8"/>
      <c r="AB50" s="8"/>
      <c r="AC50" s="8"/>
      <c r="AD50" s="8"/>
      <c r="AE50" s="8"/>
      <c r="AF50" s="8"/>
      <c r="AG50" s="8"/>
      <c r="AH50" s="8"/>
      <c r="AI50" s="8"/>
      <c r="AJ50" s="8"/>
      <c r="AK50" s="8"/>
      <c r="AL50" s="8"/>
      <c r="AM50" s="8"/>
      <c r="AN50" s="8"/>
      <c r="AO50" s="8"/>
      <c r="AP50" s="8"/>
      <c r="AQ50" s="8"/>
      <c r="AR50" s="8"/>
      <c r="AS50" s="8"/>
      <c r="AT50" s="8"/>
      <c r="AU50" s="8"/>
      <c r="AV50" s="8"/>
      <c r="AW50" s="8"/>
      <c r="AX50" s="8"/>
      <c r="AY50" s="8"/>
      <c r="AZ50" s="8"/>
      <c r="BA50" s="8"/>
      <c r="BB50" s="8"/>
      <c r="BC50" s="8"/>
      <c r="BD50" s="8"/>
      <c r="BE50" s="8"/>
      <c r="BF50" s="8"/>
      <c r="BG50" s="8"/>
      <c r="BH50" s="8"/>
      <c r="BI50" s="8"/>
      <c r="BJ50" s="8"/>
      <c r="BK50" s="8"/>
      <c r="BL50" s="8"/>
      <c r="BM50" s="8"/>
      <c r="BN50" s="8"/>
      <c r="BO50" s="8"/>
      <c r="BP50" s="8"/>
      <c r="BQ50" s="8"/>
      <c r="BR50" s="8"/>
      <c r="BS50" s="8"/>
      <c r="BT50" s="8"/>
      <c r="BU50" s="8"/>
      <c r="BV50" s="8"/>
      <c r="BW50" s="8"/>
      <c r="BX50" s="8"/>
      <c r="BY50" s="8"/>
      <c r="BZ50" s="8"/>
      <c r="CA50" s="8"/>
      <c r="CB50" s="8"/>
      <c r="CC50" s="8"/>
      <c r="CD50" s="8"/>
      <c r="CE50" s="8"/>
      <c r="CF50" s="8"/>
      <c r="CG50" s="8"/>
      <c r="CH50" s="8"/>
      <c r="CI50" s="8"/>
      <c r="CJ50" s="8"/>
      <c r="CK50" s="8"/>
      <c r="CL50" s="8"/>
      <c r="CM50" s="8"/>
      <c r="CN50" s="8"/>
      <c r="CO50" s="8"/>
    </row>
    <row r="51" spans="2:93" x14ac:dyDescent="0.3">
      <c r="B51" s="455"/>
      <c r="C51" s="455"/>
      <c r="D51" s="455"/>
      <c r="E51" s="455"/>
      <c r="F51" s="455"/>
      <c r="G51" s="455"/>
      <c r="H51" s="455"/>
      <c r="I51" s="455"/>
      <c r="J51" s="691"/>
      <c r="K51" s="691"/>
      <c r="L51" s="691"/>
      <c r="M51" s="691"/>
      <c r="N51" s="691"/>
      <c r="O51" s="691"/>
      <c r="P51" s="8"/>
      <c r="Q51" s="8"/>
      <c r="R51" s="8"/>
      <c r="S51" s="8"/>
      <c r="T51" s="8"/>
      <c r="U51" s="8"/>
      <c r="V51" s="8"/>
      <c r="W51" s="8"/>
      <c r="X51" s="8"/>
      <c r="Y51" s="8"/>
      <c r="Z51" s="8"/>
      <c r="AA51" s="8"/>
      <c r="AB51" s="8"/>
      <c r="AC51" s="8"/>
      <c r="AD51" s="8"/>
      <c r="AE51" s="8"/>
      <c r="AF51" s="8"/>
      <c r="AG51" s="8"/>
      <c r="AH51" s="8"/>
      <c r="AI51" s="8"/>
      <c r="AJ51" s="8"/>
      <c r="AK51" s="8"/>
      <c r="AL51" s="8"/>
      <c r="AM51" s="8"/>
      <c r="AN51" s="8"/>
      <c r="AO51" s="8"/>
      <c r="AP51" s="8"/>
      <c r="AQ51" s="8"/>
      <c r="AR51" s="8"/>
      <c r="AS51" s="8"/>
      <c r="AT51" s="8"/>
      <c r="AU51" s="8"/>
      <c r="AV51" s="8"/>
      <c r="AW51" s="8"/>
      <c r="AX51" s="8"/>
      <c r="AY51" s="8"/>
      <c r="AZ51" s="8"/>
      <c r="BA51" s="8"/>
      <c r="BB51" s="8"/>
      <c r="BC51" s="8"/>
      <c r="BD51" s="8"/>
      <c r="BE51" s="8"/>
      <c r="BF51" s="8"/>
      <c r="BG51" s="8"/>
      <c r="BH51" s="8"/>
      <c r="BI51" s="8"/>
      <c r="BJ51" s="8"/>
      <c r="BK51" s="8"/>
      <c r="BL51" s="8"/>
      <c r="BM51" s="8"/>
      <c r="BN51" s="8"/>
      <c r="BO51" s="8"/>
      <c r="BP51" s="8"/>
      <c r="BQ51" s="8"/>
      <c r="BR51" s="8"/>
      <c r="BS51" s="8"/>
      <c r="BT51" s="8"/>
      <c r="BU51" s="8"/>
      <c r="BV51" s="8"/>
      <c r="BW51" s="8"/>
      <c r="BX51" s="8"/>
      <c r="BY51" s="8"/>
      <c r="BZ51" s="8"/>
      <c r="CA51" s="8"/>
      <c r="CB51" s="8"/>
      <c r="CC51" s="8"/>
      <c r="CD51" s="8"/>
      <c r="CE51" s="8"/>
      <c r="CF51" s="8"/>
      <c r="CG51" s="8"/>
      <c r="CH51" s="8"/>
      <c r="CI51" s="8"/>
      <c r="CJ51" s="8"/>
      <c r="CK51" s="8"/>
      <c r="CL51" s="8"/>
      <c r="CM51" s="8"/>
      <c r="CN51" s="8"/>
      <c r="CO51" s="8"/>
    </row>
    <row r="52" spans="2:93" x14ac:dyDescent="0.3">
      <c r="B52" s="455"/>
      <c r="C52" s="455"/>
      <c r="D52" s="455"/>
      <c r="E52" s="455"/>
      <c r="F52" s="455"/>
      <c r="G52" s="455"/>
      <c r="H52" s="455"/>
      <c r="I52" s="455"/>
      <c r="J52" s="691"/>
      <c r="K52" s="691"/>
      <c r="L52" s="691"/>
      <c r="M52" s="691"/>
      <c r="N52" s="691"/>
      <c r="O52" s="691"/>
      <c r="P52" s="8"/>
      <c r="Q52" s="8"/>
      <c r="R52" s="8"/>
      <c r="S52" s="8"/>
      <c r="T52" s="8"/>
      <c r="U52" s="8"/>
      <c r="V52" s="8"/>
      <c r="W52" s="8"/>
      <c r="X52" s="8"/>
      <c r="Y52" s="8"/>
      <c r="Z52" s="8"/>
      <c r="AA52" s="8"/>
      <c r="AB52" s="8"/>
      <c r="AC52" s="8"/>
      <c r="AD52" s="8"/>
      <c r="AE52" s="8"/>
      <c r="AF52" s="8"/>
      <c r="AG52" s="8"/>
      <c r="AH52" s="8"/>
      <c r="AI52" s="8"/>
      <c r="AJ52" s="8"/>
      <c r="AK52" s="8"/>
      <c r="AL52" s="8"/>
      <c r="AM52" s="8"/>
      <c r="AN52" s="8"/>
      <c r="AO52" s="8"/>
      <c r="AP52" s="8"/>
      <c r="AQ52" s="8"/>
      <c r="AR52" s="8"/>
      <c r="AS52" s="8"/>
      <c r="AT52" s="8"/>
      <c r="AU52" s="8"/>
      <c r="AV52" s="8"/>
      <c r="AW52" s="8"/>
      <c r="AX52" s="8"/>
      <c r="AY52" s="8"/>
      <c r="AZ52" s="8"/>
      <c r="BA52" s="8"/>
      <c r="BB52" s="8"/>
      <c r="BC52" s="8"/>
      <c r="BD52" s="8"/>
      <c r="BE52" s="8"/>
      <c r="BF52" s="8"/>
      <c r="BG52" s="8"/>
      <c r="BH52" s="8"/>
      <c r="BI52" s="8"/>
      <c r="BJ52" s="8"/>
      <c r="BK52" s="8"/>
      <c r="BL52" s="8"/>
      <c r="BM52" s="8"/>
      <c r="BN52" s="8"/>
      <c r="BO52" s="8"/>
      <c r="BP52" s="8"/>
      <c r="BQ52" s="8"/>
      <c r="BR52" s="8"/>
      <c r="BS52" s="8"/>
      <c r="BT52" s="8"/>
      <c r="BU52" s="8"/>
      <c r="BV52" s="8"/>
      <c r="BW52" s="8"/>
      <c r="BX52" s="8"/>
      <c r="BY52" s="8"/>
      <c r="BZ52" s="8"/>
      <c r="CA52" s="8"/>
      <c r="CB52" s="8"/>
      <c r="CC52" s="8"/>
      <c r="CD52" s="8"/>
      <c r="CE52" s="8"/>
      <c r="CF52" s="8"/>
      <c r="CG52" s="8"/>
      <c r="CH52" s="8"/>
      <c r="CI52" s="8"/>
      <c r="CJ52" s="8"/>
      <c r="CK52" s="8"/>
      <c r="CL52" s="8"/>
      <c r="CM52" s="8"/>
      <c r="CN52" s="8"/>
      <c r="CO52" s="8"/>
    </row>
    <row r="53" spans="2:93" x14ac:dyDescent="0.3">
      <c r="B53" s="455"/>
      <c r="C53" s="455"/>
      <c r="D53" s="455"/>
      <c r="E53" s="455"/>
      <c r="F53" s="455"/>
      <c r="G53" s="455"/>
      <c r="H53" s="455"/>
      <c r="I53" s="455"/>
      <c r="J53" s="691"/>
      <c r="K53" s="691"/>
      <c r="L53" s="691"/>
      <c r="M53" s="691"/>
      <c r="N53" s="691"/>
      <c r="O53" s="691"/>
      <c r="P53" s="8"/>
      <c r="Q53" s="8"/>
      <c r="R53" s="8"/>
      <c r="S53" s="8"/>
      <c r="T53" s="8"/>
      <c r="U53" s="8"/>
      <c r="V53" s="8"/>
      <c r="W53" s="8"/>
      <c r="X53" s="8"/>
      <c r="Y53" s="8"/>
      <c r="Z53" s="8"/>
      <c r="AA53" s="8"/>
      <c r="AB53" s="8"/>
      <c r="AC53" s="8"/>
      <c r="AD53" s="8"/>
      <c r="AE53" s="8"/>
      <c r="AF53" s="8"/>
      <c r="AG53" s="8"/>
      <c r="AH53" s="8"/>
      <c r="AI53" s="8"/>
      <c r="AJ53" s="8"/>
      <c r="AK53" s="8"/>
      <c r="AL53" s="8"/>
      <c r="AM53" s="8"/>
      <c r="AN53" s="8"/>
      <c r="AO53" s="8"/>
      <c r="AP53" s="8"/>
      <c r="AQ53" s="8"/>
      <c r="AR53" s="8"/>
      <c r="AS53" s="8"/>
      <c r="AT53" s="8"/>
      <c r="AU53" s="8"/>
      <c r="AV53" s="8"/>
      <c r="AW53" s="8"/>
      <c r="AX53" s="8"/>
      <c r="AY53" s="8"/>
      <c r="AZ53" s="8"/>
      <c r="BA53" s="8"/>
      <c r="BB53" s="8"/>
      <c r="BC53" s="8"/>
      <c r="BD53" s="8"/>
      <c r="BE53" s="8"/>
      <c r="BF53" s="8"/>
      <c r="BG53" s="8"/>
      <c r="BH53" s="8"/>
      <c r="BI53" s="8"/>
      <c r="BJ53" s="8"/>
      <c r="BK53" s="8"/>
      <c r="BL53" s="8"/>
      <c r="BM53" s="8"/>
      <c r="BN53" s="8"/>
      <c r="BO53" s="8"/>
      <c r="BP53" s="8"/>
      <c r="BQ53" s="8"/>
      <c r="BR53" s="8"/>
      <c r="BS53" s="8"/>
      <c r="BT53" s="8"/>
      <c r="BU53" s="8"/>
      <c r="BV53" s="8"/>
      <c r="BW53" s="8"/>
      <c r="BX53" s="8"/>
      <c r="BY53" s="8"/>
      <c r="BZ53" s="8"/>
      <c r="CA53" s="8"/>
      <c r="CB53" s="8"/>
      <c r="CC53" s="8"/>
      <c r="CD53" s="8"/>
      <c r="CE53" s="8"/>
      <c r="CF53" s="8"/>
      <c r="CG53" s="8"/>
      <c r="CH53" s="8"/>
      <c r="CI53" s="8"/>
      <c r="CJ53" s="8"/>
      <c r="CK53" s="8"/>
      <c r="CL53" s="8"/>
      <c r="CM53" s="8"/>
      <c r="CN53" s="8"/>
      <c r="CO53" s="8"/>
    </row>
    <row r="54" spans="2:93" x14ac:dyDescent="0.3">
      <c r="B54" s="455"/>
      <c r="C54" s="455"/>
      <c r="D54" s="455"/>
      <c r="E54" s="455"/>
      <c r="F54" s="455"/>
      <c r="G54" s="455"/>
      <c r="H54" s="455"/>
      <c r="I54" s="455"/>
      <c r="J54" s="691"/>
      <c r="K54" s="691"/>
      <c r="L54" s="691"/>
      <c r="M54" s="691"/>
      <c r="N54" s="691"/>
      <c r="O54" s="691"/>
      <c r="P54" s="8"/>
      <c r="Q54" s="8"/>
      <c r="R54" s="8"/>
      <c r="S54" s="8"/>
      <c r="T54" s="8"/>
      <c r="U54" s="8"/>
      <c r="V54" s="8"/>
      <c r="W54" s="8"/>
      <c r="X54" s="8"/>
      <c r="Y54" s="8"/>
      <c r="Z54" s="8"/>
      <c r="AA54" s="8"/>
      <c r="AB54" s="8"/>
      <c r="AC54" s="8"/>
      <c r="AD54" s="8"/>
      <c r="AE54" s="8"/>
      <c r="AF54" s="8"/>
      <c r="AG54" s="8"/>
      <c r="AH54" s="8"/>
      <c r="AI54" s="8"/>
      <c r="AJ54" s="8"/>
      <c r="AK54" s="8"/>
      <c r="AL54" s="8"/>
      <c r="AM54" s="8"/>
      <c r="AN54" s="8"/>
      <c r="AO54" s="8"/>
      <c r="AP54" s="8"/>
      <c r="AQ54" s="8"/>
      <c r="AR54" s="8"/>
      <c r="AS54" s="8"/>
      <c r="AT54" s="8"/>
      <c r="AU54" s="8"/>
      <c r="AV54" s="8"/>
      <c r="AW54" s="8"/>
      <c r="AX54" s="8"/>
      <c r="AY54" s="8"/>
      <c r="AZ54" s="8"/>
      <c r="BA54" s="8"/>
      <c r="BB54" s="8"/>
      <c r="BC54" s="8"/>
      <c r="BD54" s="8"/>
      <c r="BE54" s="8"/>
      <c r="BF54" s="8"/>
      <c r="BG54" s="8"/>
      <c r="BH54" s="8"/>
      <c r="BI54" s="8"/>
      <c r="BJ54" s="8"/>
      <c r="BK54" s="8"/>
      <c r="BL54" s="8"/>
      <c r="BM54" s="8"/>
      <c r="BN54" s="8"/>
      <c r="BO54" s="8"/>
      <c r="BP54" s="8"/>
      <c r="BQ54" s="8"/>
      <c r="BR54" s="8"/>
      <c r="BS54" s="8"/>
      <c r="BT54" s="8"/>
      <c r="BU54" s="8"/>
      <c r="BV54" s="8"/>
      <c r="BW54" s="8"/>
      <c r="BX54" s="8"/>
      <c r="BY54" s="8"/>
      <c r="BZ54" s="8"/>
      <c r="CA54" s="8"/>
      <c r="CB54" s="8"/>
      <c r="CC54" s="8"/>
      <c r="CD54" s="8"/>
      <c r="CE54" s="8"/>
      <c r="CF54" s="8"/>
      <c r="CG54" s="8"/>
      <c r="CH54" s="8"/>
      <c r="CI54" s="8"/>
      <c r="CJ54" s="8"/>
      <c r="CK54" s="8"/>
      <c r="CL54" s="8"/>
      <c r="CM54" s="8"/>
      <c r="CN54" s="8"/>
      <c r="CO54" s="8"/>
    </row>
    <row r="55" spans="2:93" x14ac:dyDescent="0.3">
      <c r="B55" s="455"/>
      <c r="C55" s="455"/>
      <c r="D55" s="455"/>
      <c r="E55" s="455"/>
      <c r="F55" s="455"/>
      <c r="G55" s="455"/>
      <c r="H55" s="455"/>
      <c r="I55" s="455"/>
      <c r="J55" s="691"/>
      <c r="K55" s="691"/>
      <c r="L55" s="691"/>
      <c r="M55" s="691"/>
      <c r="N55" s="691"/>
      <c r="O55" s="691"/>
      <c r="P55" s="8"/>
      <c r="Q55" s="8"/>
      <c r="R55" s="8"/>
      <c r="S55" s="8"/>
      <c r="T55" s="8"/>
      <c r="U55" s="8"/>
      <c r="V55" s="8"/>
      <c r="W55" s="8"/>
      <c r="X55" s="8"/>
      <c r="Y55" s="8"/>
      <c r="Z55" s="8"/>
      <c r="AA55" s="8"/>
      <c r="AB55" s="8"/>
      <c r="AC55" s="8"/>
      <c r="AD55" s="8"/>
      <c r="AE55" s="8"/>
      <c r="AF55" s="8"/>
      <c r="AG55" s="8"/>
      <c r="AH55" s="8"/>
      <c r="AI55" s="8"/>
      <c r="AJ55" s="8"/>
      <c r="AK55" s="8"/>
      <c r="AL55" s="8"/>
      <c r="AM55" s="8"/>
      <c r="AN55" s="8"/>
      <c r="AO55" s="8"/>
      <c r="AP55" s="8"/>
      <c r="AQ55" s="8"/>
      <c r="AR55" s="8"/>
      <c r="AS55" s="8"/>
      <c r="AT55" s="8"/>
      <c r="AU55" s="8"/>
      <c r="AV55" s="8"/>
      <c r="AW55" s="8"/>
      <c r="AX55" s="8"/>
      <c r="AY55" s="8"/>
      <c r="AZ55" s="8"/>
      <c r="BA55" s="8"/>
      <c r="BB55" s="8"/>
      <c r="BC55" s="8"/>
      <c r="BD55" s="8"/>
      <c r="BE55" s="8"/>
      <c r="BF55" s="8"/>
      <c r="BG55" s="8"/>
      <c r="BH55" s="8"/>
      <c r="BI55" s="8"/>
      <c r="BJ55" s="8"/>
      <c r="BK55" s="8"/>
      <c r="BL55" s="8"/>
      <c r="BM55" s="8"/>
      <c r="BN55" s="8"/>
      <c r="BO55" s="8"/>
      <c r="BP55" s="8"/>
      <c r="BQ55" s="8"/>
      <c r="BR55" s="8"/>
      <c r="BS55" s="8"/>
      <c r="BT55" s="8"/>
      <c r="BU55" s="8"/>
      <c r="BV55" s="8"/>
      <c r="BW55" s="8"/>
      <c r="BX55" s="8"/>
      <c r="BY55" s="8"/>
      <c r="BZ55" s="8"/>
      <c r="CA55" s="8"/>
      <c r="CB55" s="8"/>
      <c r="CC55" s="8"/>
      <c r="CD55" s="8"/>
      <c r="CE55" s="8"/>
      <c r="CF55" s="8"/>
      <c r="CG55" s="8"/>
      <c r="CH55" s="8"/>
      <c r="CI55" s="8"/>
      <c r="CJ55" s="8"/>
      <c r="CK55" s="8"/>
      <c r="CL55" s="8"/>
      <c r="CM55" s="8"/>
      <c r="CN55" s="8"/>
      <c r="CO55" s="8"/>
    </row>
    <row r="56" spans="2:93" x14ac:dyDescent="0.3">
      <c r="B56" s="455"/>
      <c r="C56" s="455"/>
      <c r="D56" s="455"/>
      <c r="E56" s="455"/>
      <c r="F56" s="455"/>
      <c r="G56" s="455"/>
      <c r="H56" s="455"/>
      <c r="I56" s="455"/>
      <c r="J56" s="691"/>
      <c r="K56" s="691"/>
      <c r="L56" s="691"/>
      <c r="M56" s="691"/>
      <c r="N56" s="691"/>
      <c r="O56" s="691"/>
      <c r="P56" s="8"/>
      <c r="Q56" s="8"/>
      <c r="R56" s="8"/>
      <c r="S56" s="8"/>
      <c r="T56" s="8"/>
      <c r="U56" s="8"/>
      <c r="V56" s="8"/>
      <c r="W56" s="8"/>
      <c r="X56" s="8"/>
      <c r="Y56" s="8"/>
      <c r="Z56" s="8"/>
      <c r="AA56" s="8"/>
      <c r="AB56" s="8"/>
      <c r="AC56" s="8"/>
      <c r="AD56" s="8"/>
      <c r="AE56" s="8"/>
      <c r="AF56" s="8"/>
      <c r="AG56" s="8"/>
      <c r="AH56" s="8"/>
      <c r="AI56" s="8"/>
      <c r="AJ56" s="8"/>
      <c r="AK56" s="8"/>
      <c r="AL56" s="8"/>
      <c r="AM56" s="8"/>
      <c r="AN56" s="8"/>
      <c r="AO56" s="8"/>
      <c r="AP56" s="8"/>
      <c r="AQ56" s="8"/>
      <c r="AR56" s="8"/>
      <c r="AS56" s="8"/>
      <c r="AT56" s="8"/>
      <c r="AU56" s="8"/>
      <c r="AV56" s="8"/>
      <c r="AW56" s="8"/>
      <c r="AX56" s="8"/>
      <c r="AY56" s="8"/>
      <c r="AZ56" s="8"/>
      <c r="BA56" s="8"/>
      <c r="BB56" s="8"/>
      <c r="BC56" s="8"/>
      <c r="BD56" s="8"/>
      <c r="BE56" s="8"/>
      <c r="BF56" s="8"/>
      <c r="BG56" s="8"/>
      <c r="BH56" s="8"/>
      <c r="BI56" s="8"/>
      <c r="BJ56" s="8"/>
      <c r="BK56" s="8"/>
      <c r="BL56" s="8"/>
      <c r="BM56" s="8"/>
      <c r="BN56" s="8"/>
      <c r="BO56" s="8"/>
      <c r="BP56" s="8"/>
      <c r="BQ56" s="8"/>
      <c r="BR56" s="8"/>
      <c r="BS56" s="8"/>
      <c r="BT56" s="8"/>
      <c r="BU56" s="8"/>
      <c r="BV56" s="8"/>
      <c r="BW56" s="8"/>
      <c r="BX56" s="8"/>
      <c r="BY56" s="8"/>
      <c r="BZ56" s="8"/>
      <c r="CA56" s="8"/>
      <c r="CB56" s="8"/>
      <c r="CC56" s="8"/>
      <c r="CD56" s="8"/>
      <c r="CE56" s="8"/>
      <c r="CF56" s="8"/>
      <c r="CG56" s="8"/>
      <c r="CH56" s="8"/>
      <c r="CI56" s="8"/>
      <c r="CJ56" s="8"/>
      <c r="CK56" s="8"/>
      <c r="CL56" s="8"/>
      <c r="CM56" s="8"/>
      <c r="CN56" s="8"/>
      <c r="CO56" s="8"/>
    </row>
    <row r="57" spans="2:93" x14ac:dyDescent="0.3">
      <c r="B57" s="455"/>
      <c r="C57" s="455"/>
      <c r="D57" s="455"/>
      <c r="E57" s="455"/>
      <c r="F57" s="455"/>
      <c r="G57" s="455"/>
      <c r="H57" s="455"/>
      <c r="I57" s="455"/>
      <c r="J57" s="691"/>
      <c r="K57" s="691"/>
      <c r="L57" s="691"/>
      <c r="M57" s="691"/>
      <c r="N57" s="691"/>
      <c r="O57" s="691"/>
      <c r="P57" s="8"/>
      <c r="Q57" s="8"/>
      <c r="R57" s="8"/>
      <c r="S57" s="8"/>
      <c r="T57" s="8"/>
      <c r="U57" s="8"/>
      <c r="V57" s="8"/>
      <c r="W57" s="8"/>
      <c r="X57" s="8"/>
      <c r="Y57" s="8"/>
      <c r="Z57" s="8"/>
      <c r="AA57" s="8"/>
      <c r="AB57" s="8"/>
      <c r="AC57" s="8"/>
      <c r="AD57" s="8"/>
      <c r="AE57" s="8"/>
      <c r="AF57" s="8"/>
      <c r="AG57" s="8"/>
      <c r="AH57" s="8"/>
      <c r="AI57" s="8"/>
      <c r="AJ57" s="8"/>
      <c r="AK57" s="8"/>
      <c r="AL57" s="8"/>
      <c r="AM57" s="8"/>
      <c r="AN57" s="8"/>
      <c r="AO57" s="8"/>
      <c r="AP57" s="8"/>
      <c r="AQ57" s="8"/>
      <c r="AR57" s="8"/>
      <c r="AS57" s="8"/>
      <c r="AT57" s="8"/>
      <c r="AU57" s="8"/>
      <c r="AV57" s="8"/>
      <c r="AW57" s="8"/>
      <c r="AX57" s="8"/>
      <c r="AY57" s="8"/>
      <c r="AZ57" s="8"/>
      <c r="BA57" s="8"/>
      <c r="BB57" s="8"/>
      <c r="BC57" s="8"/>
      <c r="BD57" s="8"/>
      <c r="BE57" s="8"/>
      <c r="BF57" s="8"/>
      <c r="BG57" s="8"/>
      <c r="BH57" s="8"/>
      <c r="BI57" s="8"/>
      <c r="BJ57" s="8"/>
      <c r="BK57" s="8"/>
      <c r="BL57" s="8"/>
      <c r="BM57" s="8"/>
      <c r="BN57" s="8"/>
      <c r="BO57" s="8"/>
      <c r="BP57" s="8"/>
      <c r="BQ57" s="8"/>
      <c r="BR57" s="8"/>
      <c r="BS57" s="8"/>
      <c r="BT57" s="8"/>
      <c r="BU57" s="8"/>
      <c r="BV57" s="8"/>
      <c r="BW57" s="8"/>
      <c r="BX57" s="8"/>
      <c r="BY57" s="8"/>
      <c r="BZ57" s="8"/>
      <c r="CA57" s="8"/>
      <c r="CB57" s="8"/>
      <c r="CC57" s="8"/>
      <c r="CD57" s="8"/>
      <c r="CE57" s="8"/>
      <c r="CF57" s="8"/>
      <c r="CG57" s="8"/>
      <c r="CH57" s="8"/>
      <c r="CI57" s="8"/>
      <c r="CJ57" s="8"/>
      <c r="CK57" s="8"/>
      <c r="CL57" s="8"/>
      <c r="CM57" s="8"/>
      <c r="CN57" s="8"/>
      <c r="CO57" s="8"/>
    </row>
    <row r="58" spans="2:93" x14ac:dyDescent="0.3">
      <c r="B58" s="455"/>
      <c r="C58" s="455"/>
      <c r="D58" s="455"/>
      <c r="E58" s="455"/>
      <c r="F58" s="455"/>
      <c r="G58" s="455"/>
      <c r="H58" s="455"/>
      <c r="I58" s="455"/>
      <c r="J58" s="691"/>
      <c r="K58" s="691"/>
      <c r="L58" s="691"/>
      <c r="M58" s="691"/>
      <c r="N58" s="691"/>
      <c r="O58" s="691"/>
      <c r="P58" s="8"/>
      <c r="Q58" s="8"/>
      <c r="R58" s="8"/>
      <c r="S58" s="8"/>
      <c r="T58" s="8"/>
      <c r="U58" s="8"/>
      <c r="V58" s="8"/>
      <c r="W58" s="8"/>
      <c r="X58" s="8"/>
      <c r="Y58" s="8"/>
      <c r="Z58" s="8"/>
      <c r="AA58" s="8"/>
      <c r="AB58" s="8"/>
      <c r="AC58" s="8"/>
      <c r="AD58" s="8"/>
      <c r="AE58" s="8"/>
      <c r="AF58" s="8"/>
      <c r="AG58" s="8"/>
      <c r="AH58" s="8"/>
      <c r="AI58" s="8"/>
      <c r="AJ58" s="8"/>
      <c r="AK58" s="8"/>
      <c r="AL58" s="8"/>
      <c r="AM58" s="8"/>
      <c r="AN58" s="8"/>
      <c r="AO58" s="8"/>
      <c r="AP58" s="8"/>
      <c r="AQ58" s="8"/>
      <c r="AR58" s="8"/>
      <c r="AS58" s="8"/>
      <c r="AT58" s="8"/>
      <c r="AU58" s="8"/>
      <c r="AV58" s="8"/>
      <c r="AW58" s="8"/>
      <c r="AX58" s="8"/>
      <c r="AY58" s="8"/>
      <c r="AZ58" s="8"/>
      <c r="BA58" s="8"/>
      <c r="BB58" s="8"/>
      <c r="BC58" s="8"/>
      <c r="BD58" s="8"/>
      <c r="BE58" s="8"/>
      <c r="BF58" s="8"/>
      <c r="BG58" s="8"/>
      <c r="BH58" s="8"/>
      <c r="BI58" s="8"/>
      <c r="BJ58" s="8"/>
      <c r="BK58" s="8"/>
      <c r="BL58" s="8"/>
      <c r="BM58" s="8"/>
      <c r="BN58" s="8"/>
      <c r="BO58" s="8"/>
      <c r="BP58" s="8"/>
      <c r="BQ58" s="8"/>
      <c r="BR58" s="8"/>
      <c r="BS58" s="8"/>
      <c r="BT58" s="8"/>
      <c r="BU58" s="8"/>
      <c r="BV58" s="8"/>
      <c r="BW58" s="8"/>
      <c r="BX58" s="8"/>
      <c r="BY58" s="8"/>
      <c r="BZ58" s="8"/>
      <c r="CA58" s="8"/>
      <c r="CB58" s="8"/>
      <c r="CC58" s="8"/>
      <c r="CD58" s="8"/>
      <c r="CE58" s="8"/>
      <c r="CF58" s="8"/>
      <c r="CG58" s="8"/>
      <c r="CH58" s="8"/>
      <c r="CI58" s="8"/>
      <c r="CJ58" s="8"/>
      <c r="CK58" s="8"/>
      <c r="CL58" s="8"/>
      <c r="CM58" s="8"/>
      <c r="CN58" s="8"/>
      <c r="CO58" s="8"/>
    </row>
    <row r="59" spans="2:93" x14ac:dyDescent="0.3">
      <c r="B59" s="455"/>
      <c r="C59" s="455"/>
      <c r="D59" s="455"/>
      <c r="E59" s="455"/>
      <c r="F59" s="455"/>
      <c r="G59" s="455"/>
      <c r="H59" s="455"/>
      <c r="I59" s="455"/>
      <c r="J59" s="691"/>
      <c r="K59" s="691"/>
      <c r="L59" s="691"/>
      <c r="M59" s="691"/>
      <c r="N59" s="691"/>
      <c r="O59" s="691"/>
      <c r="P59" s="8"/>
      <c r="Q59" s="8"/>
      <c r="R59" s="8"/>
      <c r="S59" s="8"/>
      <c r="T59" s="8"/>
      <c r="U59" s="8"/>
      <c r="V59" s="8"/>
      <c r="W59" s="8"/>
      <c r="X59" s="8"/>
      <c r="Y59" s="8"/>
      <c r="Z59" s="8"/>
      <c r="AA59" s="8"/>
      <c r="AB59" s="8"/>
      <c r="AC59" s="8"/>
      <c r="AD59" s="8"/>
      <c r="AE59" s="8"/>
      <c r="AF59" s="8"/>
      <c r="AG59" s="8"/>
      <c r="AH59" s="8"/>
      <c r="AI59" s="8"/>
      <c r="AJ59" s="8"/>
      <c r="AK59" s="8"/>
      <c r="AL59" s="8"/>
      <c r="AM59" s="8"/>
      <c r="AN59" s="8"/>
      <c r="AO59" s="8"/>
      <c r="AP59" s="8"/>
      <c r="AQ59" s="8"/>
      <c r="AR59" s="8"/>
      <c r="AS59" s="8"/>
      <c r="AT59" s="8"/>
      <c r="AU59" s="8"/>
      <c r="AV59" s="8"/>
      <c r="AW59" s="8"/>
      <c r="AX59" s="8"/>
      <c r="AY59" s="8"/>
      <c r="AZ59" s="8"/>
      <c r="BA59" s="8"/>
      <c r="BB59" s="8"/>
      <c r="BC59" s="8"/>
      <c r="BD59" s="8"/>
      <c r="BE59" s="8"/>
      <c r="BF59" s="8"/>
      <c r="BG59" s="8"/>
      <c r="BH59" s="8"/>
      <c r="BI59" s="8"/>
      <c r="BJ59" s="8"/>
      <c r="BK59" s="8"/>
      <c r="BL59" s="8"/>
      <c r="BM59" s="8"/>
      <c r="BN59" s="8"/>
      <c r="BO59" s="8"/>
      <c r="BP59" s="8"/>
      <c r="BQ59" s="8"/>
      <c r="BR59" s="8"/>
      <c r="BS59" s="8"/>
      <c r="BT59" s="8"/>
      <c r="BU59" s="8"/>
      <c r="BV59" s="8"/>
      <c r="BW59" s="8"/>
      <c r="BX59" s="8"/>
      <c r="BY59" s="8"/>
      <c r="BZ59" s="8"/>
      <c r="CA59" s="8"/>
      <c r="CB59" s="8"/>
      <c r="CC59" s="8"/>
      <c r="CD59" s="8"/>
      <c r="CE59" s="8"/>
      <c r="CF59" s="8"/>
      <c r="CG59" s="8"/>
      <c r="CH59" s="8"/>
      <c r="CI59" s="8"/>
      <c r="CJ59" s="8"/>
      <c r="CK59" s="8"/>
      <c r="CL59" s="8"/>
      <c r="CM59" s="8"/>
      <c r="CN59" s="8"/>
      <c r="CO59" s="8"/>
    </row>
    <row r="60" spans="2:93" x14ac:dyDescent="0.3">
      <c r="B60" s="455"/>
      <c r="C60" s="455"/>
      <c r="D60" s="455"/>
      <c r="E60" s="455"/>
      <c r="F60" s="455"/>
      <c r="G60" s="455"/>
      <c r="H60" s="455"/>
      <c r="I60" s="455"/>
      <c r="J60" s="691"/>
      <c r="K60" s="691"/>
      <c r="L60" s="691"/>
      <c r="M60" s="691"/>
      <c r="N60" s="691"/>
      <c r="O60" s="691"/>
      <c r="P60" s="8"/>
      <c r="Q60" s="8"/>
      <c r="R60" s="8"/>
      <c r="S60" s="8"/>
      <c r="T60" s="8"/>
      <c r="U60" s="8"/>
      <c r="V60" s="8"/>
      <c r="W60" s="8"/>
      <c r="X60" s="8"/>
      <c r="Y60" s="8"/>
      <c r="Z60" s="8"/>
      <c r="AA60" s="8"/>
      <c r="AB60" s="8"/>
      <c r="AC60" s="8"/>
      <c r="AD60" s="8"/>
      <c r="AE60" s="8"/>
      <c r="AF60" s="8"/>
      <c r="AG60" s="8"/>
      <c r="AH60" s="8"/>
      <c r="AI60" s="8"/>
      <c r="AJ60" s="8"/>
      <c r="AK60" s="8"/>
      <c r="AL60" s="8"/>
      <c r="AM60" s="8"/>
      <c r="AN60" s="8"/>
      <c r="AO60" s="8"/>
      <c r="AP60" s="8"/>
      <c r="AQ60" s="8"/>
      <c r="AR60" s="8"/>
      <c r="AS60" s="8"/>
      <c r="AT60" s="8"/>
      <c r="AU60" s="8"/>
      <c r="AV60" s="8"/>
      <c r="AW60" s="8"/>
      <c r="AX60" s="8"/>
      <c r="AY60" s="8"/>
      <c r="AZ60" s="8"/>
      <c r="BA60" s="8"/>
      <c r="BB60" s="8"/>
      <c r="BC60" s="8"/>
      <c r="BD60" s="8"/>
      <c r="BE60" s="8"/>
      <c r="BF60" s="8"/>
      <c r="BG60" s="8"/>
      <c r="BH60" s="8"/>
      <c r="BI60" s="8"/>
      <c r="BJ60" s="8"/>
      <c r="BK60" s="8"/>
      <c r="BL60" s="8"/>
      <c r="BM60" s="8"/>
      <c r="BN60" s="8"/>
      <c r="BO60" s="8"/>
      <c r="BP60" s="8"/>
      <c r="BQ60" s="8"/>
      <c r="BR60" s="8"/>
      <c r="BS60" s="8"/>
      <c r="BT60" s="8"/>
      <c r="BU60" s="8"/>
      <c r="BV60" s="8"/>
      <c r="BW60" s="8"/>
      <c r="BX60" s="8"/>
      <c r="BY60" s="8"/>
      <c r="BZ60" s="8"/>
      <c r="CA60" s="8"/>
      <c r="CB60" s="8"/>
      <c r="CC60" s="8"/>
      <c r="CD60" s="8"/>
      <c r="CE60" s="8"/>
      <c r="CF60" s="8"/>
      <c r="CG60" s="8"/>
      <c r="CH60" s="8"/>
      <c r="CI60" s="8"/>
      <c r="CJ60" s="8"/>
      <c r="CK60" s="8"/>
      <c r="CL60" s="8"/>
      <c r="CM60" s="8"/>
      <c r="CN60" s="8"/>
      <c r="CO60" s="8"/>
    </row>
    <row r="61" spans="2:93" x14ac:dyDescent="0.3">
      <c r="B61" s="455"/>
      <c r="C61" s="455"/>
      <c r="D61" s="455"/>
      <c r="E61" s="455"/>
      <c r="F61" s="455"/>
      <c r="G61" s="455"/>
      <c r="H61" s="455"/>
      <c r="I61" s="455"/>
      <c r="J61" s="691"/>
      <c r="K61" s="691"/>
      <c r="L61" s="691"/>
      <c r="M61" s="691"/>
      <c r="N61" s="691"/>
      <c r="O61" s="691"/>
      <c r="P61" s="8"/>
      <c r="Q61" s="8"/>
      <c r="R61" s="8"/>
      <c r="S61" s="8"/>
      <c r="T61" s="8"/>
      <c r="U61" s="8"/>
      <c r="V61" s="8"/>
      <c r="W61" s="8"/>
      <c r="X61" s="8"/>
      <c r="Y61" s="8"/>
      <c r="Z61" s="8"/>
      <c r="AA61" s="8"/>
      <c r="AB61" s="8"/>
      <c r="AC61" s="8"/>
      <c r="AD61" s="8"/>
      <c r="AE61" s="8"/>
      <c r="AF61" s="8"/>
      <c r="AG61" s="8"/>
      <c r="AH61" s="8"/>
      <c r="AI61" s="8"/>
      <c r="AJ61" s="8"/>
      <c r="AK61" s="8"/>
      <c r="AL61" s="8"/>
      <c r="AM61" s="8"/>
      <c r="AN61" s="8"/>
      <c r="AO61" s="8"/>
      <c r="AP61" s="8"/>
      <c r="AQ61" s="8"/>
      <c r="AR61" s="8"/>
      <c r="AS61" s="8"/>
      <c r="AT61" s="8"/>
      <c r="AU61" s="8"/>
      <c r="AV61" s="8"/>
      <c r="AW61" s="8"/>
      <c r="AX61" s="8"/>
      <c r="AY61" s="8"/>
      <c r="AZ61" s="8"/>
      <c r="BA61" s="8"/>
      <c r="BB61" s="8"/>
      <c r="BC61" s="8"/>
      <c r="BD61" s="8"/>
      <c r="BE61" s="8"/>
      <c r="BF61" s="8"/>
      <c r="BG61" s="8"/>
      <c r="BH61" s="8"/>
      <c r="BI61" s="8"/>
      <c r="BJ61" s="8"/>
      <c r="BK61" s="8"/>
      <c r="BL61" s="8"/>
      <c r="BM61" s="8"/>
      <c r="BN61" s="8"/>
      <c r="BO61" s="8"/>
      <c r="BP61" s="8"/>
      <c r="BQ61" s="8"/>
      <c r="BR61" s="8"/>
      <c r="BS61" s="8"/>
      <c r="BT61" s="8"/>
      <c r="BU61" s="8"/>
      <c r="BV61" s="8"/>
      <c r="BW61" s="8"/>
      <c r="BX61" s="8"/>
      <c r="BY61" s="8"/>
      <c r="BZ61" s="8"/>
      <c r="CA61" s="8"/>
      <c r="CB61" s="8"/>
      <c r="CC61" s="8"/>
      <c r="CD61" s="8"/>
      <c r="CE61" s="8"/>
      <c r="CF61" s="8"/>
      <c r="CG61" s="8"/>
      <c r="CH61" s="8"/>
      <c r="CI61" s="8"/>
      <c r="CJ61" s="8"/>
      <c r="CK61" s="8"/>
      <c r="CL61" s="8"/>
      <c r="CM61" s="8"/>
      <c r="CN61" s="8"/>
      <c r="CO61" s="8"/>
    </row>
    <row r="62" spans="2:93" x14ac:dyDescent="0.3">
      <c r="B62" s="455"/>
      <c r="C62" s="455"/>
      <c r="D62" s="455"/>
      <c r="E62" s="455"/>
      <c r="F62" s="455"/>
      <c r="G62" s="455"/>
      <c r="H62" s="455"/>
      <c r="I62" s="455"/>
      <c r="J62" s="691"/>
      <c r="K62" s="691"/>
      <c r="L62" s="691"/>
      <c r="M62" s="691"/>
      <c r="N62" s="691"/>
      <c r="O62" s="691"/>
      <c r="P62" s="8"/>
      <c r="Q62" s="8"/>
      <c r="R62" s="8"/>
      <c r="S62" s="8"/>
      <c r="T62" s="8"/>
      <c r="U62" s="8"/>
      <c r="V62" s="8"/>
      <c r="W62" s="8"/>
      <c r="X62" s="8"/>
      <c r="Y62" s="8"/>
      <c r="Z62" s="8"/>
      <c r="AA62" s="8"/>
      <c r="AB62" s="8"/>
      <c r="AC62" s="8"/>
      <c r="AD62" s="8"/>
      <c r="AE62" s="8"/>
      <c r="AF62" s="8"/>
      <c r="AG62" s="8"/>
      <c r="AH62" s="8"/>
      <c r="AI62" s="8"/>
      <c r="AJ62" s="8"/>
      <c r="AK62" s="8"/>
      <c r="AL62" s="8"/>
      <c r="AM62" s="8"/>
      <c r="AN62" s="8"/>
      <c r="AO62" s="8"/>
      <c r="AP62" s="8"/>
      <c r="AQ62" s="8"/>
      <c r="AR62" s="8"/>
      <c r="AS62" s="8"/>
      <c r="AT62" s="8"/>
      <c r="AU62" s="8"/>
      <c r="AV62" s="8"/>
      <c r="AW62" s="8"/>
      <c r="AX62" s="8"/>
      <c r="AY62" s="8"/>
      <c r="AZ62" s="8"/>
      <c r="BA62" s="8"/>
      <c r="BB62" s="8"/>
      <c r="BC62" s="8"/>
      <c r="BD62" s="8"/>
      <c r="BE62" s="8"/>
      <c r="BF62" s="8"/>
      <c r="BG62" s="8"/>
      <c r="BH62" s="8"/>
      <c r="BI62" s="8"/>
      <c r="BJ62" s="8"/>
      <c r="BK62" s="8"/>
      <c r="BL62" s="8"/>
      <c r="BM62" s="8"/>
      <c r="BN62" s="8"/>
      <c r="BO62" s="8"/>
      <c r="BP62" s="8"/>
      <c r="BQ62" s="8"/>
      <c r="BR62" s="8"/>
      <c r="BS62" s="8"/>
      <c r="BT62" s="8"/>
      <c r="BU62" s="8"/>
      <c r="BV62" s="8"/>
      <c r="BW62" s="8"/>
      <c r="BX62" s="8"/>
      <c r="BY62" s="8"/>
      <c r="BZ62" s="8"/>
      <c r="CA62" s="8"/>
      <c r="CB62" s="8"/>
      <c r="CC62" s="8"/>
      <c r="CD62" s="8"/>
      <c r="CE62" s="8"/>
      <c r="CF62" s="8"/>
      <c r="CG62" s="8"/>
      <c r="CH62" s="8"/>
      <c r="CI62" s="8"/>
      <c r="CJ62" s="8"/>
      <c r="CK62" s="8"/>
      <c r="CL62" s="8"/>
      <c r="CM62" s="8"/>
      <c r="CN62" s="8"/>
      <c r="CO62" s="8"/>
    </row>
    <row r="63" spans="2:93" x14ac:dyDescent="0.3">
      <c r="B63" s="455"/>
      <c r="C63" s="455"/>
      <c r="D63" s="455"/>
      <c r="E63" s="455"/>
      <c r="F63" s="455"/>
      <c r="G63" s="455"/>
      <c r="H63" s="455"/>
      <c r="I63" s="455"/>
      <c r="J63" s="691"/>
      <c r="K63" s="691"/>
      <c r="L63" s="691"/>
      <c r="M63" s="691"/>
      <c r="N63" s="691"/>
      <c r="O63" s="691"/>
      <c r="P63" s="8"/>
      <c r="Q63" s="8"/>
      <c r="R63" s="8"/>
      <c r="S63" s="8"/>
      <c r="T63" s="8"/>
      <c r="U63" s="8"/>
      <c r="V63" s="8"/>
      <c r="W63" s="8"/>
      <c r="X63" s="8"/>
      <c r="Y63" s="8"/>
      <c r="Z63" s="8"/>
      <c r="AA63" s="8"/>
      <c r="AB63" s="8"/>
      <c r="AC63" s="8"/>
      <c r="AD63" s="8"/>
      <c r="AE63" s="8"/>
      <c r="AF63" s="8"/>
      <c r="AG63" s="8"/>
      <c r="AH63" s="8"/>
      <c r="AI63" s="8"/>
      <c r="AJ63" s="8"/>
      <c r="AK63" s="8"/>
      <c r="AL63" s="8"/>
      <c r="AM63" s="8"/>
      <c r="AN63" s="8"/>
      <c r="AO63" s="8"/>
      <c r="AP63" s="8"/>
      <c r="AQ63" s="8"/>
      <c r="AR63" s="8"/>
      <c r="AS63" s="8"/>
      <c r="AT63" s="8"/>
      <c r="AU63" s="8"/>
      <c r="AV63" s="8"/>
      <c r="AW63" s="8"/>
      <c r="AX63" s="8"/>
      <c r="AY63" s="8"/>
      <c r="AZ63" s="8"/>
      <c r="BA63" s="8"/>
      <c r="BB63" s="8"/>
      <c r="BC63" s="8"/>
      <c r="BD63" s="8"/>
      <c r="BE63" s="8"/>
      <c r="BF63" s="8"/>
      <c r="BG63" s="8"/>
      <c r="BH63" s="8"/>
      <c r="BI63" s="8"/>
      <c r="BJ63" s="8"/>
      <c r="BK63" s="8"/>
      <c r="BL63" s="8"/>
      <c r="BM63" s="8"/>
      <c r="BN63" s="8"/>
      <c r="BO63" s="8"/>
      <c r="BP63" s="8"/>
      <c r="BQ63" s="8"/>
      <c r="BR63" s="8"/>
      <c r="BS63" s="8"/>
      <c r="BT63" s="8"/>
      <c r="BU63" s="8"/>
      <c r="BV63" s="8"/>
      <c r="BW63" s="8"/>
      <c r="BX63" s="8"/>
      <c r="BY63" s="8"/>
      <c r="BZ63" s="8"/>
      <c r="CA63" s="8"/>
      <c r="CB63" s="8"/>
      <c r="CC63" s="8"/>
      <c r="CD63" s="8"/>
      <c r="CE63" s="8"/>
      <c r="CF63" s="8"/>
      <c r="CG63" s="8"/>
      <c r="CH63" s="8"/>
      <c r="CI63" s="8"/>
      <c r="CJ63" s="8"/>
      <c r="CK63" s="8"/>
      <c r="CL63" s="8"/>
      <c r="CM63" s="8"/>
      <c r="CN63" s="8"/>
      <c r="CO63" s="8"/>
    </row>
    <row r="64" spans="2:93" x14ac:dyDescent="0.3">
      <c r="B64" s="455"/>
      <c r="C64" s="455"/>
      <c r="D64" s="455"/>
      <c r="E64" s="455"/>
      <c r="F64" s="455"/>
      <c r="G64" s="455"/>
      <c r="H64" s="455"/>
      <c r="I64" s="455"/>
      <c r="J64" s="691"/>
      <c r="K64" s="691"/>
      <c r="L64" s="691"/>
      <c r="M64" s="691"/>
      <c r="N64" s="691"/>
      <c r="O64" s="691"/>
      <c r="P64" s="8"/>
      <c r="Q64" s="8"/>
      <c r="R64" s="8"/>
      <c r="S64" s="8"/>
      <c r="T64" s="8"/>
      <c r="U64" s="8"/>
      <c r="V64" s="8"/>
      <c r="W64" s="8"/>
      <c r="X64" s="8"/>
      <c r="Y64" s="8"/>
      <c r="Z64" s="8"/>
      <c r="AA64" s="8"/>
      <c r="AB64" s="8"/>
      <c r="AC64" s="8"/>
      <c r="AD64" s="8"/>
      <c r="AE64" s="8"/>
      <c r="AF64" s="8"/>
      <c r="AG64" s="8"/>
      <c r="AH64" s="8"/>
      <c r="AI64" s="8"/>
      <c r="AJ64" s="8"/>
      <c r="AK64" s="8"/>
      <c r="AL64" s="8"/>
      <c r="AM64" s="8"/>
      <c r="AN64" s="8"/>
      <c r="AO64" s="8"/>
      <c r="AP64" s="8"/>
      <c r="AQ64" s="8"/>
      <c r="AR64" s="8"/>
      <c r="AS64" s="8"/>
      <c r="AT64" s="8"/>
      <c r="AU64" s="8"/>
      <c r="AV64" s="8"/>
      <c r="AW64" s="8"/>
      <c r="AX64" s="8"/>
      <c r="AY64" s="8"/>
      <c r="AZ64" s="8"/>
      <c r="BA64" s="8"/>
      <c r="BB64" s="8"/>
      <c r="BC64" s="8"/>
      <c r="BD64" s="8"/>
      <c r="BE64" s="8"/>
      <c r="BF64" s="8"/>
      <c r="BG64" s="8"/>
      <c r="BH64" s="8"/>
      <c r="BI64" s="8"/>
      <c r="BJ64" s="8"/>
      <c r="BK64" s="8"/>
      <c r="BL64" s="8"/>
      <c r="BM64" s="8"/>
      <c r="BN64" s="8"/>
      <c r="BO64" s="8"/>
      <c r="BP64" s="8"/>
      <c r="BQ64" s="8"/>
      <c r="BR64" s="8"/>
      <c r="BS64" s="8"/>
      <c r="BT64" s="8"/>
      <c r="BU64" s="8"/>
      <c r="BV64" s="8"/>
      <c r="BW64" s="8"/>
      <c r="BX64" s="8"/>
      <c r="BY64" s="8"/>
      <c r="BZ64" s="8"/>
      <c r="CA64" s="8"/>
      <c r="CB64" s="8"/>
      <c r="CC64" s="8"/>
      <c r="CD64" s="8"/>
      <c r="CE64" s="8"/>
      <c r="CF64" s="8"/>
      <c r="CG64" s="8"/>
      <c r="CH64" s="8"/>
      <c r="CI64" s="8"/>
      <c r="CJ64" s="8"/>
      <c r="CK64" s="8"/>
      <c r="CL64" s="8"/>
      <c r="CM64" s="8"/>
      <c r="CN64" s="8"/>
      <c r="CO64" s="8"/>
    </row>
    <row r="65" spans="2:93" x14ac:dyDescent="0.3">
      <c r="B65" s="455"/>
      <c r="C65" s="455"/>
      <c r="D65" s="455"/>
      <c r="E65" s="455"/>
      <c r="F65" s="455"/>
      <c r="G65" s="455"/>
      <c r="H65" s="455"/>
      <c r="I65" s="455"/>
      <c r="J65" s="691"/>
      <c r="K65" s="691"/>
      <c r="L65" s="691"/>
      <c r="M65" s="691"/>
      <c r="N65" s="691"/>
      <c r="O65" s="691"/>
      <c r="P65" s="8"/>
      <c r="Q65" s="8"/>
      <c r="R65" s="8"/>
      <c r="S65" s="8"/>
      <c r="T65" s="8"/>
      <c r="U65" s="8"/>
      <c r="V65" s="8"/>
      <c r="W65" s="8"/>
      <c r="X65" s="8"/>
      <c r="Y65" s="8"/>
      <c r="Z65" s="8"/>
      <c r="AA65" s="8"/>
      <c r="AB65" s="8"/>
      <c r="AC65" s="8"/>
      <c r="AD65" s="8"/>
      <c r="AE65" s="8"/>
      <c r="AF65" s="8"/>
      <c r="AG65" s="8"/>
      <c r="AH65" s="8"/>
      <c r="AI65" s="8"/>
      <c r="AJ65" s="8"/>
      <c r="AK65" s="8"/>
      <c r="AL65" s="8"/>
      <c r="AM65" s="8"/>
      <c r="AN65" s="8"/>
      <c r="AO65" s="8"/>
      <c r="AP65" s="8"/>
      <c r="AQ65" s="8"/>
      <c r="AR65" s="8"/>
      <c r="AS65" s="8"/>
      <c r="AT65" s="8"/>
      <c r="AU65" s="8"/>
      <c r="AV65" s="8"/>
      <c r="AW65" s="8"/>
      <c r="AX65" s="8"/>
      <c r="AY65" s="8"/>
      <c r="AZ65" s="8"/>
      <c r="BA65" s="8"/>
      <c r="BB65" s="8"/>
      <c r="BC65" s="8"/>
      <c r="BD65" s="8"/>
      <c r="BE65" s="8"/>
      <c r="BF65" s="8"/>
      <c r="BG65" s="8"/>
      <c r="BH65" s="8"/>
      <c r="BI65" s="8"/>
      <c r="BJ65" s="8"/>
      <c r="BK65" s="8"/>
      <c r="BL65" s="8"/>
      <c r="BM65" s="8"/>
      <c r="BN65" s="8"/>
      <c r="BO65" s="8"/>
      <c r="BP65" s="8"/>
      <c r="BQ65" s="8"/>
      <c r="BR65" s="8"/>
      <c r="BS65" s="8"/>
      <c r="BT65" s="8"/>
      <c r="BU65" s="8"/>
      <c r="BV65" s="8"/>
      <c r="BW65" s="8"/>
      <c r="BX65" s="8"/>
      <c r="BY65" s="8"/>
      <c r="BZ65" s="8"/>
      <c r="CA65" s="8"/>
      <c r="CB65" s="8"/>
      <c r="CC65" s="8"/>
      <c r="CD65" s="8"/>
      <c r="CE65" s="8"/>
      <c r="CF65" s="8"/>
      <c r="CG65" s="8"/>
      <c r="CH65" s="8"/>
      <c r="CI65" s="8"/>
      <c r="CJ65" s="8"/>
      <c r="CK65" s="8"/>
      <c r="CL65" s="8"/>
      <c r="CM65" s="8"/>
      <c r="CN65" s="8"/>
      <c r="CO65" s="8"/>
    </row>
    <row r="66" spans="2:93" x14ac:dyDescent="0.3">
      <c r="B66" s="455"/>
      <c r="C66" s="455"/>
      <c r="D66" s="455"/>
      <c r="E66" s="455"/>
      <c r="F66" s="455"/>
      <c r="G66" s="455"/>
      <c r="H66" s="455"/>
      <c r="I66" s="455"/>
      <c r="J66" s="691"/>
      <c r="K66" s="691"/>
      <c r="L66" s="691"/>
      <c r="M66" s="691"/>
      <c r="N66" s="691"/>
      <c r="O66" s="691"/>
      <c r="P66" s="8"/>
      <c r="Q66" s="8"/>
      <c r="R66" s="8"/>
      <c r="S66" s="8"/>
      <c r="T66" s="8"/>
      <c r="U66" s="8"/>
      <c r="V66" s="8"/>
      <c r="W66" s="8"/>
      <c r="X66" s="8"/>
      <c r="Y66" s="8"/>
      <c r="Z66" s="8"/>
      <c r="AA66" s="8"/>
      <c r="AB66" s="8"/>
      <c r="AC66" s="8"/>
      <c r="AD66" s="8"/>
      <c r="AE66" s="8"/>
      <c r="AF66" s="8"/>
      <c r="AG66" s="8"/>
      <c r="AH66" s="8"/>
      <c r="AI66" s="8"/>
      <c r="AJ66" s="8"/>
      <c r="AK66" s="8"/>
      <c r="AL66" s="8"/>
      <c r="AM66" s="8"/>
      <c r="AN66" s="8"/>
      <c r="AO66" s="8"/>
      <c r="AP66" s="8"/>
      <c r="AQ66" s="8"/>
      <c r="AR66" s="8"/>
      <c r="AS66" s="8"/>
      <c r="AT66" s="8"/>
      <c r="AU66" s="8"/>
      <c r="AV66" s="8"/>
      <c r="AW66" s="8"/>
      <c r="AX66" s="8"/>
      <c r="AY66" s="8"/>
      <c r="AZ66" s="8"/>
      <c r="BA66" s="8"/>
      <c r="BB66" s="8"/>
      <c r="BC66" s="8"/>
      <c r="BD66" s="8"/>
      <c r="BE66" s="8"/>
      <c r="BF66" s="8"/>
      <c r="BG66" s="8"/>
      <c r="BH66" s="8"/>
      <c r="BI66" s="8"/>
      <c r="BJ66" s="8"/>
      <c r="BK66" s="8"/>
      <c r="BL66" s="8"/>
      <c r="BM66" s="8"/>
      <c r="BN66" s="8"/>
      <c r="BO66" s="8"/>
      <c r="BP66" s="8"/>
      <c r="BQ66" s="8"/>
      <c r="BR66" s="8"/>
      <c r="BS66" s="8"/>
      <c r="BT66" s="8"/>
      <c r="BU66" s="8"/>
      <c r="BV66" s="8"/>
      <c r="BW66" s="8"/>
      <c r="BX66" s="8"/>
      <c r="BY66" s="8"/>
      <c r="BZ66" s="8"/>
      <c r="CA66" s="8"/>
      <c r="CB66" s="8"/>
      <c r="CC66" s="8"/>
      <c r="CD66" s="8"/>
      <c r="CE66" s="8"/>
      <c r="CF66" s="8"/>
      <c r="CG66" s="8"/>
      <c r="CH66" s="8"/>
      <c r="CI66" s="8"/>
      <c r="CJ66" s="8"/>
      <c r="CK66" s="8"/>
      <c r="CL66" s="8"/>
      <c r="CM66" s="8"/>
      <c r="CN66" s="8"/>
      <c r="CO66" s="8"/>
    </row>
    <row r="67" spans="2:93" x14ac:dyDescent="0.3">
      <c r="B67" s="455"/>
      <c r="C67" s="455"/>
      <c r="D67" s="455"/>
      <c r="E67" s="455"/>
      <c r="F67" s="455"/>
      <c r="G67" s="455"/>
      <c r="H67" s="455"/>
      <c r="I67" s="455"/>
      <c r="J67" s="691"/>
      <c r="K67" s="691"/>
      <c r="L67" s="691"/>
      <c r="M67" s="691"/>
      <c r="N67" s="691"/>
      <c r="O67" s="691"/>
      <c r="P67" s="8"/>
      <c r="Q67" s="8"/>
      <c r="R67" s="8"/>
      <c r="S67" s="8"/>
      <c r="T67" s="8"/>
      <c r="U67" s="8"/>
      <c r="V67" s="8"/>
      <c r="W67" s="8"/>
      <c r="X67" s="8"/>
      <c r="Y67" s="8"/>
      <c r="Z67" s="8"/>
      <c r="AA67" s="8"/>
      <c r="AB67" s="8"/>
      <c r="AC67" s="8"/>
      <c r="AD67" s="8"/>
      <c r="AE67" s="8"/>
      <c r="AF67" s="8"/>
      <c r="AG67" s="8"/>
      <c r="AH67" s="8"/>
      <c r="AI67" s="8"/>
      <c r="AJ67" s="8"/>
      <c r="AK67" s="8"/>
      <c r="AL67" s="8"/>
      <c r="AM67" s="8"/>
      <c r="AN67" s="8"/>
      <c r="AO67" s="8"/>
      <c r="AP67" s="8"/>
      <c r="AQ67" s="8"/>
      <c r="AR67" s="8"/>
      <c r="AS67" s="8"/>
      <c r="AT67" s="8"/>
      <c r="AU67" s="8"/>
      <c r="AV67" s="8"/>
      <c r="AW67" s="8"/>
      <c r="AX67" s="8"/>
      <c r="AY67" s="8"/>
      <c r="AZ67" s="8"/>
      <c r="BA67" s="8"/>
      <c r="BB67" s="8"/>
      <c r="BC67" s="8"/>
      <c r="BD67" s="8"/>
      <c r="BE67" s="8"/>
      <c r="BF67" s="8"/>
      <c r="BG67" s="8"/>
      <c r="BH67" s="8"/>
      <c r="BI67" s="8"/>
      <c r="BJ67" s="8"/>
      <c r="BK67" s="8"/>
      <c r="BL67" s="8"/>
      <c r="BM67" s="8"/>
      <c r="BN67" s="8"/>
      <c r="BO67" s="8"/>
      <c r="BP67" s="8"/>
      <c r="BQ67" s="8"/>
      <c r="BR67" s="8"/>
      <c r="BS67" s="8"/>
      <c r="BT67" s="8"/>
      <c r="BU67" s="8"/>
      <c r="BV67" s="8"/>
      <c r="BW67" s="8"/>
      <c r="BX67" s="8"/>
      <c r="BY67" s="8"/>
      <c r="BZ67" s="8"/>
      <c r="CA67" s="8"/>
      <c r="CB67" s="8"/>
      <c r="CC67" s="8"/>
      <c r="CD67" s="8"/>
      <c r="CE67" s="8"/>
      <c r="CF67" s="8"/>
      <c r="CG67" s="8"/>
      <c r="CH67" s="8"/>
      <c r="CI67" s="8"/>
      <c r="CJ67" s="8"/>
      <c r="CK67" s="8"/>
      <c r="CL67" s="8"/>
      <c r="CM67" s="8"/>
      <c r="CN67" s="8"/>
      <c r="CO67" s="8"/>
    </row>
    <row r="68" spans="2:93" x14ac:dyDescent="0.3">
      <c r="B68" s="455"/>
      <c r="C68" s="455"/>
      <c r="D68" s="455"/>
      <c r="E68" s="455"/>
      <c r="F68" s="455"/>
      <c r="G68" s="455"/>
      <c r="H68" s="455"/>
      <c r="I68" s="455"/>
      <c r="J68" s="691"/>
      <c r="K68" s="691"/>
      <c r="L68" s="691"/>
      <c r="M68" s="691"/>
      <c r="N68" s="691"/>
      <c r="O68" s="691"/>
      <c r="P68" s="8"/>
      <c r="Q68" s="8"/>
      <c r="R68" s="8"/>
      <c r="S68" s="8"/>
      <c r="T68" s="8"/>
      <c r="U68" s="8"/>
      <c r="V68" s="8"/>
      <c r="W68" s="8"/>
      <c r="X68" s="8"/>
      <c r="Y68" s="8"/>
      <c r="Z68" s="8"/>
      <c r="AA68" s="8"/>
      <c r="AB68" s="8"/>
      <c r="AC68" s="8"/>
      <c r="AD68" s="8"/>
      <c r="AE68" s="8"/>
      <c r="AF68" s="8"/>
      <c r="AG68" s="8"/>
      <c r="AH68" s="8"/>
      <c r="AI68" s="8"/>
      <c r="AJ68" s="8"/>
      <c r="AK68" s="8"/>
      <c r="AL68" s="8"/>
      <c r="AM68" s="8"/>
      <c r="AN68" s="8"/>
      <c r="AO68" s="8"/>
      <c r="AP68" s="8"/>
      <c r="AQ68" s="8"/>
      <c r="AR68" s="8"/>
      <c r="AS68" s="8"/>
      <c r="AT68" s="8"/>
      <c r="AU68" s="8"/>
      <c r="AV68" s="8"/>
      <c r="AW68" s="8"/>
      <c r="AX68" s="8"/>
      <c r="AY68" s="8"/>
      <c r="AZ68" s="8"/>
      <c r="BA68" s="8"/>
      <c r="BB68" s="8"/>
      <c r="BC68" s="8"/>
      <c r="BD68" s="8"/>
      <c r="BE68" s="8"/>
      <c r="BF68" s="8"/>
      <c r="BG68" s="8"/>
      <c r="BH68" s="8"/>
      <c r="BI68" s="8"/>
      <c r="BJ68" s="8"/>
      <c r="BK68" s="8"/>
      <c r="BL68" s="8"/>
      <c r="BM68" s="8"/>
      <c r="BN68" s="8"/>
      <c r="BO68" s="8"/>
      <c r="BP68" s="8"/>
      <c r="BQ68" s="8"/>
      <c r="BR68" s="8"/>
      <c r="BS68" s="8"/>
      <c r="BT68" s="8"/>
      <c r="BU68" s="8"/>
      <c r="BV68" s="8"/>
      <c r="BW68" s="8"/>
      <c r="BX68" s="8"/>
      <c r="BY68" s="8"/>
      <c r="BZ68" s="8"/>
      <c r="CA68" s="8"/>
      <c r="CB68" s="8"/>
      <c r="CC68" s="8"/>
      <c r="CD68" s="8"/>
      <c r="CE68" s="8"/>
      <c r="CF68" s="8"/>
      <c r="CG68" s="8"/>
      <c r="CH68" s="8"/>
      <c r="CI68" s="8"/>
      <c r="CJ68" s="8"/>
      <c r="CK68" s="8"/>
      <c r="CL68" s="8"/>
      <c r="CM68" s="8"/>
      <c r="CN68" s="8"/>
      <c r="CO68" s="8"/>
    </row>
    <row r="69" spans="2:93" x14ac:dyDescent="0.3">
      <c r="B69" s="455"/>
      <c r="C69" s="455"/>
      <c r="D69" s="455"/>
      <c r="E69" s="455"/>
      <c r="F69" s="455"/>
      <c r="G69" s="455"/>
      <c r="H69" s="455"/>
      <c r="I69" s="455"/>
      <c r="J69" s="691"/>
      <c r="K69" s="691"/>
      <c r="L69" s="691"/>
      <c r="M69" s="691"/>
      <c r="N69" s="691"/>
      <c r="O69" s="691"/>
      <c r="P69" s="8"/>
      <c r="Q69" s="8"/>
      <c r="R69" s="8"/>
      <c r="S69" s="8"/>
      <c r="T69" s="8"/>
      <c r="U69" s="8"/>
      <c r="V69" s="8"/>
      <c r="W69" s="8"/>
      <c r="X69" s="8"/>
      <c r="Y69" s="8"/>
      <c r="Z69" s="8"/>
      <c r="AA69" s="8"/>
      <c r="AB69" s="8"/>
      <c r="AC69" s="8"/>
      <c r="AD69" s="8"/>
      <c r="AE69" s="8"/>
      <c r="AF69" s="8"/>
      <c r="AG69" s="8"/>
      <c r="AH69" s="8"/>
      <c r="AI69" s="8"/>
      <c r="AJ69" s="8"/>
      <c r="AK69" s="8"/>
      <c r="AL69" s="8"/>
      <c r="AM69" s="8"/>
      <c r="AN69" s="8"/>
      <c r="AO69" s="8"/>
      <c r="AP69" s="8"/>
      <c r="AQ69" s="8"/>
      <c r="AR69" s="8"/>
      <c r="AS69" s="8"/>
      <c r="AT69" s="8"/>
      <c r="AU69" s="8"/>
      <c r="AV69" s="8"/>
      <c r="AW69" s="8"/>
      <c r="AX69" s="8"/>
      <c r="AY69" s="8"/>
      <c r="AZ69" s="8"/>
      <c r="BA69" s="8"/>
      <c r="BB69" s="8"/>
      <c r="BC69" s="8"/>
      <c r="BD69" s="8"/>
      <c r="BE69" s="8"/>
      <c r="BF69" s="8"/>
      <c r="BG69" s="8"/>
      <c r="BH69" s="8"/>
      <c r="BI69" s="8"/>
      <c r="BJ69" s="8"/>
      <c r="BK69" s="8"/>
      <c r="BL69" s="8"/>
      <c r="BM69" s="8"/>
      <c r="BN69" s="8"/>
      <c r="BO69" s="8"/>
      <c r="BP69" s="8"/>
      <c r="BQ69" s="8"/>
      <c r="BR69" s="8"/>
      <c r="BS69" s="8"/>
      <c r="BT69" s="8"/>
      <c r="BU69" s="8"/>
      <c r="BV69" s="8"/>
      <c r="BW69" s="8"/>
      <c r="BX69" s="8"/>
      <c r="BY69" s="8"/>
      <c r="BZ69" s="8"/>
      <c r="CA69" s="8"/>
      <c r="CB69" s="8"/>
      <c r="CC69" s="8"/>
      <c r="CD69" s="8"/>
      <c r="CE69" s="8"/>
      <c r="CF69" s="8"/>
      <c r="CG69" s="8"/>
      <c r="CH69" s="8"/>
      <c r="CI69" s="8"/>
      <c r="CJ69" s="8"/>
      <c r="CK69" s="8"/>
      <c r="CL69" s="8"/>
      <c r="CM69" s="8"/>
      <c r="CN69" s="8"/>
      <c r="CO69" s="8"/>
    </row>
    <row r="70" spans="2:93" x14ac:dyDescent="0.3">
      <c r="B70" s="455"/>
      <c r="C70" s="455"/>
      <c r="D70" s="455"/>
      <c r="E70" s="455"/>
      <c r="F70" s="455"/>
      <c r="G70" s="455"/>
      <c r="H70" s="455"/>
      <c r="I70" s="455"/>
      <c r="J70" s="691"/>
      <c r="K70" s="691"/>
      <c r="L70" s="691"/>
      <c r="M70" s="691"/>
      <c r="N70" s="691"/>
      <c r="O70" s="691"/>
      <c r="P70" s="8"/>
      <c r="Q70" s="8"/>
      <c r="R70" s="8"/>
      <c r="S70" s="8"/>
      <c r="T70" s="8"/>
      <c r="U70" s="8"/>
      <c r="V70" s="8"/>
      <c r="W70" s="8"/>
      <c r="X70" s="8"/>
      <c r="Y70" s="8"/>
      <c r="Z70" s="8"/>
      <c r="AA70" s="8"/>
      <c r="AB70" s="8"/>
      <c r="AC70" s="8"/>
      <c r="AD70" s="8"/>
      <c r="AE70" s="8"/>
      <c r="AF70" s="8"/>
      <c r="AG70" s="8"/>
      <c r="AH70" s="8"/>
      <c r="AI70" s="8"/>
      <c r="AJ70" s="8"/>
      <c r="AK70" s="8"/>
      <c r="AL70" s="8"/>
      <c r="AM70" s="8"/>
      <c r="AN70" s="8"/>
      <c r="AO70" s="8"/>
      <c r="AP70" s="8"/>
      <c r="AQ70" s="8"/>
      <c r="AR70" s="8"/>
      <c r="AS70" s="8"/>
      <c r="AT70" s="8"/>
      <c r="AU70" s="8"/>
      <c r="AV70" s="8"/>
      <c r="AW70" s="8"/>
      <c r="AX70" s="8"/>
      <c r="AY70" s="8"/>
      <c r="AZ70" s="8"/>
      <c r="BA70" s="8"/>
      <c r="BB70" s="8"/>
      <c r="BC70" s="8"/>
      <c r="BD70" s="8"/>
      <c r="BE70" s="8"/>
      <c r="BF70" s="8"/>
      <c r="BG70" s="8"/>
      <c r="BH70" s="8"/>
      <c r="BI70" s="8"/>
      <c r="BJ70" s="8"/>
      <c r="BK70" s="8"/>
      <c r="BL70" s="8"/>
      <c r="BM70" s="8"/>
      <c r="BN70" s="8"/>
      <c r="BO70" s="8"/>
      <c r="BP70" s="8"/>
      <c r="BQ70" s="8"/>
      <c r="BR70" s="8"/>
      <c r="BS70" s="8"/>
      <c r="BT70" s="8"/>
      <c r="BU70" s="8"/>
      <c r="BV70" s="8"/>
      <c r="BW70" s="8"/>
      <c r="BX70" s="8"/>
      <c r="BY70" s="8"/>
      <c r="BZ70" s="8"/>
      <c r="CA70" s="8"/>
      <c r="CB70" s="8"/>
      <c r="CC70" s="8"/>
      <c r="CD70" s="8"/>
      <c r="CE70" s="8"/>
      <c r="CF70" s="8"/>
      <c r="CG70" s="8"/>
      <c r="CH70" s="8"/>
      <c r="CI70" s="8"/>
      <c r="CJ70" s="8"/>
      <c r="CK70" s="8"/>
      <c r="CL70" s="8"/>
      <c r="CM70" s="8"/>
      <c r="CN70" s="8"/>
      <c r="CO70" s="8"/>
    </row>
    <row r="71" spans="2:93" x14ac:dyDescent="0.3">
      <c r="B71" s="455"/>
      <c r="C71" s="455"/>
      <c r="D71" s="455"/>
      <c r="E71" s="455"/>
      <c r="F71" s="455"/>
      <c r="G71" s="455"/>
      <c r="H71" s="455"/>
      <c r="I71" s="455"/>
      <c r="J71" s="691"/>
      <c r="K71" s="691"/>
      <c r="L71" s="691"/>
      <c r="M71" s="691"/>
      <c r="N71" s="691"/>
      <c r="O71" s="691"/>
      <c r="P71" s="8"/>
      <c r="Q71" s="8"/>
      <c r="R71" s="8"/>
      <c r="S71" s="8"/>
      <c r="T71" s="8"/>
      <c r="U71" s="8"/>
      <c r="V71" s="8"/>
      <c r="W71" s="8"/>
      <c r="X71" s="8"/>
      <c r="Y71" s="8"/>
      <c r="Z71" s="8"/>
      <c r="AA71" s="8"/>
      <c r="AB71" s="8"/>
      <c r="AC71" s="8"/>
      <c r="AD71" s="8"/>
      <c r="AE71" s="8"/>
      <c r="AF71" s="8"/>
      <c r="AG71" s="8"/>
      <c r="AH71" s="8"/>
      <c r="AI71" s="8"/>
      <c r="AJ71" s="8"/>
      <c r="AK71" s="8"/>
      <c r="AL71" s="8"/>
      <c r="AM71" s="8"/>
      <c r="AN71" s="8"/>
      <c r="AO71" s="8"/>
      <c r="AP71" s="8"/>
      <c r="AQ71" s="8"/>
      <c r="AR71" s="8"/>
      <c r="AS71" s="8"/>
      <c r="AT71" s="8"/>
      <c r="AU71" s="8"/>
      <c r="AV71" s="8"/>
      <c r="AW71" s="8"/>
      <c r="AX71" s="8"/>
      <c r="AY71" s="8"/>
      <c r="AZ71" s="8"/>
      <c r="BA71" s="8"/>
      <c r="BB71" s="8"/>
      <c r="BC71" s="8"/>
      <c r="BD71" s="8"/>
      <c r="BE71" s="8"/>
      <c r="BF71" s="8"/>
      <c r="BG71" s="8"/>
      <c r="BH71" s="8"/>
      <c r="BI71" s="8"/>
      <c r="BJ71" s="8"/>
      <c r="BK71" s="8"/>
      <c r="BL71" s="8"/>
      <c r="BM71" s="8"/>
      <c r="BN71" s="8"/>
      <c r="BO71" s="8"/>
      <c r="BP71" s="8"/>
      <c r="BQ71" s="8"/>
      <c r="BR71" s="8"/>
      <c r="BS71" s="8"/>
      <c r="BT71" s="8"/>
      <c r="BU71" s="8"/>
      <c r="BV71" s="8"/>
      <c r="BW71" s="8"/>
      <c r="BX71" s="8"/>
      <c r="BY71" s="8"/>
      <c r="BZ71" s="8"/>
      <c r="CA71" s="8"/>
      <c r="CB71" s="8"/>
      <c r="CC71" s="8"/>
      <c r="CD71" s="8"/>
      <c r="CE71" s="8"/>
      <c r="CF71" s="8"/>
      <c r="CG71" s="8"/>
      <c r="CH71" s="8"/>
      <c r="CI71" s="8"/>
      <c r="CJ71" s="8"/>
      <c r="CK71" s="8"/>
      <c r="CL71" s="8"/>
      <c r="CM71" s="8"/>
      <c r="CN71" s="8"/>
      <c r="CO71" s="8"/>
    </row>
    <row r="72" spans="2:93" x14ac:dyDescent="0.3">
      <c r="B72" s="455"/>
      <c r="C72" s="455"/>
      <c r="D72" s="455"/>
      <c r="E72" s="455"/>
      <c r="F72" s="455"/>
      <c r="G72" s="455"/>
      <c r="H72" s="455"/>
      <c r="I72" s="455"/>
      <c r="J72" s="691"/>
      <c r="K72" s="691"/>
      <c r="L72" s="691"/>
      <c r="M72" s="691"/>
      <c r="N72" s="691"/>
      <c r="O72" s="691"/>
      <c r="P72" s="8"/>
      <c r="Q72" s="8"/>
      <c r="R72" s="8"/>
      <c r="S72" s="8"/>
      <c r="T72" s="8"/>
      <c r="U72" s="8"/>
      <c r="V72" s="8"/>
      <c r="W72" s="8"/>
      <c r="X72" s="8"/>
      <c r="Y72" s="8"/>
      <c r="Z72" s="8"/>
      <c r="AA72" s="8"/>
      <c r="AB72" s="8"/>
      <c r="AC72" s="8"/>
      <c r="AD72" s="8"/>
      <c r="AE72" s="8"/>
      <c r="AF72" s="8"/>
      <c r="AG72" s="8"/>
      <c r="AH72" s="8"/>
      <c r="AI72" s="8"/>
      <c r="AJ72" s="8"/>
      <c r="AK72" s="8"/>
      <c r="AL72" s="8"/>
      <c r="AM72" s="8"/>
      <c r="AN72" s="8"/>
      <c r="AO72" s="8"/>
      <c r="AP72" s="8"/>
      <c r="AQ72" s="8"/>
      <c r="AR72" s="8"/>
      <c r="AS72" s="8"/>
      <c r="AT72" s="8"/>
      <c r="AU72" s="8"/>
      <c r="AV72" s="8"/>
      <c r="AW72" s="8"/>
      <c r="AX72" s="8"/>
      <c r="AY72" s="8"/>
      <c r="AZ72" s="8"/>
      <c r="BA72" s="8"/>
      <c r="BB72" s="8"/>
      <c r="BC72" s="8"/>
      <c r="BD72" s="8"/>
      <c r="BE72" s="8"/>
      <c r="BF72" s="8"/>
      <c r="BG72" s="8"/>
      <c r="BH72" s="8"/>
      <c r="BI72" s="8"/>
      <c r="BJ72" s="8"/>
      <c r="BK72" s="8"/>
      <c r="BL72" s="8"/>
      <c r="BM72" s="8"/>
      <c r="BN72" s="8"/>
      <c r="BO72" s="8"/>
      <c r="BP72" s="8"/>
      <c r="BQ72" s="8"/>
      <c r="BR72" s="8"/>
      <c r="BS72" s="8"/>
      <c r="BT72" s="8"/>
      <c r="BU72" s="8"/>
      <c r="BV72" s="8"/>
      <c r="BW72" s="8"/>
      <c r="BX72" s="8"/>
      <c r="BY72" s="8"/>
      <c r="BZ72" s="8"/>
      <c r="CA72" s="8"/>
      <c r="CB72" s="8"/>
      <c r="CC72" s="8"/>
      <c r="CD72" s="8"/>
      <c r="CE72" s="8"/>
      <c r="CF72" s="8"/>
      <c r="CG72" s="8"/>
      <c r="CH72" s="8"/>
      <c r="CI72" s="8"/>
      <c r="CJ72" s="8"/>
      <c r="CK72" s="8"/>
      <c r="CL72" s="8"/>
      <c r="CM72" s="8"/>
      <c r="CN72" s="8"/>
      <c r="CO72" s="8"/>
    </row>
    <row r="73" spans="2:93" x14ac:dyDescent="0.3">
      <c r="B73" s="455"/>
      <c r="C73" s="455"/>
      <c r="D73" s="455"/>
      <c r="E73" s="455"/>
      <c r="F73" s="455"/>
      <c r="G73" s="455"/>
      <c r="H73" s="455"/>
      <c r="I73" s="455"/>
      <c r="J73" s="691"/>
      <c r="K73" s="691"/>
      <c r="L73" s="691"/>
      <c r="M73" s="691"/>
      <c r="N73" s="691"/>
      <c r="O73" s="691"/>
      <c r="P73" s="8"/>
      <c r="Q73" s="8"/>
      <c r="R73" s="8"/>
      <c r="S73" s="8"/>
      <c r="T73" s="8"/>
      <c r="U73" s="8"/>
      <c r="V73" s="8"/>
      <c r="W73" s="8"/>
      <c r="X73" s="8"/>
      <c r="Y73" s="8"/>
      <c r="Z73" s="8"/>
      <c r="AA73" s="8"/>
      <c r="AB73" s="8"/>
      <c r="AC73" s="8"/>
      <c r="AD73" s="8"/>
      <c r="AE73" s="8"/>
      <c r="AF73" s="8"/>
      <c r="AG73" s="8"/>
      <c r="AH73" s="8"/>
      <c r="AI73" s="8"/>
      <c r="AJ73" s="8"/>
      <c r="AK73" s="8"/>
      <c r="AL73" s="8"/>
      <c r="AM73" s="8"/>
      <c r="AN73" s="8"/>
      <c r="AO73" s="8"/>
      <c r="AP73" s="8"/>
      <c r="AQ73" s="8"/>
      <c r="AR73" s="8"/>
      <c r="AS73" s="8"/>
      <c r="AT73" s="8"/>
      <c r="AU73" s="8"/>
      <c r="AV73" s="8"/>
      <c r="AW73" s="8"/>
      <c r="AX73" s="8"/>
      <c r="AY73" s="8"/>
      <c r="AZ73" s="8"/>
      <c r="BA73" s="8"/>
      <c r="BB73" s="8"/>
      <c r="BC73" s="8"/>
      <c r="BD73" s="8"/>
      <c r="BE73" s="8"/>
      <c r="BF73" s="8"/>
      <c r="BG73" s="8"/>
      <c r="BH73" s="8"/>
      <c r="BI73" s="8"/>
      <c r="BJ73" s="8"/>
      <c r="BK73" s="8"/>
      <c r="BL73" s="8"/>
      <c r="BM73" s="8"/>
      <c r="BN73" s="8"/>
      <c r="BO73" s="8"/>
      <c r="BP73" s="8"/>
      <c r="BQ73" s="8"/>
      <c r="BR73" s="8"/>
      <c r="BS73" s="8"/>
      <c r="BT73" s="8"/>
      <c r="BU73" s="8"/>
      <c r="BV73" s="8"/>
      <c r="BW73" s="8"/>
      <c r="BX73" s="8"/>
      <c r="BY73" s="8"/>
      <c r="BZ73" s="8"/>
      <c r="CA73" s="8"/>
      <c r="CB73" s="8"/>
      <c r="CC73" s="8"/>
      <c r="CD73" s="8"/>
      <c r="CE73" s="8"/>
      <c r="CF73" s="8"/>
      <c r="CG73" s="8"/>
      <c r="CH73" s="8"/>
      <c r="CI73" s="8"/>
      <c r="CJ73" s="8"/>
      <c r="CK73" s="8"/>
      <c r="CL73" s="8"/>
      <c r="CM73" s="8"/>
      <c r="CN73" s="8"/>
      <c r="CO73" s="8"/>
    </row>
    <row r="74" spans="2:93" x14ac:dyDescent="0.3">
      <c r="B74" s="455"/>
      <c r="C74" s="455"/>
      <c r="D74" s="455"/>
      <c r="E74" s="455"/>
      <c r="F74" s="455"/>
      <c r="G74" s="455"/>
      <c r="H74" s="455"/>
      <c r="I74" s="455"/>
      <c r="J74" s="691"/>
      <c r="K74" s="691"/>
      <c r="L74" s="691"/>
      <c r="M74" s="691"/>
      <c r="N74" s="691"/>
      <c r="O74" s="691"/>
      <c r="P74" s="8"/>
      <c r="Q74" s="8"/>
      <c r="R74" s="8"/>
      <c r="S74" s="8"/>
      <c r="T74" s="8"/>
      <c r="U74" s="8"/>
      <c r="V74" s="8"/>
      <c r="W74" s="8"/>
      <c r="X74" s="8"/>
      <c r="Y74" s="8"/>
      <c r="Z74" s="8"/>
      <c r="AA74" s="8"/>
      <c r="AB74" s="8"/>
      <c r="AC74" s="8"/>
      <c r="AD74" s="8"/>
      <c r="AE74" s="8"/>
      <c r="AF74" s="8"/>
      <c r="AG74" s="8"/>
      <c r="AH74" s="8"/>
      <c r="AI74" s="8"/>
      <c r="AJ74" s="8"/>
      <c r="AK74" s="8"/>
      <c r="AL74" s="8"/>
      <c r="AM74" s="8"/>
      <c r="AN74" s="8"/>
      <c r="AO74" s="8"/>
      <c r="AP74" s="8"/>
      <c r="AQ74" s="8"/>
      <c r="AR74" s="8"/>
      <c r="AS74" s="8"/>
      <c r="AT74" s="8"/>
      <c r="AU74" s="8"/>
      <c r="AV74" s="8"/>
      <c r="AW74" s="8"/>
      <c r="AX74" s="8"/>
      <c r="AY74" s="8"/>
      <c r="AZ74" s="8"/>
      <c r="BA74" s="8"/>
      <c r="BB74" s="8"/>
      <c r="BC74" s="8"/>
      <c r="BD74" s="8"/>
      <c r="BE74" s="8"/>
      <c r="BF74" s="8"/>
      <c r="BG74" s="8"/>
      <c r="BH74" s="8"/>
      <c r="BI74" s="8"/>
      <c r="BJ74" s="8"/>
      <c r="BK74" s="8"/>
      <c r="BL74" s="8"/>
      <c r="BM74" s="8"/>
      <c r="BN74" s="8"/>
      <c r="BO74" s="8"/>
      <c r="BP74" s="8"/>
      <c r="BQ74" s="8"/>
      <c r="BR74" s="8"/>
      <c r="BS74" s="8"/>
      <c r="BT74" s="8"/>
      <c r="BU74" s="8"/>
      <c r="BV74" s="8"/>
      <c r="BW74" s="8"/>
      <c r="BX74" s="8"/>
      <c r="BY74" s="8"/>
      <c r="BZ74" s="8"/>
      <c r="CA74" s="8"/>
      <c r="CB74" s="8"/>
      <c r="CC74" s="8"/>
      <c r="CD74" s="8"/>
      <c r="CE74" s="8"/>
      <c r="CF74" s="8"/>
      <c r="CG74" s="8"/>
      <c r="CH74" s="8"/>
      <c r="CI74" s="8"/>
      <c r="CJ74" s="8"/>
      <c r="CK74" s="8"/>
      <c r="CL74" s="8"/>
      <c r="CM74" s="8"/>
      <c r="CN74" s="8"/>
      <c r="CO74" s="8"/>
    </row>
    <row r="75" spans="2:93" x14ac:dyDescent="0.3">
      <c r="B75" s="455"/>
      <c r="C75" s="455"/>
      <c r="D75" s="455"/>
      <c r="E75" s="455"/>
      <c r="F75" s="455"/>
      <c r="G75" s="455"/>
      <c r="H75" s="455"/>
      <c r="I75" s="455"/>
      <c r="J75" s="691"/>
      <c r="K75" s="691"/>
      <c r="L75" s="691"/>
      <c r="M75" s="691"/>
      <c r="N75" s="691"/>
      <c r="O75" s="691"/>
      <c r="P75" s="8"/>
      <c r="Q75" s="8"/>
      <c r="R75" s="8"/>
      <c r="S75" s="8"/>
      <c r="T75" s="8"/>
      <c r="U75" s="8"/>
      <c r="V75" s="8"/>
      <c r="W75" s="8"/>
      <c r="X75" s="8"/>
      <c r="Y75" s="8"/>
      <c r="Z75" s="8"/>
      <c r="AA75" s="8"/>
      <c r="AB75" s="8"/>
      <c r="AC75" s="8"/>
      <c r="AD75" s="8"/>
      <c r="AE75" s="8"/>
      <c r="AF75" s="8"/>
      <c r="AG75" s="8"/>
      <c r="AH75" s="8"/>
      <c r="AI75" s="8"/>
      <c r="AJ75" s="8"/>
      <c r="AK75" s="8"/>
      <c r="AL75" s="8"/>
      <c r="AM75" s="8"/>
      <c r="AN75" s="8"/>
      <c r="AO75" s="8"/>
      <c r="AP75" s="8"/>
      <c r="AQ75" s="8"/>
      <c r="AR75" s="8"/>
      <c r="AS75" s="8"/>
      <c r="AT75" s="8"/>
      <c r="AU75" s="8"/>
      <c r="AV75" s="8"/>
      <c r="AW75" s="8"/>
      <c r="AX75" s="8"/>
      <c r="AY75" s="8"/>
      <c r="AZ75" s="8"/>
      <c r="BA75" s="8"/>
      <c r="BB75" s="8"/>
      <c r="BC75" s="8"/>
      <c r="BD75" s="8"/>
      <c r="BE75" s="8"/>
      <c r="BF75" s="8"/>
      <c r="BG75" s="8"/>
      <c r="BH75" s="8"/>
      <c r="BI75" s="8"/>
      <c r="BJ75" s="8"/>
      <c r="BK75" s="8"/>
      <c r="BL75" s="8"/>
      <c r="BM75" s="8"/>
      <c r="BN75" s="8"/>
      <c r="BO75" s="8"/>
      <c r="BP75" s="8"/>
      <c r="BQ75" s="8"/>
      <c r="BR75" s="8"/>
      <c r="BS75" s="8"/>
      <c r="BT75" s="8"/>
      <c r="BU75" s="8"/>
      <c r="BV75" s="8"/>
      <c r="BW75" s="8"/>
      <c r="BX75" s="8"/>
      <c r="BY75" s="8"/>
      <c r="BZ75" s="8"/>
      <c r="CA75" s="8"/>
      <c r="CB75" s="8"/>
      <c r="CC75" s="8"/>
      <c r="CD75" s="8"/>
      <c r="CE75" s="8"/>
      <c r="CF75" s="8"/>
      <c r="CG75" s="8"/>
      <c r="CH75" s="8"/>
      <c r="CI75" s="8"/>
      <c r="CJ75" s="8"/>
      <c r="CK75" s="8"/>
      <c r="CL75" s="8"/>
      <c r="CM75" s="8"/>
      <c r="CN75" s="8"/>
      <c r="CO75" s="8"/>
    </row>
    <row r="76" spans="2:93" x14ac:dyDescent="0.3">
      <c r="C76"/>
      <c r="D76"/>
      <c r="E76"/>
      <c r="F76"/>
      <c r="G76"/>
      <c r="H76"/>
      <c r="J76" s="8"/>
      <c r="K76" s="8"/>
      <c r="L76" s="8"/>
      <c r="M76" s="8"/>
      <c r="N76" s="8"/>
      <c r="O76" s="8"/>
      <c r="P76" s="8"/>
      <c r="Q76" s="8"/>
      <c r="R76" s="8"/>
      <c r="S76" s="8"/>
      <c r="T76" s="8"/>
      <c r="U76" s="8"/>
      <c r="V76" s="8"/>
      <c r="W76" s="8"/>
      <c r="X76" s="8"/>
      <c r="Y76" s="8"/>
      <c r="Z76" s="8"/>
      <c r="AA76" s="8"/>
      <c r="AB76" s="8"/>
      <c r="AC76" s="8"/>
      <c r="AD76" s="8"/>
      <c r="AE76" s="8"/>
      <c r="AF76" s="8"/>
      <c r="AG76" s="8"/>
      <c r="AH76" s="8"/>
      <c r="AI76" s="8"/>
      <c r="AJ76" s="8"/>
      <c r="AK76" s="8"/>
      <c r="AL76" s="8"/>
      <c r="AM76" s="8"/>
      <c r="AN76" s="8"/>
      <c r="AO76" s="8"/>
      <c r="AP76" s="8"/>
      <c r="AQ76" s="8"/>
      <c r="AR76" s="8"/>
      <c r="AS76" s="8"/>
      <c r="AT76" s="8"/>
      <c r="AU76" s="8"/>
      <c r="AV76" s="8"/>
      <c r="AW76" s="8"/>
      <c r="AX76" s="8"/>
      <c r="AY76" s="8"/>
      <c r="AZ76" s="8"/>
      <c r="BA76" s="8"/>
      <c r="BB76" s="8"/>
      <c r="BC76" s="8"/>
      <c r="BD76" s="8"/>
      <c r="BE76" s="8"/>
      <c r="BF76" s="8"/>
      <c r="BG76" s="8"/>
      <c r="BH76" s="8"/>
      <c r="BI76" s="8"/>
      <c r="BJ76" s="8"/>
      <c r="BK76" s="8"/>
      <c r="BL76" s="8"/>
      <c r="BM76" s="8"/>
      <c r="BN76" s="8"/>
      <c r="BO76" s="8"/>
      <c r="BP76" s="8"/>
      <c r="BQ76" s="8"/>
      <c r="BR76" s="8"/>
      <c r="BS76" s="8"/>
      <c r="BT76" s="8"/>
      <c r="BU76" s="8"/>
      <c r="BV76" s="8"/>
      <c r="BW76" s="8"/>
      <c r="BX76" s="8"/>
      <c r="BY76" s="8"/>
      <c r="BZ76" s="8"/>
      <c r="CA76" s="8"/>
      <c r="CB76" s="8"/>
      <c r="CC76" s="8"/>
      <c r="CD76" s="8"/>
      <c r="CE76" s="8"/>
      <c r="CF76" s="8"/>
      <c r="CG76" s="8"/>
      <c r="CH76" s="8"/>
      <c r="CI76" s="8"/>
      <c r="CJ76" s="8"/>
      <c r="CK76" s="8"/>
      <c r="CL76" s="8"/>
      <c r="CM76" s="8"/>
      <c r="CN76" s="8"/>
      <c r="CO76" s="8"/>
    </row>
    <row r="77" spans="2:93" x14ac:dyDescent="0.3">
      <c r="C77"/>
      <c r="D77"/>
      <c r="E77"/>
      <c r="F77"/>
      <c r="G77"/>
      <c r="H77"/>
      <c r="J77" s="8"/>
      <c r="K77" s="8"/>
      <c r="L77" s="8"/>
      <c r="M77" s="8"/>
      <c r="N77" s="8"/>
      <c r="O77" s="8"/>
      <c r="P77" s="8"/>
      <c r="Q77" s="8"/>
      <c r="R77" s="8"/>
      <c r="S77" s="8"/>
      <c r="T77" s="8"/>
      <c r="U77" s="8"/>
      <c r="V77" s="8"/>
      <c r="W77" s="8"/>
      <c r="X77" s="8"/>
      <c r="Y77" s="8"/>
      <c r="Z77" s="8"/>
      <c r="AA77" s="8"/>
      <c r="AB77" s="8"/>
      <c r="AC77" s="8"/>
      <c r="AD77" s="8"/>
      <c r="AE77" s="8"/>
      <c r="AF77" s="8"/>
      <c r="AG77" s="8"/>
      <c r="AH77" s="8"/>
      <c r="AI77" s="8"/>
      <c r="AJ77" s="8"/>
      <c r="AK77" s="8"/>
      <c r="AL77" s="8"/>
      <c r="AM77" s="8"/>
      <c r="AN77" s="8"/>
      <c r="AO77" s="8"/>
      <c r="AP77" s="8"/>
      <c r="AQ77" s="8"/>
      <c r="AR77" s="8"/>
      <c r="AS77" s="8"/>
      <c r="AT77" s="8"/>
      <c r="AU77" s="8"/>
      <c r="AV77" s="8"/>
      <c r="AW77" s="8"/>
      <c r="AX77" s="8"/>
      <c r="AY77" s="8"/>
      <c r="AZ77" s="8"/>
      <c r="BA77" s="8"/>
      <c r="BB77" s="8"/>
      <c r="BC77" s="8"/>
      <c r="BD77" s="8"/>
      <c r="BE77" s="8"/>
      <c r="BF77" s="8"/>
      <c r="BG77" s="8"/>
      <c r="BH77" s="8"/>
      <c r="BI77" s="8"/>
      <c r="BJ77" s="8"/>
      <c r="BK77" s="8"/>
      <c r="BL77" s="8"/>
      <c r="BM77" s="8"/>
      <c r="BN77" s="8"/>
      <c r="BO77" s="8"/>
      <c r="BP77" s="8"/>
      <c r="BQ77" s="8"/>
      <c r="BR77" s="8"/>
      <c r="BS77" s="8"/>
      <c r="BT77" s="8"/>
      <c r="BU77" s="8"/>
      <c r="BV77" s="8"/>
      <c r="BW77" s="8"/>
      <c r="BX77" s="8"/>
      <c r="BY77" s="8"/>
      <c r="BZ77" s="8"/>
      <c r="CA77" s="8"/>
      <c r="CB77" s="8"/>
      <c r="CC77" s="8"/>
      <c r="CD77" s="8"/>
      <c r="CE77" s="8"/>
      <c r="CF77" s="8"/>
      <c r="CG77" s="8"/>
      <c r="CH77" s="8"/>
      <c r="CI77" s="8"/>
      <c r="CJ77" s="8"/>
      <c r="CK77" s="8"/>
      <c r="CL77" s="8"/>
      <c r="CM77" s="8"/>
      <c r="CN77" s="8"/>
      <c r="CO77" s="8"/>
    </row>
    <row r="78" spans="2:93" x14ac:dyDescent="0.3">
      <c r="C78"/>
      <c r="D78"/>
      <c r="E78"/>
      <c r="F78"/>
      <c r="G78"/>
      <c r="H78"/>
      <c r="J78" s="8"/>
      <c r="K78" s="8"/>
      <c r="L78" s="8"/>
      <c r="M78" s="8"/>
      <c r="N78" s="8"/>
      <c r="O78" s="8"/>
      <c r="P78" s="8"/>
      <c r="Q78" s="8"/>
      <c r="R78" s="8"/>
      <c r="S78" s="8"/>
      <c r="T78" s="8"/>
      <c r="U78" s="8"/>
      <c r="V78" s="8"/>
      <c r="W78" s="8"/>
      <c r="X78" s="8"/>
      <c r="Y78" s="8"/>
      <c r="Z78" s="8"/>
      <c r="AA78" s="8"/>
      <c r="AB78" s="8"/>
      <c r="AC78" s="8"/>
      <c r="AD78" s="8"/>
      <c r="AE78" s="8"/>
      <c r="AF78" s="8"/>
      <c r="AG78" s="8"/>
      <c r="AH78" s="8"/>
      <c r="AI78" s="8"/>
      <c r="AJ78" s="8"/>
      <c r="AK78" s="8"/>
      <c r="AL78" s="8"/>
      <c r="AM78" s="8"/>
      <c r="AN78" s="8"/>
      <c r="AO78" s="8"/>
      <c r="AP78" s="8"/>
      <c r="AQ78" s="8"/>
      <c r="AR78" s="8"/>
      <c r="AS78" s="8"/>
      <c r="AT78" s="8"/>
      <c r="AU78" s="8"/>
      <c r="AV78" s="8"/>
      <c r="AW78" s="8"/>
      <c r="AX78" s="8"/>
      <c r="AY78" s="8"/>
      <c r="AZ78" s="8"/>
      <c r="BA78" s="8"/>
      <c r="BB78" s="8"/>
      <c r="BC78" s="8"/>
      <c r="BD78" s="8"/>
      <c r="BE78" s="8"/>
      <c r="BF78" s="8"/>
      <c r="BG78" s="8"/>
      <c r="BH78" s="8"/>
      <c r="BI78" s="8"/>
      <c r="BJ78" s="8"/>
      <c r="BK78" s="8"/>
      <c r="BL78" s="8"/>
      <c r="BM78" s="8"/>
      <c r="BN78" s="8"/>
      <c r="BO78" s="8"/>
      <c r="BP78" s="8"/>
      <c r="BQ78" s="8"/>
      <c r="BR78" s="8"/>
      <c r="BS78" s="8"/>
      <c r="BT78" s="8"/>
      <c r="BU78" s="8"/>
      <c r="BV78" s="8"/>
      <c r="BW78" s="8"/>
      <c r="BX78" s="8"/>
      <c r="BY78" s="8"/>
      <c r="BZ78" s="8"/>
      <c r="CA78" s="8"/>
      <c r="CB78" s="8"/>
      <c r="CC78" s="8"/>
      <c r="CD78" s="8"/>
      <c r="CE78" s="8"/>
      <c r="CF78" s="8"/>
      <c r="CG78" s="8"/>
      <c r="CH78" s="8"/>
      <c r="CI78" s="8"/>
      <c r="CJ78" s="8"/>
      <c r="CK78" s="8"/>
      <c r="CL78" s="8"/>
      <c r="CM78" s="8"/>
      <c r="CN78" s="8"/>
      <c r="CO78" s="8"/>
    </row>
    <row r="79" spans="2:93" x14ac:dyDescent="0.3">
      <c r="C79"/>
      <c r="D79"/>
      <c r="E79"/>
      <c r="F79"/>
      <c r="G79"/>
      <c r="H79"/>
      <c r="J79" s="8"/>
      <c r="K79" s="8"/>
      <c r="L79" s="8"/>
      <c r="M79" s="8"/>
      <c r="N79" s="8"/>
      <c r="O79" s="8"/>
      <c r="P79" s="8"/>
      <c r="Q79" s="8"/>
      <c r="R79" s="8"/>
      <c r="S79" s="8"/>
      <c r="T79" s="8"/>
      <c r="U79" s="8"/>
      <c r="V79" s="8"/>
      <c r="W79" s="8"/>
      <c r="X79" s="8"/>
      <c r="Y79" s="8"/>
      <c r="Z79" s="8"/>
      <c r="AA79" s="8"/>
      <c r="AB79" s="8"/>
      <c r="AC79" s="8"/>
      <c r="AD79" s="8"/>
      <c r="AE79" s="8"/>
      <c r="AF79" s="8"/>
      <c r="AG79" s="8"/>
      <c r="AH79" s="8"/>
      <c r="AI79" s="8"/>
      <c r="AJ79" s="8"/>
      <c r="AK79" s="8"/>
      <c r="AL79" s="8"/>
      <c r="AM79" s="8"/>
      <c r="AN79" s="8"/>
      <c r="AO79" s="8"/>
      <c r="AP79" s="8"/>
      <c r="AQ79" s="8"/>
      <c r="AR79" s="8"/>
      <c r="AS79" s="8"/>
      <c r="AT79" s="8"/>
      <c r="AU79" s="8"/>
      <c r="AV79" s="8"/>
      <c r="AW79" s="8"/>
      <c r="AX79" s="8"/>
      <c r="AY79" s="8"/>
      <c r="AZ79" s="8"/>
      <c r="BA79" s="8"/>
      <c r="BB79" s="8"/>
      <c r="BC79" s="8"/>
      <c r="BD79" s="8"/>
      <c r="BE79" s="8"/>
      <c r="BF79" s="8"/>
      <c r="BG79" s="8"/>
      <c r="BH79" s="8"/>
      <c r="BI79" s="8"/>
      <c r="BJ79" s="8"/>
      <c r="BK79" s="8"/>
      <c r="BL79" s="8"/>
      <c r="BM79" s="8"/>
      <c r="BN79" s="8"/>
      <c r="BO79" s="8"/>
      <c r="BP79" s="8"/>
      <c r="BQ79" s="8"/>
      <c r="BR79" s="8"/>
      <c r="BS79" s="8"/>
      <c r="BT79" s="8"/>
      <c r="BU79" s="8"/>
      <c r="BV79" s="8"/>
      <c r="BW79" s="8"/>
      <c r="BX79" s="8"/>
      <c r="BY79" s="8"/>
      <c r="BZ79" s="8"/>
      <c r="CA79" s="8"/>
      <c r="CB79" s="8"/>
      <c r="CC79" s="8"/>
      <c r="CD79" s="8"/>
      <c r="CE79" s="8"/>
      <c r="CF79" s="8"/>
      <c r="CG79" s="8"/>
      <c r="CH79" s="8"/>
      <c r="CI79" s="8"/>
      <c r="CJ79" s="8"/>
      <c r="CK79" s="8"/>
      <c r="CL79" s="8"/>
      <c r="CM79" s="8"/>
      <c r="CN79" s="8"/>
      <c r="CO79" s="8"/>
    </row>
    <row r="80" spans="2:93" x14ac:dyDescent="0.3">
      <c r="C80"/>
      <c r="D80"/>
      <c r="E80"/>
      <c r="F80"/>
      <c r="G80"/>
      <c r="H80"/>
      <c r="J80" s="8"/>
      <c r="K80" s="8"/>
      <c r="L80" s="8"/>
      <c r="M80" s="8"/>
      <c r="N80" s="8"/>
      <c r="O80" s="8"/>
      <c r="P80" s="8"/>
      <c r="Q80" s="8"/>
      <c r="R80" s="8"/>
      <c r="S80" s="8"/>
      <c r="T80" s="8"/>
      <c r="U80" s="8"/>
      <c r="V80" s="8"/>
      <c r="W80" s="8"/>
      <c r="X80" s="8"/>
      <c r="Y80" s="8"/>
      <c r="Z80" s="8"/>
      <c r="AA80" s="8"/>
      <c r="AB80" s="8"/>
      <c r="AC80" s="8"/>
      <c r="AD80" s="8"/>
      <c r="AE80" s="8"/>
      <c r="AF80" s="8"/>
      <c r="AG80" s="8"/>
      <c r="AH80" s="8"/>
      <c r="AI80" s="8"/>
      <c r="AJ80" s="8"/>
      <c r="AK80" s="8"/>
      <c r="AL80" s="8"/>
      <c r="AM80" s="8"/>
      <c r="AN80" s="8"/>
      <c r="AO80" s="8"/>
      <c r="AP80" s="8"/>
      <c r="AQ80" s="8"/>
      <c r="AR80" s="8"/>
      <c r="AS80" s="8"/>
      <c r="AT80" s="8"/>
      <c r="AU80" s="8"/>
      <c r="AV80" s="8"/>
      <c r="AW80" s="8"/>
      <c r="AX80" s="8"/>
      <c r="AY80" s="8"/>
      <c r="AZ80" s="8"/>
      <c r="BA80" s="8"/>
      <c r="BB80" s="8"/>
      <c r="BC80" s="8"/>
      <c r="BD80" s="8"/>
      <c r="BE80" s="8"/>
      <c r="BF80" s="8"/>
      <c r="BG80" s="8"/>
      <c r="BH80" s="8"/>
      <c r="BI80" s="8"/>
      <c r="BJ80" s="8"/>
      <c r="BK80" s="8"/>
      <c r="BL80" s="8"/>
      <c r="BM80" s="8"/>
      <c r="BN80" s="8"/>
      <c r="BO80" s="8"/>
      <c r="BP80" s="8"/>
      <c r="BQ80" s="8"/>
      <c r="BR80" s="8"/>
      <c r="BS80" s="8"/>
      <c r="BT80" s="8"/>
      <c r="BU80" s="8"/>
      <c r="BV80" s="8"/>
      <c r="BW80" s="8"/>
      <c r="BX80" s="8"/>
      <c r="BY80" s="8"/>
      <c r="BZ80" s="8"/>
      <c r="CA80" s="8"/>
      <c r="CB80" s="8"/>
      <c r="CC80" s="8"/>
      <c r="CD80" s="8"/>
      <c r="CE80" s="8"/>
      <c r="CF80" s="8"/>
      <c r="CG80" s="8"/>
      <c r="CH80" s="8"/>
      <c r="CI80" s="8"/>
      <c r="CJ80" s="8"/>
      <c r="CK80" s="8"/>
      <c r="CL80" s="8"/>
      <c r="CM80" s="8"/>
      <c r="CN80" s="8"/>
      <c r="CO80" s="8"/>
    </row>
    <row r="81" spans="3:93" x14ac:dyDescent="0.3">
      <c r="C81"/>
      <c r="D81"/>
      <c r="E81"/>
      <c r="F81"/>
      <c r="G81"/>
      <c r="H81"/>
      <c r="J81" s="8"/>
      <c r="K81" s="8"/>
      <c r="L81" s="8"/>
      <c r="M81" s="8"/>
      <c r="N81" s="8"/>
      <c r="O81" s="8"/>
      <c r="P81" s="8"/>
      <c r="Q81" s="8"/>
      <c r="R81" s="8"/>
      <c r="S81" s="8"/>
      <c r="T81" s="8"/>
      <c r="U81" s="8"/>
      <c r="V81" s="8"/>
      <c r="W81" s="8"/>
      <c r="X81" s="8"/>
      <c r="Y81" s="8"/>
      <c r="Z81" s="8"/>
      <c r="AA81" s="8"/>
      <c r="AB81" s="8"/>
      <c r="AC81" s="8"/>
      <c r="AD81" s="8"/>
      <c r="AE81" s="8"/>
      <c r="AF81" s="8"/>
      <c r="AG81" s="8"/>
      <c r="AH81" s="8"/>
      <c r="AI81" s="8"/>
      <c r="AJ81" s="8"/>
      <c r="AK81" s="8"/>
      <c r="AL81" s="8"/>
      <c r="AM81" s="8"/>
      <c r="AN81" s="8"/>
      <c r="AO81" s="8"/>
      <c r="AP81" s="8"/>
      <c r="AQ81" s="8"/>
      <c r="AR81" s="8"/>
      <c r="AS81" s="8"/>
      <c r="AT81" s="8"/>
      <c r="AU81" s="8"/>
      <c r="AV81" s="8"/>
      <c r="AW81" s="8"/>
      <c r="AX81" s="8"/>
      <c r="AY81" s="8"/>
      <c r="AZ81" s="8"/>
      <c r="BA81" s="8"/>
      <c r="BB81" s="8"/>
      <c r="BC81" s="8"/>
      <c r="BD81" s="8"/>
      <c r="BE81" s="8"/>
      <c r="BF81" s="8"/>
      <c r="BG81" s="8"/>
      <c r="BH81" s="8"/>
      <c r="BI81" s="8"/>
      <c r="BJ81" s="8"/>
      <c r="BK81" s="8"/>
      <c r="BL81" s="8"/>
      <c r="BM81" s="8"/>
      <c r="BN81" s="8"/>
      <c r="BO81" s="8"/>
      <c r="BP81" s="8"/>
      <c r="BQ81" s="8"/>
      <c r="BR81" s="8"/>
      <c r="BS81" s="8"/>
      <c r="BT81" s="8"/>
      <c r="BU81" s="8"/>
      <c r="BV81" s="8"/>
      <c r="BW81" s="8"/>
      <c r="BX81" s="8"/>
      <c r="BY81" s="8"/>
      <c r="BZ81" s="8"/>
      <c r="CA81" s="8"/>
      <c r="CB81" s="8"/>
      <c r="CC81" s="8"/>
      <c r="CD81" s="8"/>
      <c r="CE81" s="8"/>
      <c r="CF81" s="8"/>
      <c r="CG81" s="8"/>
      <c r="CH81" s="8"/>
      <c r="CI81" s="8"/>
      <c r="CJ81" s="8"/>
      <c r="CK81" s="8"/>
      <c r="CL81" s="8"/>
      <c r="CM81" s="8"/>
      <c r="CN81" s="8"/>
      <c r="CO81" s="8"/>
    </row>
    <row r="82" spans="3:93" x14ac:dyDescent="0.3">
      <c r="C82"/>
      <c r="D82"/>
      <c r="E82"/>
      <c r="F82"/>
      <c r="G82"/>
      <c r="H82"/>
      <c r="J82" s="8"/>
      <c r="K82" s="8"/>
      <c r="L82" s="8"/>
      <c r="M82" s="8"/>
      <c r="N82" s="8"/>
      <c r="O82" s="8"/>
      <c r="P82" s="8"/>
      <c r="Q82" s="8"/>
      <c r="R82" s="8"/>
      <c r="S82" s="8"/>
      <c r="T82" s="8"/>
      <c r="U82" s="8"/>
      <c r="V82" s="8"/>
      <c r="W82" s="8"/>
      <c r="X82" s="8"/>
      <c r="Y82" s="8"/>
      <c r="Z82" s="8"/>
      <c r="AA82" s="8"/>
      <c r="AB82" s="8"/>
      <c r="AC82" s="8"/>
      <c r="AD82" s="8"/>
      <c r="AE82" s="8"/>
      <c r="AF82" s="8"/>
      <c r="AG82" s="8"/>
      <c r="AH82" s="8"/>
      <c r="AI82" s="8"/>
      <c r="AJ82" s="8"/>
      <c r="AK82" s="8"/>
      <c r="AL82" s="8"/>
      <c r="AM82" s="8"/>
      <c r="AN82" s="8"/>
      <c r="AO82" s="8"/>
      <c r="AP82" s="8"/>
      <c r="AQ82" s="8"/>
      <c r="AR82" s="8"/>
      <c r="AS82" s="8"/>
      <c r="AT82" s="8"/>
      <c r="AU82" s="8"/>
      <c r="AV82" s="8"/>
      <c r="AW82" s="8"/>
      <c r="AX82" s="8"/>
      <c r="AY82" s="8"/>
      <c r="AZ82" s="8"/>
      <c r="BA82" s="8"/>
      <c r="BB82" s="8"/>
      <c r="BC82" s="8"/>
      <c r="BD82" s="8"/>
      <c r="BE82" s="8"/>
      <c r="BF82" s="8"/>
      <c r="BG82" s="8"/>
      <c r="BH82" s="8"/>
      <c r="BI82" s="8"/>
      <c r="BJ82" s="8"/>
      <c r="BK82" s="8"/>
      <c r="BL82" s="8"/>
      <c r="BM82" s="8"/>
      <c r="BN82" s="8"/>
      <c r="BO82" s="8"/>
      <c r="BP82" s="8"/>
      <c r="BQ82" s="8"/>
      <c r="BR82" s="8"/>
      <c r="BS82" s="8"/>
      <c r="BT82" s="8"/>
      <c r="BU82" s="8"/>
      <c r="BV82" s="8"/>
      <c r="BW82" s="8"/>
      <c r="BX82" s="8"/>
      <c r="BY82" s="8"/>
      <c r="BZ82" s="8"/>
      <c r="CA82" s="8"/>
      <c r="CB82" s="8"/>
      <c r="CC82" s="8"/>
      <c r="CD82" s="8"/>
      <c r="CE82" s="8"/>
      <c r="CF82" s="8"/>
      <c r="CG82" s="8"/>
      <c r="CH82" s="8"/>
      <c r="CI82" s="8"/>
      <c r="CJ82" s="8"/>
      <c r="CK82" s="8"/>
      <c r="CL82" s="8"/>
      <c r="CM82" s="8"/>
      <c r="CN82" s="8"/>
      <c r="CO82" s="8"/>
    </row>
    <row r="83" spans="3:93" x14ac:dyDescent="0.3">
      <c r="C83"/>
      <c r="D83"/>
      <c r="E83"/>
      <c r="F83"/>
      <c r="G83"/>
      <c r="H83"/>
      <c r="J83" s="8"/>
      <c r="K83" s="8"/>
      <c r="L83" s="8"/>
      <c r="M83" s="8"/>
      <c r="N83" s="8"/>
      <c r="O83" s="8"/>
      <c r="P83" s="8"/>
      <c r="Q83" s="8"/>
      <c r="R83" s="8"/>
      <c r="S83" s="8"/>
      <c r="T83" s="8"/>
      <c r="U83" s="8"/>
      <c r="V83" s="8"/>
      <c r="W83" s="8"/>
      <c r="X83" s="8"/>
      <c r="Y83" s="8"/>
      <c r="Z83" s="8"/>
      <c r="AA83" s="8"/>
      <c r="AB83" s="8"/>
      <c r="AC83" s="8"/>
      <c r="AD83" s="8"/>
      <c r="AE83" s="8"/>
      <c r="AF83" s="8"/>
      <c r="AG83" s="8"/>
      <c r="AH83" s="8"/>
      <c r="AI83" s="8"/>
      <c r="AJ83" s="8"/>
      <c r="AK83" s="8"/>
      <c r="AL83" s="8"/>
      <c r="AM83" s="8"/>
      <c r="AN83" s="8"/>
      <c r="AO83" s="8"/>
      <c r="AP83" s="8"/>
      <c r="AQ83" s="8"/>
      <c r="AR83" s="8"/>
      <c r="AS83" s="8"/>
      <c r="AT83" s="8"/>
      <c r="AU83" s="8"/>
      <c r="AV83" s="8"/>
      <c r="AW83" s="8"/>
      <c r="AX83" s="8"/>
      <c r="AY83" s="8"/>
      <c r="AZ83" s="8"/>
      <c r="BA83" s="8"/>
      <c r="BB83" s="8"/>
      <c r="BC83" s="8"/>
      <c r="BD83" s="8"/>
      <c r="BE83" s="8"/>
      <c r="BF83" s="8"/>
      <c r="BG83" s="8"/>
      <c r="BH83" s="8"/>
      <c r="BI83" s="8"/>
      <c r="BJ83" s="8"/>
      <c r="BK83" s="8"/>
      <c r="BL83" s="8"/>
      <c r="BM83" s="8"/>
      <c r="BN83" s="8"/>
      <c r="BO83" s="8"/>
      <c r="BP83" s="8"/>
      <c r="BQ83" s="8"/>
      <c r="BR83" s="8"/>
      <c r="BS83" s="8"/>
      <c r="BT83" s="8"/>
      <c r="BU83" s="8"/>
      <c r="BV83" s="8"/>
      <c r="BW83" s="8"/>
      <c r="BX83" s="8"/>
      <c r="BY83" s="8"/>
      <c r="BZ83" s="8"/>
      <c r="CA83" s="8"/>
      <c r="CB83" s="8"/>
      <c r="CC83" s="8"/>
      <c r="CD83" s="8"/>
      <c r="CE83" s="8"/>
      <c r="CF83" s="8"/>
      <c r="CG83" s="8"/>
      <c r="CH83" s="8"/>
      <c r="CI83" s="8"/>
      <c r="CJ83" s="8"/>
      <c r="CK83" s="8"/>
      <c r="CL83" s="8"/>
      <c r="CM83" s="8"/>
      <c r="CN83" s="8"/>
      <c r="CO83" s="8"/>
    </row>
    <row r="84" spans="3:93" x14ac:dyDescent="0.3">
      <c r="C84"/>
      <c r="D84"/>
      <c r="E84"/>
      <c r="F84"/>
      <c r="G84"/>
      <c r="H84"/>
      <c r="J84" s="8"/>
      <c r="K84" s="8"/>
      <c r="L84" s="8"/>
      <c r="M84" s="8"/>
      <c r="N84" s="8"/>
      <c r="O84" s="8"/>
      <c r="P84" s="8"/>
      <c r="Q84" s="8"/>
      <c r="R84" s="8"/>
      <c r="S84" s="8"/>
      <c r="T84" s="8"/>
      <c r="U84" s="8"/>
      <c r="V84" s="8"/>
      <c r="W84" s="8"/>
      <c r="X84" s="8"/>
      <c r="Y84" s="8"/>
      <c r="Z84" s="8"/>
      <c r="AA84" s="8"/>
      <c r="AB84" s="8"/>
      <c r="AC84" s="8"/>
      <c r="AD84" s="8"/>
      <c r="AE84" s="8"/>
      <c r="AF84" s="8"/>
      <c r="AG84" s="8"/>
      <c r="AH84" s="8"/>
      <c r="AI84" s="8"/>
      <c r="AJ84" s="8"/>
      <c r="AK84" s="8"/>
      <c r="AL84" s="8"/>
      <c r="AM84" s="8"/>
      <c r="AN84" s="8"/>
      <c r="AO84" s="8"/>
      <c r="AP84" s="8"/>
      <c r="AQ84" s="8"/>
      <c r="AR84" s="8"/>
      <c r="AS84" s="8"/>
      <c r="AT84" s="8"/>
      <c r="AU84" s="8"/>
      <c r="AV84" s="8"/>
      <c r="AW84" s="8"/>
      <c r="AX84" s="8"/>
      <c r="AY84" s="8"/>
      <c r="AZ84" s="8"/>
      <c r="BA84" s="8"/>
      <c r="BB84" s="8"/>
      <c r="BC84" s="8"/>
      <c r="BD84" s="8"/>
      <c r="BE84" s="8"/>
      <c r="BF84" s="8"/>
      <c r="BG84" s="8"/>
      <c r="BH84" s="8"/>
      <c r="BI84" s="8"/>
      <c r="BJ84" s="8"/>
      <c r="BK84" s="8"/>
      <c r="BL84" s="8"/>
      <c r="BM84" s="8"/>
      <c r="BN84" s="8"/>
      <c r="BO84" s="8"/>
      <c r="BP84" s="8"/>
      <c r="BQ84" s="8"/>
      <c r="BR84" s="8"/>
      <c r="BS84" s="8"/>
      <c r="BT84" s="8"/>
      <c r="BU84" s="8"/>
      <c r="BV84" s="8"/>
      <c r="BW84" s="8"/>
      <c r="BX84" s="8"/>
      <c r="BY84" s="8"/>
      <c r="BZ84" s="8"/>
      <c r="CA84" s="8"/>
      <c r="CB84" s="8"/>
      <c r="CC84" s="8"/>
      <c r="CD84" s="8"/>
      <c r="CE84" s="8"/>
      <c r="CF84" s="8"/>
      <c r="CG84" s="8"/>
      <c r="CH84" s="8"/>
      <c r="CI84" s="8"/>
      <c r="CJ84" s="8"/>
      <c r="CK84" s="8"/>
      <c r="CL84" s="8"/>
      <c r="CM84" s="8"/>
      <c r="CN84" s="8"/>
      <c r="CO84" s="8"/>
    </row>
    <row r="85" spans="3:93" x14ac:dyDescent="0.3">
      <c r="C85"/>
      <c r="D85"/>
      <c r="E85"/>
      <c r="F85"/>
      <c r="G85"/>
      <c r="H85"/>
      <c r="J85" s="8"/>
      <c r="K85" s="8"/>
      <c r="L85" s="8"/>
      <c r="M85" s="8"/>
      <c r="N85" s="8"/>
      <c r="O85" s="8"/>
      <c r="P85" s="8"/>
      <c r="Q85" s="8"/>
      <c r="R85" s="8"/>
      <c r="S85" s="8"/>
      <c r="T85" s="8"/>
      <c r="U85" s="8"/>
      <c r="V85" s="8"/>
      <c r="W85" s="8"/>
      <c r="X85" s="8"/>
      <c r="Y85" s="8"/>
      <c r="Z85" s="8"/>
      <c r="AA85" s="8"/>
      <c r="AB85" s="8"/>
      <c r="AC85" s="8"/>
      <c r="AD85" s="8"/>
      <c r="AE85" s="8"/>
      <c r="AF85" s="8"/>
      <c r="AG85" s="8"/>
      <c r="AH85" s="8"/>
      <c r="AI85" s="8"/>
      <c r="AJ85" s="8"/>
      <c r="AK85" s="8"/>
      <c r="AL85" s="8"/>
      <c r="AM85" s="8"/>
      <c r="AN85" s="8"/>
      <c r="AO85" s="8"/>
      <c r="AP85" s="8"/>
      <c r="AQ85" s="8"/>
      <c r="AR85" s="8"/>
      <c r="AS85" s="8"/>
      <c r="AT85" s="8"/>
      <c r="AU85" s="8"/>
      <c r="AV85" s="8"/>
      <c r="AW85" s="8"/>
      <c r="AX85" s="8"/>
      <c r="AY85" s="8"/>
      <c r="AZ85" s="8"/>
      <c r="BA85" s="8"/>
      <c r="BB85" s="8"/>
      <c r="BC85" s="8"/>
      <c r="BD85" s="8"/>
      <c r="BE85" s="8"/>
      <c r="BF85" s="8"/>
      <c r="BG85" s="8"/>
      <c r="BH85" s="8"/>
      <c r="BI85" s="8"/>
      <c r="BJ85" s="8"/>
      <c r="BK85" s="8"/>
      <c r="BL85" s="8"/>
      <c r="BM85" s="8"/>
      <c r="BN85" s="8"/>
      <c r="BO85" s="8"/>
      <c r="BP85" s="8"/>
      <c r="BQ85" s="8"/>
      <c r="BR85" s="8"/>
      <c r="BS85" s="8"/>
      <c r="BT85" s="8"/>
      <c r="BU85" s="8"/>
      <c r="BV85" s="8"/>
      <c r="BW85" s="8"/>
      <c r="BX85" s="8"/>
      <c r="BY85" s="8"/>
      <c r="BZ85" s="8"/>
      <c r="CA85" s="8"/>
      <c r="CB85" s="8"/>
      <c r="CC85" s="8"/>
      <c r="CD85" s="8"/>
      <c r="CE85" s="8"/>
      <c r="CF85" s="8"/>
      <c r="CG85" s="8"/>
      <c r="CH85" s="8"/>
      <c r="CI85" s="8"/>
      <c r="CJ85" s="8"/>
      <c r="CK85" s="8"/>
      <c r="CL85" s="8"/>
      <c r="CM85" s="8"/>
      <c r="CN85" s="8"/>
      <c r="CO85" s="8"/>
    </row>
    <row r="86" spans="3:93" x14ac:dyDescent="0.3">
      <c r="C86"/>
      <c r="D86"/>
      <c r="E86"/>
      <c r="F86"/>
      <c r="G86"/>
      <c r="H86"/>
      <c r="J86" s="8"/>
      <c r="K86" s="8"/>
      <c r="L86" s="8"/>
      <c r="M86" s="8"/>
      <c r="N86" s="8"/>
      <c r="O86" s="8"/>
      <c r="P86" s="8"/>
      <c r="Q86" s="8"/>
      <c r="R86" s="8"/>
      <c r="S86" s="8"/>
      <c r="T86" s="8"/>
      <c r="U86" s="8"/>
      <c r="V86" s="8"/>
      <c r="W86" s="8"/>
      <c r="X86" s="8"/>
      <c r="Y86" s="8"/>
      <c r="Z86" s="8"/>
      <c r="AA86" s="8"/>
      <c r="AB86" s="8"/>
      <c r="AC86" s="8"/>
      <c r="AD86" s="8"/>
      <c r="AE86" s="8"/>
      <c r="AF86" s="8"/>
      <c r="AG86" s="8"/>
      <c r="AH86" s="8"/>
      <c r="AI86" s="8"/>
      <c r="AJ86" s="8"/>
      <c r="AK86" s="8"/>
      <c r="AL86" s="8"/>
      <c r="AM86" s="8"/>
      <c r="AN86" s="8"/>
      <c r="AO86" s="8"/>
      <c r="AP86" s="8"/>
      <c r="AQ86" s="8"/>
      <c r="AR86" s="8"/>
      <c r="AS86" s="8"/>
      <c r="AT86" s="8"/>
      <c r="AU86" s="8"/>
      <c r="AV86" s="8"/>
      <c r="AW86" s="8"/>
      <c r="AX86" s="8"/>
      <c r="AY86" s="8"/>
      <c r="AZ86" s="8"/>
      <c r="BA86" s="8"/>
      <c r="BB86" s="8"/>
      <c r="BC86" s="8"/>
      <c r="BD86" s="8"/>
      <c r="BE86" s="8"/>
      <c r="BF86" s="8"/>
      <c r="BG86" s="8"/>
      <c r="BH86" s="8"/>
      <c r="BI86" s="8"/>
      <c r="BJ86" s="8"/>
      <c r="BK86" s="8"/>
      <c r="BL86" s="8"/>
      <c r="BM86" s="8"/>
      <c r="BN86" s="8"/>
      <c r="BO86" s="8"/>
      <c r="BP86" s="8"/>
      <c r="BQ86" s="8"/>
      <c r="BR86" s="8"/>
      <c r="BS86" s="8"/>
      <c r="BT86" s="8"/>
      <c r="BU86" s="8"/>
      <c r="BV86" s="8"/>
      <c r="BW86" s="8"/>
      <c r="BX86" s="8"/>
      <c r="BY86" s="8"/>
      <c r="BZ86" s="8"/>
      <c r="CA86" s="8"/>
      <c r="CB86" s="8"/>
      <c r="CC86" s="8"/>
      <c r="CD86" s="8"/>
      <c r="CE86" s="8"/>
      <c r="CF86" s="8"/>
      <c r="CG86" s="8"/>
      <c r="CH86" s="8"/>
      <c r="CI86" s="8"/>
      <c r="CJ86" s="8"/>
      <c r="CK86" s="8"/>
      <c r="CL86" s="8"/>
      <c r="CM86" s="8"/>
      <c r="CN86" s="8"/>
      <c r="CO86" s="8"/>
    </row>
    <row r="87" spans="3:93" x14ac:dyDescent="0.3">
      <c r="C87"/>
      <c r="D87"/>
      <c r="E87"/>
      <c r="F87"/>
      <c r="G87"/>
      <c r="H87"/>
      <c r="J87" s="8"/>
      <c r="K87" s="8"/>
      <c r="L87" s="8"/>
      <c r="M87" s="8"/>
      <c r="N87" s="8"/>
      <c r="O87" s="8"/>
      <c r="P87" s="8"/>
      <c r="Q87" s="8"/>
      <c r="R87" s="8"/>
      <c r="S87" s="8"/>
      <c r="T87" s="8"/>
      <c r="U87" s="8"/>
      <c r="V87" s="8"/>
      <c r="W87" s="8"/>
      <c r="X87" s="8"/>
      <c r="Y87" s="8"/>
      <c r="Z87" s="8"/>
      <c r="AA87" s="8"/>
      <c r="AB87" s="8"/>
      <c r="AC87" s="8"/>
      <c r="AD87" s="8"/>
      <c r="AE87" s="8"/>
      <c r="AF87" s="8"/>
      <c r="AG87" s="8"/>
      <c r="AH87" s="8"/>
      <c r="AI87" s="8"/>
      <c r="AJ87" s="8"/>
      <c r="AK87" s="8"/>
      <c r="AL87" s="8"/>
      <c r="AM87" s="8"/>
      <c r="AN87" s="8"/>
      <c r="AO87" s="8"/>
      <c r="AP87" s="8"/>
      <c r="AQ87" s="8"/>
      <c r="AR87" s="8"/>
      <c r="AS87" s="8"/>
      <c r="AT87" s="8"/>
      <c r="AU87" s="8"/>
      <c r="AV87" s="8"/>
      <c r="AW87" s="8"/>
      <c r="AX87" s="8"/>
      <c r="AY87" s="8"/>
      <c r="AZ87" s="8"/>
      <c r="BA87" s="8"/>
      <c r="BB87" s="8"/>
      <c r="BC87" s="8"/>
      <c r="BD87" s="8"/>
      <c r="BE87" s="8"/>
      <c r="BF87" s="8"/>
      <c r="BG87" s="8"/>
      <c r="BH87" s="8"/>
      <c r="BI87" s="8"/>
      <c r="BJ87" s="8"/>
      <c r="BK87" s="8"/>
      <c r="BL87" s="8"/>
      <c r="BM87" s="8"/>
      <c r="BN87" s="8"/>
      <c r="BO87" s="8"/>
      <c r="BP87" s="8"/>
      <c r="BQ87" s="8"/>
      <c r="BR87" s="8"/>
      <c r="BS87" s="8"/>
      <c r="BT87" s="8"/>
      <c r="BU87" s="8"/>
      <c r="BV87" s="8"/>
      <c r="BW87" s="8"/>
      <c r="BX87" s="8"/>
      <c r="BY87" s="8"/>
      <c r="BZ87" s="8"/>
      <c r="CA87" s="8"/>
      <c r="CB87" s="8"/>
      <c r="CC87" s="8"/>
      <c r="CD87" s="8"/>
      <c r="CE87" s="8"/>
      <c r="CF87" s="8"/>
      <c r="CG87" s="8"/>
      <c r="CH87" s="8"/>
      <c r="CI87" s="8"/>
      <c r="CJ87" s="8"/>
      <c r="CK87" s="8"/>
      <c r="CL87" s="8"/>
      <c r="CM87" s="8"/>
      <c r="CN87" s="8"/>
      <c r="CO87" s="8"/>
    </row>
    <row r="88" spans="3:93" x14ac:dyDescent="0.3">
      <c r="C88"/>
      <c r="D88"/>
      <c r="E88"/>
      <c r="F88"/>
      <c r="G88"/>
      <c r="H88"/>
      <c r="J88" s="8"/>
      <c r="K88" s="8"/>
      <c r="L88" s="8"/>
      <c r="M88" s="8"/>
      <c r="N88" s="8"/>
      <c r="O88" s="8"/>
      <c r="P88" s="8"/>
      <c r="Q88" s="8"/>
      <c r="R88" s="8"/>
      <c r="S88" s="8"/>
      <c r="T88" s="8"/>
      <c r="U88" s="8"/>
      <c r="V88" s="8"/>
      <c r="W88" s="8"/>
      <c r="X88" s="8"/>
      <c r="Y88" s="8"/>
      <c r="Z88" s="8"/>
      <c r="AA88" s="8"/>
      <c r="AB88" s="8"/>
      <c r="AC88" s="8"/>
      <c r="AD88" s="8"/>
      <c r="AE88" s="8"/>
      <c r="AF88" s="8"/>
      <c r="AG88" s="8"/>
      <c r="AH88" s="8"/>
      <c r="AI88" s="8"/>
      <c r="AJ88" s="8"/>
      <c r="AK88" s="8"/>
      <c r="AL88" s="8"/>
      <c r="AM88" s="8"/>
      <c r="AN88" s="8"/>
      <c r="AO88" s="8"/>
      <c r="AP88" s="8"/>
      <c r="AQ88" s="8"/>
      <c r="AR88" s="8"/>
      <c r="AS88" s="8"/>
      <c r="AT88" s="8"/>
      <c r="AU88" s="8"/>
      <c r="AV88" s="8"/>
      <c r="AW88" s="8"/>
      <c r="AX88" s="8"/>
      <c r="AY88" s="8"/>
      <c r="AZ88" s="8"/>
      <c r="BA88" s="8"/>
      <c r="BB88" s="8"/>
      <c r="BC88" s="8"/>
      <c r="BD88" s="8"/>
      <c r="BE88" s="8"/>
      <c r="BF88" s="8"/>
      <c r="BG88" s="8"/>
      <c r="BH88" s="8"/>
      <c r="BI88" s="8"/>
      <c r="BJ88" s="8"/>
      <c r="BK88" s="8"/>
      <c r="BL88" s="8"/>
      <c r="BM88" s="8"/>
      <c r="BN88" s="8"/>
      <c r="BO88" s="8"/>
      <c r="BP88" s="8"/>
      <c r="BQ88" s="8"/>
      <c r="BR88" s="8"/>
      <c r="BS88" s="8"/>
      <c r="BT88" s="8"/>
      <c r="BU88" s="8"/>
      <c r="BV88" s="8"/>
      <c r="BW88" s="8"/>
      <c r="BX88" s="8"/>
      <c r="BY88" s="8"/>
      <c r="BZ88" s="8"/>
      <c r="CA88" s="8"/>
      <c r="CB88" s="8"/>
      <c r="CC88" s="8"/>
      <c r="CD88" s="8"/>
      <c r="CE88" s="8"/>
      <c r="CF88" s="8"/>
      <c r="CG88" s="8"/>
      <c r="CH88" s="8"/>
      <c r="CI88" s="8"/>
      <c r="CJ88" s="8"/>
      <c r="CK88" s="8"/>
      <c r="CL88" s="8"/>
      <c r="CM88" s="8"/>
      <c r="CN88" s="8"/>
      <c r="CO88" s="8"/>
    </row>
    <row r="89" spans="3:93" x14ac:dyDescent="0.3">
      <c r="C89"/>
      <c r="D89"/>
      <c r="E89"/>
      <c r="F89"/>
      <c r="G89"/>
      <c r="H89"/>
      <c r="J89" s="8"/>
      <c r="K89" s="8"/>
      <c r="L89" s="8"/>
      <c r="M89" s="8"/>
      <c r="N89" s="8"/>
      <c r="O89" s="8"/>
      <c r="P89" s="8"/>
      <c r="Q89" s="8"/>
      <c r="R89" s="8"/>
      <c r="S89" s="8"/>
      <c r="T89" s="8"/>
      <c r="U89" s="8"/>
      <c r="V89" s="8"/>
      <c r="W89" s="8"/>
      <c r="X89" s="8"/>
      <c r="Y89" s="8"/>
      <c r="Z89" s="8"/>
      <c r="AA89" s="8"/>
      <c r="AB89" s="8"/>
      <c r="AC89" s="8"/>
      <c r="AD89" s="8"/>
      <c r="AE89" s="8"/>
      <c r="AF89" s="8"/>
      <c r="AG89" s="8"/>
      <c r="AH89" s="8"/>
      <c r="AI89" s="8"/>
      <c r="AJ89" s="8"/>
      <c r="AK89" s="8"/>
      <c r="AL89" s="8"/>
      <c r="AM89" s="8"/>
      <c r="AN89" s="8"/>
      <c r="AO89" s="8"/>
      <c r="AP89" s="8"/>
      <c r="AQ89" s="8"/>
      <c r="AR89" s="8"/>
      <c r="AS89" s="8"/>
      <c r="AT89" s="8"/>
      <c r="AU89" s="8"/>
      <c r="AV89" s="8"/>
      <c r="AW89" s="8"/>
      <c r="AX89" s="8"/>
      <c r="AY89" s="8"/>
      <c r="AZ89" s="8"/>
      <c r="BA89" s="8"/>
      <c r="BB89" s="8"/>
      <c r="BC89" s="8"/>
      <c r="BD89" s="8"/>
      <c r="BE89" s="8"/>
      <c r="BF89" s="8"/>
      <c r="BG89" s="8"/>
      <c r="BH89" s="8"/>
      <c r="BI89" s="8"/>
      <c r="BJ89" s="8"/>
      <c r="BK89" s="8"/>
      <c r="BL89" s="8"/>
      <c r="BM89" s="8"/>
      <c r="BN89" s="8"/>
      <c r="BO89" s="8"/>
      <c r="BP89" s="8"/>
      <c r="BQ89" s="8"/>
      <c r="BR89" s="8"/>
      <c r="BS89" s="8"/>
      <c r="BT89" s="8"/>
      <c r="BU89" s="8"/>
      <c r="BV89" s="8"/>
      <c r="BW89" s="8"/>
      <c r="BX89" s="8"/>
      <c r="BY89" s="8"/>
      <c r="BZ89" s="8"/>
      <c r="CA89" s="8"/>
      <c r="CB89" s="8"/>
      <c r="CC89" s="8"/>
      <c r="CD89" s="8"/>
      <c r="CE89" s="8"/>
      <c r="CF89" s="8"/>
      <c r="CG89" s="8"/>
      <c r="CH89" s="8"/>
      <c r="CI89" s="8"/>
      <c r="CJ89" s="8"/>
      <c r="CK89" s="8"/>
      <c r="CL89" s="8"/>
      <c r="CM89" s="8"/>
      <c r="CN89" s="8"/>
      <c r="CO89" s="8"/>
    </row>
    <row r="90" spans="3:93" x14ac:dyDescent="0.3">
      <c r="C90"/>
      <c r="D90"/>
      <c r="E90"/>
      <c r="F90"/>
      <c r="G90"/>
      <c r="H90"/>
      <c r="J90" s="8"/>
      <c r="K90" s="8"/>
      <c r="L90" s="8"/>
      <c r="M90" s="8"/>
      <c r="N90" s="8"/>
      <c r="O90" s="8"/>
      <c r="P90" s="8"/>
      <c r="Q90" s="8"/>
      <c r="R90" s="8"/>
      <c r="S90" s="8"/>
      <c r="T90" s="8"/>
      <c r="U90" s="8"/>
      <c r="V90" s="8"/>
      <c r="W90" s="8"/>
      <c r="X90" s="8"/>
      <c r="Y90" s="8"/>
      <c r="Z90" s="8"/>
      <c r="AA90" s="8"/>
      <c r="AB90" s="8"/>
      <c r="AC90" s="8"/>
      <c r="AD90" s="8"/>
      <c r="AE90" s="8"/>
      <c r="AF90" s="8"/>
      <c r="AG90" s="8"/>
      <c r="AH90" s="8"/>
      <c r="AI90" s="8"/>
      <c r="AJ90" s="8"/>
      <c r="AK90" s="8"/>
      <c r="AL90" s="8"/>
      <c r="AM90" s="8"/>
      <c r="AN90" s="8"/>
      <c r="AO90" s="8"/>
      <c r="AP90" s="8"/>
      <c r="AQ90" s="8"/>
      <c r="AR90" s="8"/>
      <c r="AS90" s="8"/>
      <c r="AT90" s="8"/>
      <c r="AU90" s="8"/>
      <c r="AV90" s="8"/>
      <c r="AW90" s="8"/>
      <c r="AX90" s="8"/>
      <c r="AY90" s="8"/>
      <c r="AZ90" s="8"/>
      <c r="BA90" s="8"/>
      <c r="BB90" s="8"/>
      <c r="BC90" s="8"/>
      <c r="BD90" s="8"/>
      <c r="BE90" s="8"/>
      <c r="BF90" s="8"/>
      <c r="BG90" s="8"/>
      <c r="BH90" s="8"/>
      <c r="BI90" s="8"/>
      <c r="BJ90" s="8"/>
      <c r="BK90" s="8"/>
      <c r="BL90" s="8"/>
      <c r="BM90" s="8"/>
      <c r="BN90" s="8"/>
      <c r="BO90" s="8"/>
      <c r="BP90" s="8"/>
      <c r="BQ90" s="8"/>
      <c r="BR90" s="8"/>
      <c r="BS90" s="8"/>
      <c r="BT90" s="8"/>
      <c r="BU90" s="8"/>
      <c r="BV90" s="8"/>
      <c r="BW90" s="8"/>
      <c r="BX90" s="8"/>
      <c r="BY90" s="8"/>
      <c r="BZ90" s="8"/>
      <c r="CA90" s="8"/>
      <c r="CB90" s="8"/>
      <c r="CC90" s="8"/>
      <c r="CD90" s="8"/>
      <c r="CE90" s="8"/>
      <c r="CF90" s="8"/>
      <c r="CG90" s="8"/>
      <c r="CH90" s="8"/>
      <c r="CI90" s="8"/>
      <c r="CJ90" s="8"/>
      <c r="CK90" s="8"/>
      <c r="CL90" s="8"/>
      <c r="CM90" s="8"/>
      <c r="CN90" s="8"/>
      <c r="CO90" s="8"/>
    </row>
    <row r="91" spans="3:93" x14ac:dyDescent="0.3">
      <c r="C91"/>
      <c r="D91"/>
      <c r="E91"/>
      <c r="F91"/>
      <c r="G91"/>
      <c r="H91"/>
      <c r="J91" s="8"/>
      <c r="K91" s="8"/>
      <c r="L91" s="8"/>
      <c r="M91" s="8"/>
      <c r="N91" s="8"/>
      <c r="O91" s="8"/>
      <c r="P91" s="8"/>
      <c r="Q91" s="8"/>
      <c r="R91" s="8"/>
      <c r="S91" s="8"/>
      <c r="T91" s="8"/>
      <c r="U91" s="8"/>
      <c r="V91" s="8"/>
      <c r="W91" s="8"/>
      <c r="X91" s="8"/>
      <c r="Y91" s="8"/>
      <c r="Z91" s="8"/>
      <c r="AA91" s="8"/>
      <c r="AB91" s="8"/>
      <c r="AC91" s="8"/>
      <c r="AD91" s="8"/>
      <c r="AE91" s="8"/>
      <c r="AF91" s="8"/>
      <c r="AG91" s="8"/>
      <c r="AH91" s="8"/>
      <c r="AI91" s="8"/>
      <c r="AJ91" s="8"/>
      <c r="AK91" s="8"/>
      <c r="AL91" s="8"/>
      <c r="AM91" s="8"/>
      <c r="AN91" s="8"/>
      <c r="AO91" s="8"/>
      <c r="AP91" s="8"/>
      <c r="AQ91" s="8"/>
      <c r="AR91" s="8"/>
      <c r="AS91" s="8"/>
      <c r="AT91" s="8"/>
      <c r="AU91" s="8"/>
      <c r="AV91" s="8"/>
      <c r="AW91" s="8"/>
      <c r="AX91" s="8"/>
      <c r="AY91" s="8"/>
      <c r="AZ91" s="8"/>
      <c r="BA91" s="8"/>
      <c r="BB91" s="8"/>
      <c r="BC91" s="8"/>
      <c r="BD91" s="8"/>
      <c r="BE91" s="8"/>
      <c r="BF91" s="8"/>
      <c r="BG91" s="8"/>
      <c r="BH91" s="8"/>
      <c r="BI91" s="8"/>
      <c r="BJ91" s="8"/>
      <c r="BK91" s="8"/>
      <c r="BL91" s="8"/>
      <c r="BM91" s="8"/>
      <c r="BN91" s="8"/>
      <c r="BO91" s="8"/>
      <c r="BP91" s="8"/>
      <c r="BQ91" s="8"/>
      <c r="BR91" s="8"/>
      <c r="BS91" s="8"/>
      <c r="BT91" s="8"/>
      <c r="BU91" s="8"/>
      <c r="BV91" s="8"/>
      <c r="BW91" s="8"/>
      <c r="BX91" s="8"/>
      <c r="BY91" s="8"/>
      <c r="BZ91" s="8"/>
      <c r="CA91" s="8"/>
      <c r="CB91" s="8"/>
      <c r="CC91" s="8"/>
      <c r="CD91" s="8"/>
      <c r="CE91" s="8"/>
      <c r="CF91" s="8"/>
      <c r="CG91" s="8"/>
      <c r="CH91" s="8"/>
      <c r="CI91" s="8"/>
      <c r="CJ91" s="8"/>
      <c r="CK91" s="8"/>
      <c r="CL91" s="8"/>
      <c r="CM91" s="8"/>
      <c r="CN91" s="8"/>
      <c r="CO91" s="8"/>
    </row>
    <row r="92" spans="3:93" x14ac:dyDescent="0.3">
      <c r="C92"/>
      <c r="D92"/>
      <c r="E92"/>
      <c r="F92"/>
      <c r="G92"/>
      <c r="H92"/>
      <c r="J92" s="8"/>
      <c r="K92" s="8"/>
      <c r="L92" s="8"/>
      <c r="M92" s="8"/>
      <c r="N92" s="8"/>
      <c r="O92" s="8"/>
      <c r="P92" s="8"/>
      <c r="Q92" s="8"/>
      <c r="R92" s="8"/>
      <c r="S92" s="8"/>
      <c r="T92" s="8"/>
      <c r="U92" s="8"/>
      <c r="V92" s="8"/>
      <c r="W92" s="8"/>
      <c r="X92" s="8"/>
      <c r="Y92" s="8"/>
      <c r="Z92" s="8"/>
      <c r="AA92" s="8"/>
      <c r="AB92" s="8"/>
      <c r="AC92" s="8"/>
      <c r="AD92" s="8"/>
      <c r="AE92" s="8"/>
      <c r="AF92" s="8"/>
      <c r="AG92" s="8"/>
      <c r="AH92" s="8"/>
      <c r="AI92" s="8"/>
      <c r="AJ92" s="8"/>
      <c r="AK92" s="8"/>
      <c r="AL92" s="8"/>
      <c r="AM92" s="8"/>
      <c r="AN92" s="8"/>
      <c r="AO92" s="8"/>
      <c r="AP92" s="8"/>
      <c r="AQ92" s="8"/>
      <c r="AR92" s="8"/>
      <c r="AS92" s="8"/>
      <c r="AT92" s="8"/>
      <c r="AU92" s="8"/>
      <c r="AV92" s="8"/>
      <c r="AW92" s="8"/>
      <c r="AX92" s="8"/>
      <c r="AY92" s="8"/>
      <c r="AZ92" s="8"/>
      <c r="BA92" s="8"/>
      <c r="BB92" s="8"/>
      <c r="BC92" s="8"/>
      <c r="BD92" s="8"/>
      <c r="BE92" s="8"/>
      <c r="BF92" s="8"/>
      <c r="BG92" s="8"/>
      <c r="BH92" s="8"/>
      <c r="BI92" s="8"/>
      <c r="BJ92" s="8"/>
      <c r="BK92" s="8"/>
      <c r="BL92" s="8"/>
      <c r="BM92" s="8"/>
      <c r="BN92" s="8"/>
      <c r="BO92" s="8"/>
      <c r="BP92" s="8"/>
      <c r="BQ92" s="8"/>
      <c r="BR92" s="8"/>
      <c r="BS92" s="8"/>
      <c r="BT92" s="8"/>
      <c r="BU92" s="8"/>
      <c r="BV92" s="8"/>
      <c r="BW92" s="8"/>
      <c r="BX92" s="8"/>
      <c r="BY92" s="8"/>
      <c r="BZ92" s="8"/>
      <c r="CA92" s="8"/>
      <c r="CB92" s="8"/>
      <c r="CC92" s="8"/>
      <c r="CD92" s="8"/>
      <c r="CE92" s="8"/>
      <c r="CF92" s="8"/>
      <c r="CG92" s="8"/>
      <c r="CH92" s="8"/>
      <c r="CI92" s="8"/>
      <c r="CJ92" s="8"/>
      <c r="CK92" s="8"/>
      <c r="CL92" s="8"/>
      <c r="CM92" s="8"/>
      <c r="CN92" s="8"/>
      <c r="CO92" s="8"/>
    </row>
    <row r="93" spans="3:93" x14ac:dyDescent="0.3">
      <c r="C93"/>
      <c r="D93"/>
      <c r="E93"/>
      <c r="F93"/>
      <c r="G93"/>
      <c r="H93"/>
      <c r="J93" s="8"/>
      <c r="K93" s="8"/>
      <c r="L93" s="8"/>
      <c r="M93" s="8"/>
      <c r="N93" s="8"/>
      <c r="O93" s="8"/>
      <c r="P93" s="8"/>
      <c r="Q93" s="8"/>
      <c r="R93" s="8"/>
      <c r="S93" s="8"/>
      <c r="T93" s="8"/>
      <c r="U93" s="8"/>
      <c r="V93" s="8"/>
      <c r="W93" s="8"/>
      <c r="X93" s="8"/>
      <c r="Y93" s="8"/>
      <c r="Z93" s="8"/>
      <c r="AA93" s="8"/>
      <c r="AB93" s="8"/>
      <c r="AC93" s="8"/>
      <c r="AD93" s="8"/>
      <c r="AE93" s="8"/>
      <c r="AF93" s="8"/>
      <c r="AG93" s="8"/>
      <c r="AH93" s="8"/>
      <c r="AI93" s="8"/>
      <c r="AJ93" s="8"/>
      <c r="AK93" s="8"/>
      <c r="AL93" s="8"/>
      <c r="AM93" s="8"/>
      <c r="AN93" s="8"/>
      <c r="AO93" s="8"/>
      <c r="AP93" s="8"/>
      <c r="AQ93" s="8"/>
      <c r="AR93" s="8"/>
      <c r="AS93" s="8"/>
      <c r="AT93" s="8"/>
      <c r="AU93" s="8"/>
      <c r="AV93" s="8"/>
      <c r="AW93" s="8"/>
      <c r="AX93" s="8"/>
      <c r="AY93" s="8"/>
      <c r="AZ93" s="8"/>
      <c r="BA93" s="8"/>
      <c r="BB93" s="8"/>
      <c r="BC93" s="8"/>
      <c r="BD93" s="8"/>
      <c r="BE93" s="8"/>
      <c r="BF93" s="8"/>
      <c r="BG93" s="8"/>
      <c r="BH93" s="8"/>
      <c r="BI93" s="8"/>
      <c r="BJ93" s="8"/>
      <c r="BK93" s="8"/>
      <c r="BL93" s="8"/>
      <c r="BM93" s="8"/>
      <c r="BN93" s="8"/>
      <c r="BO93" s="8"/>
      <c r="BP93" s="8"/>
      <c r="BQ93" s="8"/>
      <c r="BR93" s="8"/>
      <c r="BS93" s="8"/>
      <c r="BT93" s="8"/>
      <c r="BU93" s="8"/>
      <c r="BV93" s="8"/>
      <c r="BW93" s="8"/>
      <c r="BX93" s="8"/>
      <c r="BY93" s="8"/>
      <c r="BZ93" s="8"/>
      <c r="CA93" s="8"/>
      <c r="CB93" s="8"/>
      <c r="CC93" s="8"/>
      <c r="CD93" s="8"/>
      <c r="CE93" s="8"/>
      <c r="CF93" s="8"/>
      <c r="CG93" s="8"/>
      <c r="CH93" s="8"/>
      <c r="CI93" s="8"/>
      <c r="CJ93" s="8"/>
      <c r="CK93" s="8"/>
      <c r="CL93" s="8"/>
      <c r="CM93" s="8"/>
      <c r="CN93" s="8"/>
      <c r="CO93" s="8"/>
    </row>
    <row r="94" spans="3:93" x14ac:dyDescent="0.3">
      <c r="C94"/>
      <c r="D94"/>
      <c r="E94"/>
      <c r="F94"/>
      <c r="G94"/>
      <c r="H94"/>
      <c r="J94" s="8"/>
      <c r="K94" s="8"/>
      <c r="L94" s="8"/>
      <c r="M94" s="8"/>
      <c r="N94" s="8"/>
      <c r="O94" s="8"/>
      <c r="P94" s="8"/>
      <c r="Q94" s="8"/>
      <c r="R94" s="8"/>
      <c r="S94" s="8"/>
      <c r="T94" s="8"/>
      <c r="U94" s="8"/>
      <c r="V94" s="8"/>
      <c r="W94" s="8"/>
      <c r="X94" s="8"/>
      <c r="Y94" s="8"/>
      <c r="Z94" s="8"/>
      <c r="AA94" s="8"/>
      <c r="AB94" s="8"/>
      <c r="AC94" s="8"/>
      <c r="AD94" s="8"/>
      <c r="AE94" s="8"/>
      <c r="AF94" s="8"/>
      <c r="AG94" s="8"/>
      <c r="AH94" s="8"/>
      <c r="AI94" s="8"/>
      <c r="AJ94" s="8"/>
      <c r="AK94" s="8"/>
      <c r="AL94" s="8"/>
      <c r="AM94" s="8"/>
      <c r="AN94" s="8"/>
      <c r="AO94" s="8"/>
      <c r="AP94" s="8"/>
      <c r="AQ94" s="8"/>
      <c r="AR94" s="8"/>
      <c r="AS94" s="8"/>
      <c r="AT94" s="8"/>
      <c r="AU94" s="8"/>
      <c r="AV94" s="8"/>
      <c r="AW94" s="8"/>
      <c r="AX94" s="8"/>
      <c r="AY94" s="8"/>
      <c r="AZ94" s="8"/>
      <c r="BA94" s="8"/>
      <c r="BB94" s="8"/>
      <c r="BC94" s="8"/>
      <c r="BD94" s="8"/>
      <c r="BE94" s="8"/>
      <c r="BF94" s="8"/>
      <c r="BG94" s="8"/>
      <c r="BH94" s="8"/>
      <c r="BI94" s="8"/>
      <c r="BJ94" s="8"/>
      <c r="BK94" s="8"/>
      <c r="BL94" s="8"/>
      <c r="BM94" s="8"/>
      <c r="BN94" s="8"/>
      <c r="BO94" s="8"/>
      <c r="BP94" s="8"/>
      <c r="BQ94" s="8"/>
      <c r="BR94" s="8"/>
      <c r="BS94" s="8"/>
      <c r="BT94" s="8"/>
      <c r="BU94" s="8"/>
      <c r="BV94" s="8"/>
      <c r="BW94" s="8"/>
      <c r="BX94" s="8"/>
      <c r="BY94" s="8"/>
      <c r="BZ94" s="8"/>
      <c r="CA94" s="8"/>
      <c r="CB94" s="8"/>
      <c r="CC94" s="8"/>
      <c r="CD94" s="8"/>
      <c r="CE94" s="8"/>
      <c r="CF94" s="8"/>
      <c r="CG94" s="8"/>
      <c r="CH94" s="8"/>
      <c r="CI94" s="8"/>
      <c r="CJ94" s="8"/>
      <c r="CK94" s="8"/>
      <c r="CL94" s="8"/>
      <c r="CM94" s="8"/>
      <c r="CN94" s="8"/>
      <c r="CO94" s="8"/>
    </row>
    <row r="95" spans="3:93" x14ac:dyDescent="0.3">
      <c r="C95"/>
      <c r="D95"/>
      <c r="E95"/>
      <c r="F95"/>
      <c r="G95"/>
      <c r="H95"/>
      <c r="J95" s="8"/>
      <c r="K95" s="8"/>
      <c r="L95" s="8"/>
      <c r="M95" s="8"/>
      <c r="N95" s="8"/>
      <c r="O95" s="8"/>
      <c r="P95" s="8"/>
      <c r="Q95" s="8"/>
      <c r="R95" s="8"/>
      <c r="S95" s="8"/>
      <c r="T95" s="8"/>
      <c r="U95" s="8"/>
      <c r="V95" s="8"/>
      <c r="W95" s="8"/>
      <c r="X95" s="8"/>
      <c r="Y95" s="8"/>
      <c r="Z95" s="8"/>
      <c r="AA95" s="8"/>
      <c r="AB95" s="8"/>
      <c r="AC95" s="8"/>
      <c r="AD95" s="8"/>
      <c r="AE95" s="8"/>
      <c r="AF95" s="8"/>
      <c r="AG95" s="8"/>
      <c r="AH95" s="8"/>
      <c r="AI95" s="8"/>
      <c r="AJ95" s="8"/>
      <c r="AK95" s="8"/>
      <c r="AL95" s="8"/>
      <c r="AM95" s="8"/>
      <c r="AN95" s="8"/>
      <c r="AO95" s="8"/>
      <c r="AP95" s="8"/>
      <c r="AQ95" s="8"/>
      <c r="AR95" s="8"/>
      <c r="AS95" s="8"/>
      <c r="AT95" s="8"/>
      <c r="AU95" s="8"/>
      <c r="AV95" s="8"/>
      <c r="AW95" s="8"/>
      <c r="AX95" s="8"/>
      <c r="AY95" s="8"/>
      <c r="AZ95" s="8"/>
      <c r="BA95" s="8"/>
      <c r="BB95" s="8"/>
      <c r="BC95" s="8"/>
      <c r="BD95" s="8"/>
      <c r="BE95" s="8"/>
      <c r="BF95" s="8"/>
      <c r="BG95" s="8"/>
      <c r="BH95" s="8"/>
      <c r="BI95" s="8"/>
      <c r="BJ95" s="8"/>
      <c r="BK95" s="8"/>
      <c r="BL95" s="8"/>
      <c r="BM95" s="8"/>
      <c r="BN95" s="8"/>
      <c r="BO95" s="8"/>
      <c r="BP95" s="8"/>
      <c r="BQ95" s="8"/>
      <c r="BR95" s="8"/>
      <c r="BS95" s="8"/>
      <c r="BT95" s="8"/>
      <c r="BU95" s="8"/>
      <c r="BV95" s="8"/>
      <c r="BW95" s="8"/>
      <c r="BX95" s="8"/>
      <c r="BY95" s="8"/>
      <c r="BZ95" s="8"/>
      <c r="CA95" s="8"/>
      <c r="CB95" s="8"/>
      <c r="CC95" s="8"/>
      <c r="CD95" s="8"/>
      <c r="CE95" s="8"/>
      <c r="CF95" s="8"/>
      <c r="CG95" s="8"/>
      <c r="CH95" s="8"/>
      <c r="CI95" s="8"/>
      <c r="CJ95" s="8"/>
      <c r="CK95" s="8"/>
      <c r="CL95" s="8"/>
      <c r="CM95" s="8"/>
      <c r="CN95" s="8"/>
      <c r="CO95" s="8"/>
    </row>
    <row r="96" spans="3:93" x14ac:dyDescent="0.3">
      <c r="C96"/>
      <c r="D96"/>
      <c r="E96"/>
      <c r="F96"/>
      <c r="G96"/>
      <c r="H96"/>
      <c r="J96" s="8"/>
      <c r="K96" s="8"/>
      <c r="L96" s="8"/>
      <c r="M96" s="8"/>
      <c r="N96" s="8"/>
      <c r="O96" s="8"/>
      <c r="P96" s="8"/>
      <c r="Q96" s="8"/>
      <c r="R96" s="8"/>
      <c r="S96" s="8"/>
      <c r="T96" s="8"/>
      <c r="U96" s="8"/>
      <c r="V96" s="8"/>
      <c r="W96" s="8"/>
      <c r="X96" s="8"/>
      <c r="Y96" s="8"/>
      <c r="Z96" s="8"/>
      <c r="AA96" s="8"/>
      <c r="AB96" s="8"/>
      <c r="AC96" s="8"/>
      <c r="AD96" s="8"/>
      <c r="AE96" s="8"/>
      <c r="AF96" s="8"/>
      <c r="AG96" s="8"/>
      <c r="AH96" s="8"/>
      <c r="AI96" s="8"/>
      <c r="AJ96" s="8"/>
      <c r="AK96" s="8"/>
      <c r="AL96" s="8"/>
      <c r="AM96" s="8"/>
      <c r="AN96" s="8"/>
      <c r="AO96" s="8"/>
      <c r="AP96" s="8"/>
      <c r="AQ96" s="8"/>
      <c r="AR96" s="8"/>
      <c r="AS96" s="8"/>
      <c r="AT96" s="8"/>
      <c r="AU96" s="8"/>
      <c r="AV96" s="8"/>
      <c r="AW96" s="8"/>
      <c r="AX96" s="8"/>
      <c r="AY96" s="8"/>
      <c r="AZ96" s="8"/>
      <c r="BA96" s="8"/>
      <c r="BB96" s="8"/>
      <c r="BC96" s="8"/>
      <c r="BD96" s="8"/>
      <c r="BE96" s="8"/>
      <c r="BF96" s="8"/>
      <c r="BG96" s="8"/>
      <c r="BH96" s="8"/>
      <c r="BI96" s="8"/>
      <c r="BJ96" s="8"/>
      <c r="BK96" s="8"/>
      <c r="BL96" s="8"/>
      <c r="BM96" s="8"/>
      <c r="BN96" s="8"/>
      <c r="BO96" s="8"/>
      <c r="BP96" s="8"/>
      <c r="BQ96" s="8"/>
      <c r="BR96" s="8"/>
      <c r="BS96" s="8"/>
      <c r="BT96" s="8"/>
      <c r="BU96" s="8"/>
      <c r="BV96" s="8"/>
      <c r="BW96" s="8"/>
      <c r="BX96" s="8"/>
      <c r="BY96" s="8"/>
      <c r="BZ96" s="8"/>
      <c r="CA96" s="8"/>
      <c r="CB96" s="8"/>
      <c r="CC96" s="8"/>
      <c r="CD96" s="8"/>
      <c r="CE96" s="8"/>
      <c r="CF96" s="8"/>
      <c r="CG96" s="8"/>
      <c r="CH96" s="8"/>
      <c r="CI96" s="8"/>
      <c r="CJ96" s="8"/>
      <c r="CK96" s="8"/>
      <c r="CL96" s="8"/>
      <c r="CM96" s="8"/>
      <c r="CN96" s="8"/>
      <c r="CO96" s="8"/>
    </row>
    <row r="97" spans="3:93" x14ac:dyDescent="0.3">
      <c r="C97"/>
      <c r="D97"/>
      <c r="E97"/>
      <c r="F97"/>
      <c r="G97"/>
      <c r="H97"/>
      <c r="J97" s="8"/>
      <c r="K97" s="8"/>
      <c r="L97" s="8"/>
      <c r="M97" s="8"/>
      <c r="N97" s="8"/>
      <c r="O97" s="8"/>
      <c r="P97" s="8"/>
      <c r="Q97" s="8"/>
      <c r="R97" s="8"/>
      <c r="S97" s="8"/>
      <c r="T97" s="8"/>
      <c r="U97" s="8"/>
      <c r="V97" s="8"/>
      <c r="W97" s="8"/>
      <c r="X97" s="8"/>
      <c r="Y97" s="8"/>
      <c r="Z97" s="8"/>
      <c r="AA97" s="8"/>
      <c r="AB97" s="8"/>
      <c r="AC97" s="8"/>
      <c r="AD97" s="8"/>
      <c r="AE97" s="8"/>
      <c r="AF97" s="8"/>
      <c r="AG97" s="8"/>
      <c r="AH97" s="8"/>
      <c r="AI97" s="8"/>
      <c r="AJ97" s="8"/>
      <c r="AK97" s="8"/>
      <c r="AL97" s="8"/>
      <c r="AM97" s="8"/>
      <c r="AN97" s="8"/>
      <c r="AO97" s="8"/>
      <c r="AP97" s="8"/>
      <c r="AQ97" s="8"/>
      <c r="AR97" s="8"/>
      <c r="AS97" s="8"/>
      <c r="AT97" s="8"/>
      <c r="AU97" s="8"/>
      <c r="AV97" s="8"/>
      <c r="AW97" s="8"/>
      <c r="AX97" s="8"/>
      <c r="AY97" s="8"/>
      <c r="AZ97" s="8"/>
      <c r="BA97" s="8"/>
      <c r="BB97" s="8"/>
      <c r="BC97" s="8"/>
      <c r="BD97" s="8"/>
      <c r="BE97" s="8"/>
      <c r="BF97" s="8"/>
      <c r="BG97" s="8"/>
      <c r="BH97" s="8"/>
      <c r="BI97" s="8"/>
      <c r="BJ97" s="8"/>
      <c r="BK97" s="8"/>
      <c r="BL97" s="8"/>
      <c r="BM97" s="8"/>
      <c r="BN97" s="8"/>
      <c r="BO97" s="8"/>
      <c r="BP97" s="8"/>
      <c r="BQ97" s="8"/>
      <c r="BR97" s="8"/>
      <c r="BS97" s="8"/>
      <c r="BT97" s="8"/>
      <c r="BU97" s="8"/>
      <c r="BV97" s="8"/>
      <c r="BW97" s="8"/>
      <c r="BX97" s="8"/>
      <c r="BY97" s="8"/>
      <c r="BZ97" s="8"/>
      <c r="CA97" s="8"/>
      <c r="CB97" s="8"/>
      <c r="CC97" s="8"/>
      <c r="CD97" s="8"/>
      <c r="CE97" s="8"/>
      <c r="CF97" s="8"/>
      <c r="CG97" s="8"/>
      <c r="CH97" s="8"/>
      <c r="CI97" s="8"/>
      <c r="CJ97" s="8"/>
      <c r="CK97" s="8"/>
      <c r="CL97" s="8"/>
      <c r="CM97" s="8"/>
      <c r="CN97" s="8"/>
      <c r="CO97" s="8"/>
    </row>
    <row r="98" spans="3:93" x14ac:dyDescent="0.3">
      <c r="C98"/>
      <c r="D98"/>
      <c r="E98"/>
      <c r="F98"/>
      <c r="G98"/>
      <c r="H98"/>
      <c r="J98" s="8"/>
      <c r="K98" s="8"/>
      <c r="L98" s="8"/>
      <c r="M98" s="8"/>
      <c r="N98" s="8"/>
      <c r="O98" s="8"/>
      <c r="P98" s="8"/>
      <c r="Q98" s="8"/>
      <c r="R98" s="8"/>
      <c r="S98" s="8"/>
      <c r="T98" s="8"/>
      <c r="U98" s="8"/>
      <c r="V98" s="8"/>
      <c r="W98" s="8"/>
      <c r="X98" s="8"/>
      <c r="Y98" s="8"/>
      <c r="Z98" s="8"/>
      <c r="AA98" s="8"/>
      <c r="AB98" s="8"/>
      <c r="AC98" s="8"/>
      <c r="AD98" s="8"/>
      <c r="AE98" s="8"/>
      <c r="AF98" s="8"/>
      <c r="AG98" s="8"/>
      <c r="AH98" s="8"/>
      <c r="AI98" s="8"/>
      <c r="AJ98" s="8"/>
      <c r="AK98" s="8"/>
      <c r="AL98" s="8"/>
      <c r="AM98" s="8"/>
      <c r="AN98" s="8"/>
      <c r="AO98" s="8"/>
      <c r="AP98" s="8"/>
      <c r="AQ98" s="8"/>
      <c r="AR98" s="8"/>
      <c r="AS98" s="8"/>
      <c r="AT98" s="8"/>
      <c r="AU98" s="8"/>
      <c r="AV98" s="8"/>
      <c r="AW98" s="8"/>
      <c r="AX98" s="8"/>
      <c r="AY98" s="8"/>
      <c r="AZ98" s="8"/>
      <c r="BA98" s="8"/>
      <c r="BB98" s="8"/>
      <c r="BC98" s="8"/>
      <c r="BD98" s="8"/>
      <c r="BE98" s="8"/>
      <c r="BF98" s="8"/>
      <c r="BG98" s="8"/>
      <c r="BH98" s="8"/>
      <c r="BI98" s="8"/>
      <c r="BJ98" s="8"/>
      <c r="BK98" s="8"/>
      <c r="BL98" s="8"/>
      <c r="BM98" s="8"/>
      <c r="BN98" s="8"/>
      <c r="BO98" s="8"/>
      <c r="BP98" s="8"/>
      <c r="BQ98" s="8"/>
      <c r="BR98" s="8"/>
      <c r="BS98" s="8"/>
      <c r="BT98" s="8"/>
      <c r="BU98" s="8"/>
      <c r="BV98" s="8"/>
      <c r="BW98" s="8"/>
      <c r="BX98" s="8"/>
      <c r="BY98" s="8"/>
      <c r="BZ98" s="8"/>
      <c r="CA98" s="8"/>
      <c r="CB98" s="8"/>
      <c r="CC98" s="8"/>
      <c r="CD98" s="8"/>
      <c r="CE98" s="8"/>
      <c r="CF98" s="8"/>
      <c r="CG98" s="8"/>
      <c r="CH98" s="8"/>
      <c r="CI98" s="8"/>
      <c r="CJ98" s="8"/>
      <c r="CK98" s="8"/>
      <c r="CL98" s="8"/>
      <c r="CM98" s="8"/>
      <c r="CN98" s="8"/>
      <c r="CO98" s="8"/>
    </row>
    <row r="99" spans="3:93" x14ac:dyDescent="0.3">
      <c r="C99"/>
      <c r="D99"/>
      <c r="E99"/>
      <c r="F99"/>
      <c r="G99"/>
      <c r="H99"/>
      <c r="J99" s="8"/>
      <c r="K99" s="8"/>
      <c r="L99" s="8"/>
      <c r="M99" s="8"/>
      <c r="N99" s="8"/>
      <c r="O99" s="8"/>
      <c r="P99" s="8"/>
      <c r="Q99" s="8"/>
      <c r="R99" s="8"/>
      <c r="S99" s="8"/>
      <c r="T99" s="8"/>
      <c r="U99" s="8"/>
      <c r="V99" s="8"/>
      <c r="W99" s="8"/>
      <c r="X99" s="8"/>
      <c r="Y99" s="8"/>
      <c r="Z99" s="8"/>
      <c r="AA99" s="8"/>
      <c r="AB99" s="8"/>
      <c r="AC99" s="8"/>
      <c r="AD99" s="8"/>
      <c r="AE99" s="8"/>
      <c r="AF99" s="8"/>
      <c r="AG99" s="8"/>
      <c r="AH99" s="8"/>
      <c r="AI99" s="8"/>
      <c r="AJ99" s="8"/>
      <c r="AK99" s="8"/>
      <c r="AL99" s="8"/>
      <c r="AM99" s="8"/>
      <c r="AN99" s="8"/>
      <c r="AO99" s="8"/>
      <c r="AP99" s="8"/>
      <c r="AQ99" s="8"/>
      <c r="AR99" s="8"/>
      <c r="AS99" s="8"/>
      <c r="AT99" s="8"/>
      <c r="AU99" s="8"/>
      <c r="AV99" s="8"/>
      <c r="AW99" s="8"/>
      <c r="AX99" s="8"/>
      <c r="AY99" s="8"/>
      <c r="AZ99" s="8"/>
      <c r="BA99" s="8"/>
      <c r="BB99" s="8"/>
      <c r="BC99" s="8"/>
      <c r="BD99" s="8"/>
      <c r="BE99" s="8"/>
      <c r="BF99" s="8"/>
      <c r="BG99" s="8"/>
      <c r="BH99" s="8"/>
      <c r="BI99" s="8"/>
      <c r="BJ99" s="8"/>
      <c r="BK99" s="8"/>
      <c r="BL99" s="8"/>
      <c r="BM99" s="8"/>
      <c r="BN99" s="8"/>
      <c r="BO99" s="8"/>
      <c r="BP99" s="8"/>
      <c r="BQ99" s="8"/>
      <c r="BR99" s="8"/>
      <c r="BS99" s="8"/>
      <c r="BT99" s="8"/>
      <c r="BU99" s="8"/>
      <c r="BV99" s="8"/>
      <c r="BW99" s="8"/>
      <c r="BX99" s="8"/>
      <c r="BY99" s="8"/>
      <c r="BZ99" s="8"/>
      <c r="CA99" s="8"/>
      <c r="CB99" s="8"/>
      <c r="CC99" s="8"/>
      <c r="CD99" s="8"/>
      <c r="CE99" s="8"/>
      <c r="CF99" s="8"/>
      <c r="CG99" s="8"/>
      <c r="CH99" s="8"/>
      <c r="CI99" s="8"/>
      <c r="CJ99" s="8"/>
      <c r="CK99" s="8"/>
      <c r="CL99" s="8"/>
      <c r="CM99" s="8"/>
      <c r="CN99" s="8"/>
      <c r="CO99" s="8"/>
    </row>
    <row r="100" spans="3:93" x14ac:dyDescent="0.3">
      <c r="C100"/>
      <c r="D100"/>
      <c r="E100"/>
      <c r="F100"/>
      <c r="G100"/>
      <c r="H100"/>
      <c r="J100" s="8"/>
      <c r="K100" s="8"/>
      <c r="L100" s="8"/>
      <c r="M100" s="8"/>
      <c r="N100" s="8"/>
      <c r="O100" s="8"/>
      <c r="P100" s="8"/>
      <c r="Q100" s="8"/>
      <c r="R100" s="8"/>
      <c r="S100" s="8"/>
      <c r="T100" s="8"/>
      <c r="U100" s="8"/>
      <c r="V100" s="8"/>
      <c r="W100" s="8"/>
      <c r="X100" s="8"/>
      <c r="Y100" s="8"/>
      <c r="Z100" s="8"/>
      <c r="AA100" s="8"/>
      <c r="AB100" s="8"/>
      <c r="AC100" s="8"/>
      <c r="AD100" s="8"/>
      <c r="AE100" s="8"/>
      <c r="AF100" s="8"/>
      <c r="AG100" s="8"/>
      <c r="AH100" s="8"/>
      <c r="AI100" s="8"/>
      <c r="AJ100" s="8"/>
      <c r="AK100" s="8"/>
      <c r="AL100" s="8"/>
      <c r="AM100" s="8"/>
      <c r="AN100" s="8"/>
      <c r="AO100" s="8"/>
      <c r="AP100" s="8"/>
      <c r="AQ100" s="8"/>
      <c r="AR100" s="8"/>
      <c r="AS100" s="8"/>
      <c r="AT100" s="8"/>
      <c r="AU100" s="8"/>
      <c r="AV100" s="8"/>
      <c r="AW100" s="8"/>
      <c r="AX100" s="8"/>
      <c r="AY100" s="8"/>
      <c r="AZ100" s="8"/>
      <c r="BA100" s="8"/>
      <c r="BB100" s="8"/>
      <c r="BC100" s="8"/>
      <c r="BD100" s="8"/>
      <c r="BE100" s="8"/>
      <c r="BF100" s="8"/>
      <c r="BG100" s="8"/>
      <c r="BH100" s="8"/>
      <c r="BI100" s="8"/>
      <c r="BJ100" s="8"/>
      <c r="BK100" s="8"/>
      <c r="BL100" s="8"/>
      <c r="BM100" s="8"/>
      <c r="BN100" s="8"/>
      <c r="BO100" s="8"/>
      <c r="BP100" s="8"/>
      <c r="BQ100" s="8"/>
      <c r="BR100" s="8"/>
      <c r="BS100" s="8"/>
      <c r="BT100" s="8"/>
      <c r="BU100" s="8"/>
      <c r="BV100" s="8"/>
      <c r="BW100" s="8"/>
      <c r="BX100" s="8"/>
      <c r="BY100" s="8"/>
      <c r="BZ100" s="8"/>
      <c r="CA100" s="8"/>
      <c r="CB100" s="8"/>
      <c r="CC100" s="8"/>
      <c r="CD100" s="8"/>
      <c r="CE100" s="8"/>
      <c r="CF100" s="8"/>
      <c r="CG100" s="8"/>
      <c r="CH100" s="8"/>
      <c r="CI100" s="8"/>
      <c r="CJ100" s="8"/>
      <c r="CK100" s="8"/>
      <c r="CL100" s="8"/>
      <c r="CM100" s="8"/>
      <c r="CN100" s="8"/>
      <c r="CO100" s="8"/>
    </row>
    <row r="101" spans="3:93" x14ac:dyDescent="0.3">
      <c r="C101"/>
      <c r="D101"/>
      <c r="E101"/>
      <c r="F101"/>
      <c r="G101"/>
      <c r="H101"/>
      <c r="J101" s="8"/>
      <c r="K101" s="8"/>
      <c r="L101" s="8"/>
      <c r="M101" s="8"/>
      <c r="N101" s="8"/>
      <c r="O101" s="8"/>
      <c r="P101" s="8"/>
      <c r="Q101" s="8"/>
      <c r="R101" s="8"/>
      <c r="S101" s="8"/>
      <c r="T101" s="8"/>
      <c r="U101" s="8"/>
      <c r="V101" s="8"/>
      <c r="W101" s="8"/>
      <c r="X101" s="8"/>
      <c r="Y101" s="8"/>
      <c r="Z101" s="8"/>
      <c r="AA101" s="8"/>
      <c r="AB101" s="8"/>
      <c r="AC101" s="8"/>
      <c r="AD101" s="8"/>
      <c r="AE101" s="8"/>
      <c r="AF101" s="8"/>
      <c r="AG101" s="8"/>
      <c r="AH101" s="8"/>
      <c r="AI101" s="8"/>
      <c r="AJ101" s="8"/>
      <c r="AK101" s="8"/>
      <c r="AL101" s="8"/>
      <c r="AM101" s="8"/>
      <c r="AN101" s="8"/>
      <c r="AO101" s="8"/>
      <c r="AP101" s="8"/>
      <c r="AQ101" s="8"/>
      <c r="AR101" s="8"/>
      <c r="AS101" s="8"/>
      <c r="AT101" s="8"/>
      <c r="AU101" s="8"/>
      <c r="AV101" s="8"/>
      <c r="AW101" s="8"/>
      <c r="AX101" s="8"/>
      <c r="AY101" s="8"/>
      <c r="AZ101" s="8"/>
      <c r="BA101" s="8"/>
      <c r="BB101" s="8"/>
      <c r="BC101" s="8"/>
      <c r="BD101" s="8"/>
      <c r="BE101" s="8"/>
      <c r="BF101" s="8"/>
      <c r="BG101" s="8"/>
      <c r="BH101" s="8"/>
      <c r="BI101" s="8"/>
      <c r="BJ101" s="8"/>
      <c r="BK101" s="8"/>
      <c r="BL101" s="8"/>
      <c r="BM101" s="8"/>
      <c r="BN101" s="8"/>
      <c r="BO101" s="8"/>
      <c r="BP101" s="8"/>
      <c r="BQ101" s="8"/>
      <c r="BR101" s="8"/>
      <c r="BS101" s="8"/>
      <c r="BT101" s="8"/>
      <c r="BU101" s="8"/>
      <c r="BV101" s="8"/>
      <c r="BW101" s="8"/>
      <c r="BX101" s="8"/>
      <c r="BY101" s="8"/>
      <c r="BZ101" s="8"/>
      <c r="CA101" s="8"/>
      <c r="CB101" s="8"/>
      <c r="CC101" s="8"/>
      <c r="CD101" s="8"/>
      <c r="CE101" s="8"/>
      <c r="CF101" s="8"/>
      <c r="CG101" s="8"/>
      <c r="CH101" s="8"/>
      <c r="CI101" s="8"/>
      <c r="CJ101" s="8"/>
      <c r="CK101" s="8"/>
      <c r="CL101" s="8"/>
      <c r="CM101" s="8"/>
      <c r="CN101" s="8"/>
      <c r="CO101" s="8"/>
    </row>
    <row r="102" spans="3:93" x14ac:dyDescent="0.3">
      <c r="C102"/>
      <c r="D102"/>
      <c r="E102"/>
      <c r="F102"/>
      <c r="G102"/>
      <c r="H102"/>
      <c r="J102" s="8"/>
      <c r="K102" s="8"/>
      <c r="L102" s="8"/>
      <c r="M102" s="8"/>
      <c r="N102" s="8"/>
      <c r="O102" s="8"/>
      <c r="P102" s="8"/>
      <c r="Q102" s="8"/>
      <c r="R102" s="8"/>
      <c r="S102" s="8"/>
      <c r="T102" s="8"/>
      <c r="U102" s="8"/>
      <c r="V102" s="8"/>
      <c r="W102" s="8"/>
      <c r="X102" s="8"/>
      <c r="Y102" s="8"/>
      <c r="Z102" s="8"/>
      <c r="AA102" s="8"/>
      <c r="AB102" s="8"/>
      <c r="AC102" s="8"/>
      <c r="AD102" s="8"/>
      <c r="AE102" s="8"/>
      <c r="AF102" s="8"/>
      <c r="AG102" s="8"/>
      <c r="AH102" s="8"/>
      <c r="AI102" s="8"/>
      <c r="AJ102" s="8"/>
      <c r="AK102" s="8"/>
      <c r="AL102" s="8"/>
      <c r="AM102" s="8"/>
      <c r="AN102" s="8"/>
      <c r="AO102" s="8"/>
      <c r="AP102" s="8"/>
      <c r="AQ102" s="8"/>
      <c r="AR102" s="8"/>
      <c r="AS102" s="8"/>
      <c r="AT102" s="8"/>
      <c r="AU102" s="8"/>
      <c r="AV102" s="8"/>
      <c r="AW102" s="8"/>
      <c r="AX102" s="8"/>
      <c r="AY102" s="8"/>
      <c r="AZ102" s="8"/>
      <c r="BA102" s="8"/>
      <c r="BB102" s="8"/>
      <c r="BC102" s="8"/>
      <c r="BD102" s="8"/>
      <c r="BE102" s="8"/>
      <c r="BF102" s="8"/>
      <c r="BG102" s="8"/>
      <c r="BH102" s="8"/>
      <c r="BI102" s="8"/>
      <c r="BJ102" s="8"/>
      <c r="BK102" s="8"/>
      <c r="BL102" s="8"/>
      <c r="BM102" s="8"/>
      <c r="BN102" s="8"/>
      <c r="BO102" s="8"/>
      <c r="BP102" s="8"/>
      <c r="BQ102" s="8"/>
      <c r="BR102" s="8"/>
      <c r="BS102" s="8"/>
      <c r="BT102" s="8"/>
      <c r="BU102" s="8"/>
      <c r="BV102" s="8"/>
      <c r="BW102" s="8"/>
      <c r="BX102" s="8"/>
      <c r="BY102" s="8"/>
      <c r="BZ102" s="8"/>
      <c r="CA102" s="8"/>
      <c r="CB102" s="8"/>
      <c r="CC102" s="8"/>
      <c r="CD102" s="8"/>
      <c r="CE102" s="8"/>
      <c r="CF102" s="8"/>
      <c r="CG102" s="8"/>
      <c r="CH102" s="8"/>
      <c r="CI102" s="8"/>
      <c r="CJ102" s="8"/>
      <c r="CK102" s="8"/>
      <c r="CL102" s="8"/>
      <c r="CM102" s="8"/>
      <c r="CN102" s="8"/>
      <c r="CO102" s="8"/>
    </row>
    <row r="103" spans="3:93" x14ac:dyDescent="0.3">
      <c r="C103"/>
      <c r="D103"/>
      <c r="E103"/>
      <c r="F103"/>
      <c r="G103"/>
      <c r="H103"/>
      <c r="J103" s="8"/>
      <c r="K103" s="8"/>
      <c r="L103" s="8"/>
      <c r="M103" s="8"/>
      <c r="N103" s="8"/>
      <c r="O103" s="8"/>
      <c r="P103" s="8"/>
      <c r="Q103" s="8"/>
      <c r="R103" s="8"/>
      <c r="S103" s="8"/>
      <c r="T103" s="8"/>
      <c r="U103" s="8"/>
      <c r="V103" s="8"/>
      <c r="W103" s="8"/>
      <c r="X103" s="8"/>
      <c r="Y103" s="8"/>
      <c r="Z103" s="8"/>
      <c r="AA103" s="8"/>
      <c r="AB103" s="8"/>
      <c r="AC103" s="8"/>
      <c r="AD103" s="8"/>
      <c r="AE103" s="8"/>
      <c r="AF103" s="8"/>
      <c r="AG103" s="8"/>
      <c r="AH103" s="8"/>
      <c r="AI103" s="8"/>
      <c r="AJ103" s="8"/>
      <c r="AK103" s="8"/>
      <c r="AL103" s="8"/>
      <c r="AM103" s="8"/>
      <c r="AN103" s="8"/>
      <c r="AO103" s="8"/>
      <c r="AP103" s="8"/>
      <c r="AQ103" s="8"/>
      <c r="AR103" s="8"/>
      <c r="AS103" s="8"/>
      <c r="AT103" s="8"/>
      <c r="AU103" s="8"/>
      <c r="AV103" s="8"/>
      <c r="AW103" s="8"/>
      <c r="AX103" s="8"/>
      <c r="AY103" s="8"/>
      <c r="AZ103" s="8"/>
      <c r="BA103" s="8"/>
      <c r="BB103" s="8"/>
      <c r="BC103" s="8"/>
      <c r="BD103" s="8"/>
      <c r="BE103" s="8"/>
      <c r="BF103" s="8"/>
      <c r="BG103" s="8"/>
      <c r="BH103" s="8"/>
      <c r="BI103" s="8"/>
      <c r="BJ103" s="8"/>
      <c r="BK103" s="8"/>
      <c r="BL103" s="8"/>
      <c r="BM103" s="8"/>
      <c r="BN103" s="8"/>
      <c r="BO103" s="8"/>
      <c r="BP103" s="8"/>
      <c r="BQ103" s="8"/>
      <c r="BR103" s="8"/>
      <c r="BS103" s="8"/>
      <c r="BT103" s="8"/>
      <c r="BU103" s="8"/>
      <c r="BV103" s="8"/>
      <c r="BW103" s="8"/>
      <c r="BX103" s="8"/>
      <c r="BY103" s="8"/>
      <c r="BZ103" s="8"/>
      <c r="CA103" s="8"/>
      <c r="CB103" s="8"/>
      <c r="CC103" s="8"/>
      <c r="CD103" s="8"/>
      <c r="CE103" s="8"/>
      <c r="CF103" s="8"/>
      <c r="CG103" s="8"/>
      <c r="CH103" s="8"/>
      <c r="CI103" s="8"/>
      <c r="CJ103" s="8"/>
      <c r="CK103" s="8"/>
      <c r="CL103" s="8"/>
      <c r="CM103" s="8"/>
      <c r="CN103" s="8"/>
      <c r="CO103" s="8"/>
    </row>
    <row r="104" spans="3:93" x14ac:dyDescent="0.3">
      <c r="C104"/>
      <c r="D104"/>
      <c r="E104"/>
      <c r="F104"/>
      <c r="G104"/>
      <c r="H104"/>
      <c r="J104" s="8"/>
      <c r="K104" s="8"/>
      <c r="L104" s="8"/>
      <c r="M104" s="8"/>
      <c r="N104" s="8"/>
      <c r="O104" s="8"/>
      <c r="P104" s="8"/>
      <c r="Q104" s="8"/>
      <c r="R104" s="8"/>
      <c r="S104" s="8"/>
      <c r="T104" s="8"/>
      <c r="U104" s="8"/>
      <c r="V104" s="8"/>
      <c r="W104" s="8"/>
      <c r="X104" s="8"/>
      <c r="Y104" s="8"/>
      <c r="Z104" s="8"/>
      <c r="AA104" s="8"/>
      <c r="AB104" s="8"/>
      <c r="AC104" s="8"/>
      <c r="AD104" s="8"/>
      <c r="AE104" s="8"/>
      <c r="AF104" s="8"/>
      <c r="AG104" s="8"/>
      <c r="AH104" s="8"/>
      <c r="AI104" s="8"/>
      <c r="AJ104" s="8"/>
      <c r="AK104" s="8"/>
      <c r="AL104" s="8"/>
      <c r="AM104" s="8"/>
      <c r="AN104" s="8"/>
      <c r="AO104" s="8"/>
      <c r="AP104" s="8"/>
      <c r="AQ104" s="8"/>
      <c r="AR104" s="8"/>
      <c r="AS104" s="8"/>
      <c r="AT104" s="8"/>
      <c r="AU104" s="8"/>
      <c r="AV104" s="8"/>
      <c r="AW104" s="8"/>
      <c r="AX104" s="8"/>
      <c r="AY104" s="8"/>
      <c r="AZ104" s="8"/>
      <c r="BA104" s="8"/>
      <c r="BB104" s="8"/>
      <c r="BC104" s="8"/>
      <c r="BD104" s="8"/>
      <c r="BE104" s="8"/>
      <c r="BF104" s="8"/>
      <c r="BG104" s="8"/>
      <c r="BH104" s="8"/>
      <c r="BI104" s="8"/>
      <c r="BJ104" s="8"/>
      <c r="BK104" s="8"/>
      <c r="BL104" s="8"/>
      <c r="BM104" s="8"/>
      <c r="BN104" s="8"/>
      <c r="BO104" s="8"/>
      <c r="BP104" s="8"/>
      <c r="BQ104" s="8"/>
      <c r="BR104" s="8"/>
      <c r="BS104" s="8"/>
      <c r="BT104" s="8"/>
      <c r="BU104" s="8"/>
      <c r="BV104" s="8"/>
      <c r="BW104" s="8"/>
      <c r="BX104" s="8"/>
      <c r="BY104" s="8"/>
      <c r="BZ104" s="8"/>
      <c r="CA104" s="8"/>
      <c r="CB104" s="8"/>
      <c r="CC104" s="8"/>
      <c r="CD104" s="8"/>
      <c r="CE104" s="8"/>
      <c r="CF104" s="8"/>
      <c r="CG104" s="8"/>
      <c r="CH104" s="8"/>
      <c r="CI104" s="8"/>
      <c r="CJ104" s="8"/>
      <c r="CK104" s="8"/>
      <c r="CL104" s="8"/>
      <c r="CM104" s="8"/>
      <c r="CN104" s="8"/>
      <c r="CO104" s="8"/>
    </row>
    <row r="105" spans="3:93" x14ac:dyDescent="0.3">
      <c r="C105"/>
      <c r="D105"/>
      <c r="E105"/>
      <c r="F105"/>
      <c r="G105"/>
      <c r="H105"/>
      <c r="J105" s="8"/>
      <c r="K105" s="8"/>
      <c r="L105" s="8"/>
      <c r="M105" s="8"/>
      <c r="N105" s="8"/>
      <c r="O105" s="8"/>
      <c r="P105" s="8"/>
      <c r="Q105" s="8"/>
      <c r="R105" s="8"/>
      <c r="S105" s="8"/>
      <c r="T105" s="8"/>
      <c r="U105" s="8"/>
      <c r="V105" s="8"/>
      <c r="W105" s="8"/>
      <c r="X105" s="8"/>
      <c r="Y105" s="8"/>
      <c r="Z105" s="8"/>
      <c r="AA105" s="8"/>
      <c r="AB105" s="8"/>
      <c r="AC105" s="8"/>
      <c r="AD105" s="8"/>
      <c r="AE105" s="8"/>
      <c r="AF105" s="8"/>
      <c r="AG105" s="8"/>
      <c r="AH105" s="8"/>
      <c r="AI105" s="8"/>
      <c r="AJ105" s="8"/>
      <c r="AK105" s="8"/>
      <c r="AL105" s="8"/>
      <c r="AM105" s="8"/>
      <c r="AN105" s="8"/>
      <c r="AO105" s="8"/>
      <c r="AP105" s="8"/>
      <c r="AQ105" s="8"/>
      <c r="AR105" s="8"/>
      <c r="AS105" s="8"/>
      <c r="AT105" s="8"/>
      <c r="AU105" s="8"/>
      <c r="AV105" s="8"/>
      <c r="AW105" s="8"/>
      <c r="AX105" s="8"/>
      <c r="AY105" s="8"/>
      <c r="AZ105" s="8"/>
      <c r="BA105" s="8"/>
      <c r="BB105" s="8"/>
      <c r="BC105" s="8"/>
      <c r="BD105" s="8"/>
      <c r="BE105" s="8"/>
      <c r="BF105" s="8"/>
      <c r="BG105" s="8"/>
      <c r="BH105" s="8"/>
      <c r="BI105" s="8"/>
      <c r="BJ105" s="8"/>
      <c r="BK105" s="8"/>
      <c r="BL105" s="8"/>
      <c r="BM105" s="8"/>
      <c r="BN105" s="8"/>
      <c r="BO105" s="8"/>
      <c r="BP105" s="8"/>
      <c r="BQ105" s="8"/>
      <c r="BR105" s="8"/>
      <c r="BS105" s="8"/>
      <c r="BT105" s="8"/>
      <c r="BU105" s="8"/>
      <c r="BV105" s="8"/>
      <c r="BW105" s="8"/>
      <c r="BX105" s="8"/>
      <c r="BY105" s="8"/>
      <c r="BZ105" s="8"/>
      <c r="CA105" s="8"/>
      <c r="CB105" s="8"/>
      <c r="CC105" s="8"/>
      <c r="CD105" s="8"/>
      <c r="CE105" s="8"/>
      <c r="CF105" s="8"/>
      <c r="CG105" s="8"/>
      <c r="CH105" s="8"/>
      <c r="CI105" s="8"/>
      <c r="CJ105" s="8"/>
      <c r="CK105" s="8"/>
      <c r="CL105" s="8"/>
      <c r="CM105" s="8"/>
      <c r="CN105" s="8"/>
      <c r="CO105" s="8"/>
    </row>
    <row r="106" spans="3:93" x14ac:dyDescent="0.3">
      <c r="C106"/>
      <c r="D106"/>
      <c r="E106"/>
      <c r="F106"/>
      <c r="G106"/>
      <c r="H106"/>
      <c r="J106" s="8"/>
      <c r="K106" s="8"/>
      <c r="L106" s="8"/>
      <c r="M106" s="8"/>
      <c r="N106" s="8"/>
      <c r="O106" s="8"/>
      <c r="P106" s="8"/>
      <c r="Q106" s="8"/>
      <c r="R106" s="8"/>
      <c r="S106" s="8"/>
      <c r="T106" s="8"/>
      <c r="U106" s="8"/>
      <c r="V106" s="8"/>
      <c r="W106" s="8"/>
      <c r="X106" s="8"/>
      <c r="Y106" s="8"/>
      <c r="Z106" s="8"/>
      <c r="AA106" s="8"/>
      <c r="AB106" s="8"/>
      <c r="AC106" s="8"/>
      <c r="AD106" s="8"/>
      <c r="AE106" s="8"/>
      <c r="AF106" s="8"/>
      <c r="AG106" s="8"/>
      <c r="AH106" s="8"/>
      <c r="AI106" s="8"/>
      <c r="AJ106" s="8"/>
      <c r="AK106" s="8"/>
      <c r="AL106" s="8"/>
      <c r="AM106" s="8"/>
      <c r="AN106" s="8"/>
      <c r="AO106" s="8"/>
      <c r="AP106" s="8"/>
      <c r="AQ106" s="8"/>
      <c r="AR106" s="8"/>
      <c r="AS106" s="8"/>
      <c r="AT106" s="8"/>
      <c r="AU106" s="8"/>
      <c r="AV106" s="8"/>
      <c r="AW106" s="8"/>
      <c r="AX106" s="8"/>
      <c r="AY106" s="8"/>
      <c r="AZ106" s="8"/>
      <c r="BA106" s="8"/>
      <c r="BB106" s="8"/>
      <c r="BC106" s="8"/>
      <c r="BD106" s="8"/>
      <c r="BE106" s="8"/>
      <c r="BF106" s="8"/>
      <c r="BG106" s="8"/>
      <c r="BH106" s="8"/>
      <c r="BI106" s="8"/>
      <c r="BJ106" s="8"/>
      <c r="BK106" s="8"/>
      <c r="BL106" s="8"/>
      <c r="BM106" s="8"/>
      <c r="BN106" s="8"/>
      <c r="BO106" s="8"/>
      <c r="BP106" s="8"/>
      <c r="BQ106" s="8"/>
      <c r="BR106" s="8"/>
      <c r="BS106" s="8"/>
      <c r="BT106" s="8"/>
      <c r="BU106" s="8"/>
      <c r="BV106" s="8"/>
      <c r="BW106" s="8"/>
      <c r="BX106" s="8"/>
      <c r="BY106" s="8"/>
      <c r="BZ106" s="8"/>
      <c r="CA106" s="8"/>
      <c r="CB106" s="8"/>
      <c r="CC106" s="8"/>
      <c r="CD106" s="8"/>
      <c r="CE106" s="8"/>
      <c r="CF106" s="8"/>
      <c r="CG106" s="8"/>
      <c r="CH106" s="8"/>
      <c r="CI106" s="8"/>
      <c r="CJ106" s="8"/>
      <c r="CK106" s="8"/>
      <c r="CL106" s="8"/>
      <c r="CM106" s="8"/>
      <c r="CN106" s="8"/>
      <c r="CO106" s="8"/>
    </row>
    <row r="107" spans="3:93" x14ac:dyDescent="0.3">
      <c r="C107"/>
      <c r="D107"/>
      <c r="E107"/>
      <c r="F107"/>
      <c r="G107"/>
      <c r="H107"/>
      <c r="J107" s="8"/>
      <c r="K107" s="8"/>
      <c r="L107" s="8"/>
      <c r="M107" s="8"/>
      <c r="N107" s="8"/>
      <c r="O107" s="8"/>
      <c r="P107" s="8"/>
      <c r="Q107" s="8"/>
      <c r="R107" s="8"/>
      <c r="S107" s="8"/>
      <c r="T107" s="8"/>
      <c r="U107" s="8"/>
      <c r="V107" s="8"/>
      <c r="W107" s="8"/>
      <c r="X107" s="8"/>
      <c r="Y107" s="8"/>
      <c r="Z107" s="8"/>
      <c r="AA107" s="8"/>
      <c r="AB107" s="8"/>
      <c r="AC107" s="8"/>
      <c r="AD107" s="8"/>
      <c r="AE107" s="8"/>
      <c r="AF107" s="8"/>
      <c r="AG107" s="8"/>
      <c r="AH107" s="8"/>
      <c r="AI107" s="8"/>
      <c r="AJ107" s="8"/>
      <c r="AK107" s="8"/>
      <c r="AL107" s="8"/>
      <c r="AM107" s="8"/>
      <c r="AN107" s="8"/>
      <c r="AO107" s="8"/>
      <c r="AP107" s="8"/>
      <c r="AQ107" s="8"/>
      <c r="AR107" s="8"/>
      <c r="AS107" s="8"/>
      <c r="AT107" s="8"/>
      <c r="AU107" s="8"/>
      <c r="AV107" s="8"/>
      <c r="AW107" s="8"/>
      <c r="AX107" s="8"/>
      <c r="AY107" s="8"/>
      <c r="AZ107" s="8"/>
      <c r="BA107" s="8"/>
      <c r="BB107" s="8"/>
      <c r="BC107" s="8"/>
      <c r="BD107" s="8"/>
      <c r="BE107" s="8"/>
      <c r="BF107" s="8"/>
      <c r="BG107" s="8"/>
      <c r="BH107" s="8"/>
      <c r="BI107" s="8"/>
      <c r="BJ107" s="8"/>
      <c r="BK107" s="8"/>
      <c r="BL107" s="8"/>
      <c r="BM107" s="8"/>
      <c r="BN107" s="8"/>
      <c r="BO107" s="8"/>
      <c r="BP107" s="8"/>
      <c r="BQ107" s="8"/>
      <c r="BR107" s="8"/>
      <c r="BS107" s="8"/>
      <c r="BT107" s="8"/>
      <c r="BU107" s="8"/>
      <c r="BV107" s="8"/>
      <c r="BW107" s="8"/>
      <c r="BX107" s="8"/>
      <c r="BY107" s="8"/>
      <c r="BZ107" s="8"/>
      <c r="CA107" s="8"/>
      <c r="CB107" s="8"/>
      <c r="CC107" s="8"/>
      <c r="CD107" s="8"/>
      <c r="CE107" s="8"/>
      <c r="CF107" s="8"/>
      <c r="CG107" s="8"/>
      <c r="CH107" s="8"/>
      <c r="CI107" s="8"/>
      <c r="CJ107" s="8"/>
      <c r="CK107" s="8"/>
      <c r="CL107" s="8"/>
      <c r="CM107" s="8"/>
      <c r="CN107" s="8"/>
      <c r="CO107" s="8"/>
    </row>
    <row r="108" spans="3:93" x14ac:dyDescent="0.3">
      <c r="C108"/>
      <c r="D108"/>
      <c r="E108"/>
      <c r="F108"/>
      <c r="G108"/>
      <c r="H108"/>
      <c r="J108" s="8"/>
      <c r="K108" s="8"/>
      <c r="L108" s="8"/>
      <c r="M108" s="8"/>
      <c r="N108" s="8"/>
      <c r="O108" s="8"/>
      <c r="P108" s="8"/>
      <c r="Q108" s="8"/>
      <c r="R108" s="8"/>
      <c r="S108" s="8"/>
      <c r="T108" s="8"/>
      <c r="U108" s="8"/>
      <c r="V108" s="8"/>
      <c r="W108" s="8"/>
      <c r="X108" s="8"/>
      <c r="Y108" s="8"/>
      <c r="Z108" s="8"/>
      <c r="AA108" s="8"/>
      <c r="AB108" s="8"/>
      <c r="AC108" s="8"/>
      <c r="AD108" s="8"/>
      <c r="AE108" s="8"/>
      <c r="AF108" s="8"/>
      <c r="AG108" s="8"/>
      <c r="AH108" s="8"/>
      <c r="AI108" s="8"/>
      <c r="AJ108" s="8"/>
      <c r="AK108" s="8"/>
      <c r="AL108" s="8"/>
      <c r="AM108" s="8"/>
      <c r="AN108" s="8"/>
      <c r="AO108" s="8"/>
      <c r="AP108" s="8"/>
      <c r="AQ108" s="8"/>
      <c r="AR108" s="8"/>
      <c r="AS108" s="8"/>
      <c r="AT108" s="8"/>
      <c r="AU108" s="8"/>
      <c r="AV108" s="8"/>
      <c r="AW108" s="8"/>
      <c r="AX108" s="8"/>
      <c r="AY108" s="8"/>
      <c r="AZ108" s="8"/>
      <c r="BA108" s="8"/>
      <c r="BB108" s="8"/>
      <c r="BC108" s="8"/>
      <c r="BD108" s="8"/>
      <c r="BE108" s="8"/>
      <c r="BF108" s="8"/>
      <c r="BG108" s="8"/>
      <c r="BH108" s="8"/>
      <c r="BI108" s="8"/>
      <c r="BJ108" s="8"/>
      <c r="BK108" s="8"/>
      <c r="BL108" s="8"/>
      <c r="BM108" s="8"/>
      <c r="BN108" s="8"/>
      <c r="BO108" s="8"/>
      <c r="BP108" s="8"/>
      <c r="BQ108" s="8"/>
      <c r="BR108" s="8"/>
      <c r="BS108" s="8"/>
      <c r="BT108" s="8"/>
      <c r="BU108" s="8"/>
      <c r="BV108" s="8"/>
      <c r="BW108" s="8"/>
      <c r="BX108" s="8"/>
      <c r="BY108" s="8"/>
      <c r="BZ108" s="8"/>
      <c r="CA108" s="8"/>
      <c r="CB108" s="8"/>
      <c r="CC108" s="8"/>
      <c r="CD108" s="8"/>
      <c r="CE108" s="8"/>
      <c r="CF108" s="8"/>
      <c r="CG108" s="8"/>
      <c r="CH108" s="8"/>
      <c r="CI108" s="8"/>
      <c r="CJ108" s="8"/>
      <c r="CK108" s="8"/>
      <c r="CL108" s="8"/>
      <c r="CM108" s="8"/>
      <c r="CN108" s="8"/>
      <c r="CO108" s="8"/>
    </row>
    <row r="109" spans="3:93" x14ac:dyDescent="0.3">
      <c r="C109"/>
      <c r="D109"/>
      <c r="E109"/>
      <c r="F109"/>
      <c r="G109"/>
      <c r="H109"/>
      <c r="J109" s="8"/>
      <c r="K109" s="8"/>
      <c r="L109" s="8"/>
      <c r="M109" s="8"/>
      <c r="N109" s="8"/>
      <c r="O109" s="8"/>
      <c r="P109" s="8"/>
      <c r="Q109" s="8"/>
      <c r="R109" s="8"/>
      <c r="S109" s="8"/>
      <c r="T109" s="8"/>
      <c r="U109" s="8"/>
      <c r="V109" s="8"/>
      <c r="W109" s="8"/>
      <c r="X109" s="8"/>
      <c r="Y109" s="8"/>
      <c r="Z109" s="8"/>
      <c r="AA109" s="8"/>
      <c r="AB109" s="8"/>
      <c r="AC109" s="8"/>
      <c r="AD109" s="8"/>
      <c r="AE109" s="8"/>
      <c r="AF109" s="8"/>
      <c r="AG109" s="8"/>
      <c r="AH109" s="8"/>
      <c r="AI109" s="8"/>
      <c r="AJ109" s="8"/>
      <c r="AK109" s="8"/>
      <c r="AL109" s="8"/>
      <c r="AM109" s="8"/>
      <c r="AN109" s="8"/>
      <c r="AO109" s="8"/>
      <c r="AP109" s="8"/>
      <c r="AQ109" s="8"/>
      <c r="AR109" s="8"/>
      <c r="AS109" s="8"/>
      <c r="AT109" s="8"/>
      <c r="AU109" s="8"/>
      <c r="AV109" s="8"/>
      <c r="AW109" s="8"/>
      <c r="AX109" s="8"/>
      <c r="AY109" s="8"/>
      <c r="AZ109" s="8"/>
      <c r="BA109" s="8"/>
      <c r="BB109" s="8"/>
      <c r="BC109" s="8"/>
      <c r="BD109" s="8"/>
      <c r="BE109" s="8"/>
      <c r="BF109" s="8"/>
      <c r="BG109" s="8"/>
      <c r="BH109" s="8"/>
      <c r="BI109" s="8"/>
      <c r="BJ109" s="8"/>
      <c r="BK109" s="8"/>
      <c r="BL109" s="8"/>
      <c r="BM109" s="8"/>
      <c r="BN109" s="8"/>
      <c r="BO109" s="8"/>
      <c r="BP109" s="8"/>
      <c r="BQ109" s="8"/>
      <c r="BR109" s="8"/>
      <c r="BS109" s="8"/>
      <c r="BT109" s="8"/>
      <c r="BU109" s="8"/>
      <c r="BV109" s="8"/>
      <c r="BW109" s="8"/>
      <c r="BX109" s="8"/>
      <c r="BY109" s="8"/>
      <c r="BZ109" s="8"/>
      <c r="CA109" s="8"/>
      <c r="CB109" s="8"/>
      <c r="CC109" s="8"/>
      <c r="CD109" s="8"/>
      <c r="CE109" s="8"/>
      <c r="CF109" s="8"/>
      <c r="CG109" s="8"/>
      <c r="CH109" s="8"/>
      <c r="CI109" s="8"/>
      <c r="CJ109" s="8"/>
      <c r="CK109" s="8"/>
      <c r="CL109" s="8"/>
      <c r="CM109" s="8"/>
      <c r="CN109" s="8"/>
      <c r="CO109" s="8"/>
    </row>
    <row r="110" spans="3:93" x14ac:dyDescent="0.3">
      <c r="C110"/>
      <c r="D110"/>
      <c r="E110"/>
      <c r="F110"/>
      <c r="G110"/>
      <c r="H110"/>
      <c r="J110" s="8"/>
      <c r="K110" s="8"/>
      <c r="L110" s="8"/>
      <c r="M110" s="8"/>
      <c r="N110" s="8"/>
      <c r="O110" s="8"/>
      <c r="P110" s="8"/>
      <c r="Q110" s="8"/>
      <c r="R110" s="8"/>
      <c r="S110" s="8"/>
      <c r="T110" s="8"/>
      <c r="U110" s="8"/>
      <c r="V110" s="8"/>
      <c r="W110" s="8"/>
      <c r="X110" s="8"/>
      <c r="Y110" s="8"/>
      <c r="Z110" s="8"/>
      <c r="AA110" s="8"/>
      <c r="AB110" s="8"/>
      <c r="AC110" s="8"/>
      <c r="AD110" s="8"/>
      <c r="AE110" s="8"/>
      <c r="AF110" s="8"/>
      <c r="AG110" s="8"/>
      <c r="AH110" s="8"/>
      <c r="AI110" s="8"/>
      <c r="AJ110" s="8"/>
      <c r="AK110" s="8"/>
      <c r="AL110" s="8"/>
      <c r="AM110" s="8"/>
      <c r="AN110" s="8"/>
      <c r="AO110" s="8"/>
      <c r="AP110" s="8"/>
      <c r="AQ110" s="8"/>
      <c r="AR110" s="8"/>
      <c r="AS110" s="8"/>
      <c r="AT110" s="8"/>
      <c r="AU110" s="8"/>
      <c r="AV110" s="8"/>
      <c r="AW110" s="8"/>
      <c r="AX110" s="8"/>
      <c r="AY110" s="8"/>
      <c r="AZ110" s="8"/>
      <c r="BA110" s="8"/>
      <c r="BB110" s="8"/>
      <c r="BC110" s="8"/>
      <c r="BD110" s="8"/>
      <c r="BE110" s="8"/>
      <c r="BF110" s="8"/>
      <c r="BG110" s="8"/>
      <c r="BH110" s="8"/>
      <c r="BI110" s="8"/>
      <c r="BJ110" s="8"/>
      <c r="BK110" s="8"/>
      <c r="BL110" s="8"/>
      <c r="BM110" s="8"/>
      <c r="BN110" s="8"/>
      <c r="BO110" s="8"/>
      <c r="BP110" s="8"/>
      <c r="BQ110" s="8"/>
      <c r="BR110" s="8"/>
      <c r="BS110" s="8"/>
      <c r="BT110" s="8"/>
      <c r="BU110" s="8"/>
      <c r="BV110" s="8"/>
      <c r="BW110" s="8"/>
      <c r="BX110" s="8"/>
      <c r="BY110" s="8"/>
      <c r="BZ110" s="8"/>
      <c r="CA110" s="8"/>
      <c r="CB110" s="8"/>
      <c r="CC110" s="8"/>
      <c r="CD110" s="8"/>
      <c r="CE110" s="8"/>
      <c r="CF110" s="8"/>
      <c r="CG110" s="8"/>
      <c r="CH110" s="8"/>
      <c r="CI110" s="8"/>
      <c r="CJ110" s="8"/>
      <c r="CK110" s="8"/>
      <c r="CL110" s="8"/>
      <c r="CM110" s="8"/>
      <c r="CN110" s="8"/>
      <c r="CO110" s="8"/>
    </row>
    <row r="111" spans="3:93" x14ac:dyDescent="0.3">
      <c r="C111"/>
      <c r="D111"/>
      <c r="E111"/>
      <c r="F111"/>
      <c r="G111"/>
      <c r="H111"/>
      <c r="J111" s="8"/>
      <c r="K111" s="8"/>
      <c r="L111" s="8"/>
      <c r="M111" s="8"/>
      <c r="N111" s="8"/>
      <c r="O111" s="8"/>
      <c r="P111" s="8"/>
      <c r="Q111" s="8"/>
      <c r="R111" s="8"/>
      <c r="S111" s="8"/>
      <c r="T111" s="8"/>
      <c r="U111" s="8"/>
      <c r="V111" s="8"/>
      <c r="W111" s="8"/>
      <c r="X111" s="8"/>
      <c r="Y111" s="8"/>
      <c r="Z111" s="8"/>
      <c r="AA111" s="8"/>
      <c r="AB111" s="8"/>
      <c r="AC111" s="8"/>
      <c r="AD111" s="8"/>
      <c r="AE111" s="8"/>
      <c r="AF111" s="8"/>
      <c r="AG111" s="8"/>
      <c r="AH111" s="8"/>
      <c r="AI111" s="8"/>
      <c r="AJ111" s="8"/>
      <c r="AK111" s="8"/>
      <c r="AL111" s="8"/>
      <c r="AM111" s="8"/>
      <c r="AN111" s="8"/>
      <c r="AO111" s="8"/>
      <c r="AP111" s="8"/>
      <c r="AQ111" s="8"/>
      <c r="AR111" s="8"/>
      <c r="AS111" s="8"/>
      <c r="AT111" s="8"/>
      <c r="AU111" s="8"/>
      <c r="AV111" s="8"/>
      <c r="AW111" s="8"/>
      <c r="AX111" s="8"/>
      <c r="AY111" s="8"/>
      <c r="AZ111" s="8"/>
      <c r="BA111" s="8"/>
      <c r="BB111" s="8"/>
      <c r="BC111" s="8"/>
      <c r="BD111" s="8"/>
      <c r="BE111" s="8"/>
      <c r="BF111" s="8"/>
      <c r="BG111" s="8"/>
      <c r="BH111" s="8"/>
      <c r="BI111" s="8"/>
      <c r="BJ111" s="8"/>
      <c r="BK111" s="8"/>
      <c r="BL111" s="8"/>
      <c r="BM111" s="8"/>
      <c r="BN111" s="8"/>
      <c r="BO111" s="8"/>
      <c r="BP111" s="8"/>
      <c r="BQ111" s="8"/>
      <c r="BR111" s="8"/>
      <c r="BS111" s="8"/>
      <c r="BT111" s="8"/>
      <c r="BU111" s="8"/>
      <c r="BV111" s="8"/>
      <c r="BW111" s="8"/>
      <c r="BX111" s="8"/>
      <c r="BY111" s="8"/>
      <c r="BZ111" s="8"/>
      <c r="CA111" s="8"/>
      <c r="CB111" s="8"/>
      <c r="CC111" s="8"/>
      <c r="CD111" s="8"/>
      <c r="CE111" s="8"/>
      <c r="CF111" s="8"/>
      <c r="CG111" s="8"/>
      <c r="CH111" s="8"/>
      <c r="CI111" s="8"/>
      <c r="CJ111" s="8"/>
      <c r="CK111" s="8"/>
      <c r="CL111" s="8"/>
      <c r="CM111" s="8"/>
      <c r="CN111" s="8"/>
      <c r="CO111" s="8"/>
    </row>
    <row r="112" spans="3:93" x14ac:dyDescent="0.3">
      <c r="C112"/>
      <c r="D112"/>
      <c r="E112"/>
      <c r="F112"/>
      <c r="G112"/>
      <c r="H112"/>
      <c r="J112" s="8"/>
      <c r="K112" s="8"/>
      <c r="L112" s="8"/>
      <c r="M112" s="8"/>
      <c r="N112" s="8"/>
      <c r="O112" s="8"/>
      <c r="P112" s="8"/>
      <c r="Q112" s="8"/>
      <c r="R112" s="8"/>
      <c r="S112" s="8"/>
      <c r="T112" s="8"/>
      <c r="U112" s="8"/>
      <c r="V112" s="8"/>
      <c r="W112" s="8"/>
      <c r="X112" s="8"/>
      <c r="Y112" s="8"/>
      <c r="Z112" s="8"/>
      <c r="AA112" s="8"/>
      <c r="AB112" s="8"/>
      <c r="AC112" s="8"/>
      <c r="AD112" s="8"/>
      <c r="AE112" s="8"/>
      <c r="AF112" s="8"/>
      <c r="AG112" s="8"/>
      <c r="AH112" s="8"/>
      <c r="AI112" s="8"/>
      <c r="AJ112" s="8"/>
      <c r="AK112" s="8"/>
      <c r="AL112" s="8"/>
      <c r="AM112" s="8"/>
      <c r="AN112" s="8"/>
      <c r="AO112" s="8"/>
      <c r="AP112" s="8"/>
      <c r="AQ112" s="8"/>
      <c r="AR112" s="8"/>
      <c r="AS112" s="8"/>
      <c r="AT112" s="8"/>
      <c r="AU112" s="8"/>
      <c r="AV112" s="8"/>
      <c r="AW112" s="8"/>
      <c r="AX112" s="8"/>
      <c r="AY112" s="8"/>
      <c r="AZ112" s="8"/>
      <c r="BA112" s="8"/>
      <c r="BB112" s="8"/>
      <c r="BC112" s="8"/>
      <c r="BD112" s="8"/>
      <c r="BE112" s="8"/>
      <c r="BF112" s="8"/>
      <c r="BG112" s="8"/>
      <c r="BH112" s="8"/>
      <c r="BI112" s="8"/>
      <c r="BJ112" s="8"/>
      <c r="BK112" s="8"/>
      <c r="BL112" s="8"/>
      <c r="BM112" s="8"/>
      <c r="BN112" s="8"/>
      <c r="BO112" s="8"/>
      <c r="BP112" s="8"/>
      <c r="BQ112" s="8"/>
      <c r="BR112" s="8"/>
      <c r="BS112" s="8"/>
      <c r="BT112" s="8"/>
      <c r="BU112" s="8"/>
      <c r="BV112" s="8"/>
      <c r="BW112" s="8"/>
      <c r="BX112" s="8"/>
      <c r="BY112" s="8"/>
      <c r="BZ112" s="8"/>
      <c r="CA112" s="8"/>
      <c r="CB112" s="8"/>
      <c r="CC112" s="8"/>
      <c r="CD112" s="8"/>
      <c r="CE112" s="8"/>
      <c r="CF112" s="8"/>
      <c r="CG112" s="8"/>
      <c r="CH112" s="8"/>
      <c r="CI112" s="8"/>
      <c r="CJ112" s="8"/>
      <c r="CK112" s="8"/>
      <c r="CL112" s="8"/>
      <c r="CM112" s="8"/>
      <c r="CN112" s="8"/>
      <c r="CO112" s="8"/>
    </row>
    <row r="113" spans="3:93" x14ac:dyDescent="0.3">
      <c r="C113"/>
      <c r="D113"/>
      <c r="E113"/>
      <c r="F113"/>
      <c r="G113"/>
      <c r="H113"/>
      <c r="J113" s="8"/>
      <c r="K113" s="8"/>
      <c r="L113" s="8"/>
      <c r="M113" s="8"/>
      <c r="N113" s="8"/>
      <c r="O113" s="8"/>
      <c r="P113" s="8"/>
      <c r="Q113" s="8"/>
      <c r="R113" s="8"/>
      <c r="S113" s="8"/>
      <c r="T113" s="8"/>
      <c r="U113" s="8"/>
      <c r="V113" s="8"/>
      <c r="W113" s="8"/>
      <c r="X113" s="8"/>
      <c r="Y113" s="8"/>
      <c r="Z113" s="8"/>
      <c r="AA113" s="8"/>
      <c r="AB113" s="8"/>
      <c r="AC113" s="8"/>
      <c r="AD113" s="8"/>
      <c r="AE113" s="8"/>
      <c r="AF113" s="8"/>
      <c r="AG113" s="8"/>
      <c r="AH113" s="8"/>
      <c r="AI113" s="8"/>
      <c r="AJ113" s="8"/>
      <c r="AK113" s="8"/>
      <c r="AL113" s="8"/>
      <c r="AM113" s="8"/>
      <c r="AN113" s="8"/>
      <c r="AO113" s="8"/>
      <c r="AP113" s="8"/>
      <c r="AQ113" s="8"/>
      <c r="AR113" s="8"/>
      <c r="AS113" s="8"/>
      <c r="AT113" s="8"/>
      <c r="AU113" s="8"/>
      <c r="AV113" s="8"/>
      <c r="AW113" s="8"/>
      <c r="AX113" s="8"/>
      <c r="AY113" s="8"/>
      <c r="AZ113" s="8"/>
      <c r="BA113" s="8"/>
      <c r="BB113" s="8"/>
      <c r="BC113" s="8"/>
      <c r="BD113" s="8"/>
      <c r="BE113" s="8"/>
      <c r="BF113" s="8"/>
      <c r="BG113" s="8"/>
      <c r="BH113" s="8"/>
      <c r="BI113" s="8"/>
      <c r="BJ113" s="8"/>
      <c r="BK113" s="8"/>
      <c r="BL113" s="8"/>
      <c r="BM113" s="8"/>
      <c r="BN113" s="8"/>
      <c r="BO113" s="8"/>
      <c r="BP113" s="8"/>
      <c r="BQ113" s="8"/>
      <c r="BR113" s="8"/>
      <c r="BS113" s="8"/>
      <c r="BT113" s="8"/>
      <c r="BU113" s="8"/>
      <c r="BV113" s="8"/>
      <c r="BW113" s="8"/>
      <c r="BX113" s="8"/>
      <c r="BY113" s="8"/>
      <c r="BZ113" s="8"/>
      <c r="CA113" s="8"/>
      <c r="CB113" s="8"/>
      <c r="CC113" s="8"/>
      <c r="CD113" s="8"/>
      <c r="CE113" s="8"/>
      <c r="CF113" s="8"/>
      <c r="CG113" s="8"/>
      <c r="CH113" s="8"/>
      <c r="CI113" s="8"/>
      <c r="CJ113" s="8"/>
      <c r="CK113" s="8"/>
      <c r="CL113" s="8"/>
      <c r="CM113" s="8"/>
      <c r="CN113" s="8"/>
      <c r="CO113" s="8"/>
    </row>
    <row r="114" spans="3:93" x14ac:dyDescent="0.3">
      <c r="C114"/>
      <c r="D114"/>
      <c r="E114"/>
      <c r="F114"/>
      <c r="G114"/>
      <c r="H114"/>
      <c r="J114" s="8"/>
      <c r="K114" s="8"/>
      <c r="L114" s="8"/>
      <c r="M114" s="8"/>
      <c r="N114" s="8"/>
      <c r="O114" s="8"/>
      <c r="P114" s="8"/>
      <c r="Q114" s="8"/>
      <c r="R114" s="8"/>
      <c r="S114" s="8"/>
      <c r="T114" s="8"/>
      <c r="U114" s="8"/>
      <c r="V114" s="8"/>
      <c r="W114" s="8"/>
      <c r="X114" s="8"/>
      <c r="Y114" s="8"/>
      <c r="Z114" s="8"/>
      <c r="AA114" s="8"/>
      <c r="AB114" s="8"/>
      <c r="AC114" s="8"/>
      <c r="AD114" s="8"/>
      <c r="AE114" s="8"/>
      <c r="AF114" s="8"/>
      <c r="AG114" s="8"/>
      <c r="AH114" s="8"/>
      <c r="AI114" s="8"/>
      <c r="AJ114" s="8"/>
      <c r="AK114" s="8"/>
      <c r="AL114" s="8"/>
      <c r="AM114" s="8"/>
      <c r="AN114" s="8"/>
      <c r="AO114" s="8"/>
      <c r="AP114" s="8"/>
      <c r="AQ114" s="8"/>
      <c r="AR114" s="8"/>
      <c r="AS114" s="8"/>
      <c r="AT114" s="8"/>
      <c r="AU114" s="8"/>
      <c r="AV114" s="8"/>
      <c r="AW114" s="8"/>
      <c r="AX114" s="8"/>
      <c r="AY114" s="8"/>
      <c r="AZ114" s="8"/>
      <c r="BA114" s="8"/>
      <c r="BB114" s="8"/>
      <c r="BC114" s="8"/>
      <c r="BD114" s="8"/>
      <c r="BE114" s="8"/>
      <c r="BF114" s="8"/>
      <c r="BG114" s="8"/>
      <c r="BH114" s="8"/>
      <c r="BI114" s="8"/>
      <c r="BJ114" s="8"/>
      <c r="BK114" s="8"/>
      <c r="BL114" s="8"/>
      <c r="BM114" s="8"/>
      <c r="BN114" s="8"/>
      <c r="BO114" s="8"/>
      <c r="BP114" s="8"/>
      <c r="BQ114" s="8"/>
      <c r="BR114" s="8"/>
      <c r="BS114" s="8"/>
      <c r="BT114" s="8"/>
      <c r="BU114" s="8"/>
      <c r="BV114" s="8"/>
      <c r="BW114" s="8"/>
      <c r="BX114" s="8"/>
      <c r="BY114" s="8"/>
      <c r="BZ114" s="8"/>
      <c r="CA114" s="8"/>
      <c r="CB114" s="8"/>
      <c r="CC114" s="8"/>
      <c r="CD114" s="8"/>
      <c r="CE114" s="8"/>
      <c r="CF114" s="8"/>
      <c r="CG114" s="8"/>
      <c r="CH114" s="8"/>
      <c r="CI114" s="8"/>
      <c r="CJ114" s="8"/>
      <c r="CK114" s="8"/>
      <c r="CL114" s="8"/>
      <c r="CM114" s="8"/>
      <c r="CN114" s="8"/>
      <c r="CO114" s="8"/>
    </row>
    <row r="115" spans="3:93" x14ac:dyDescent="0.3">
      <c r="C115"/>
      <c r="D115"/>
      <c r="E115"/>
      <c r="F115"/>
      <c r="G115"/>
      <c r="H115"/>
      <c r="J115" s="8"/>
      <c r="K115" s="8"/>
      <c r="L115" s="8"/>
      <c r="M115" s="8"/>
      <c r="N115" s="8"/>
      <c r="O115" s="8"/>
      <c r="P115" s="8"/>
      <c r="Q115" s="8"/>
      <c r="R115" s="8"/>
      <c r="S115" s="8"/>
      <c r="T115" s="8"/>
      <c r="U115" s="8"/>
      <c r="V115" s="8"/>
      <c r="W115" s="8"/>
      <c r="X115" s="8"/>
      <c r="Y115" s="8"/>
      <c r="Z115" s="8"/>
      <c r="AA115" s="8"/>
      <c r="AB115" s="8"/>
      <c r="AC115" s="8"/>
      <c r="AD115" s="8"/>
      <c r="AE115" s="8"/>
      <c r="AF115" s="8"/>
      <c r="AG115" s="8"/>
      <c r="AH115" s="8"/>
      <c r="AI115" s="8"/>
      <c r="AJ115" s="8"/>
      <c r="AK115" s="8"/>
      <c r="AL115" s="8"/>
      <c r="AM115" s="8"/>
      <c r="AN115" s="8"/>
      <c r="AO115" s="8"/>
      <c r="AP115" s="8"/>
      <c r="AQ115" s="8"/>
      <c r="AR115" s="8"/>
      <c r="AS115" s="8"/>
      <c r="AT115" s="8"/>
      <c r="AU115" s="8"/>
      <c r="AV115" s="8"/>
      <c r="AW115" s="8"/>
      <c r="AX115" s="8"/>
      <c r="AY115" s="8"/>
      <c r="AZ115" s="8"/>
      <c r="BA115" s="8"/>
      <c r="BB115" s="8"/>
      <c r="BC115" s="8"/>
      <c r="BD115" s="8"/>
      <c r="BE115" s="8"/>
      <c r="BF115" s="8"/>
      <c r="BG115" s="8"/>
      <c r="BH115" s="8"/>
      <c r="BI115" s="8"/>
      <c r="BJ115" s="8"/>
      <c r="BK115" s="8"/>
      <c r="BL115" s="8"/>
      <c r="BM115" s="8"/>
      <c r="BN115" s="8"/>
      <c r="BO115" s="8"/>
      <c r="BP115" s="8"/>
      <c r="BQ115" s="8"/>
      <c r="BR115" s="8"/>
      <c r="BS115" s="8"/>
      <c r="BT115" s="8"/>
      <c r="BU115" s="8"/>
      <c r="BV115" s="8"/>
      <c r="BW115" s="8"/>
      <c r="BX115" s="8"/>
      <c r="BY115" s="8"/>
      <c r="BZ115" s="8"/>
      <c r="CA115" s="8"/>
      <c r="CB115" s="8"/>
      <c r="CC115" s="8"/>
      <c r="CD115" s="8"/>
      <c r="CE115" s="8"/>
      <c r="CF115" s="8"/>
      <c r="CG115" s="8"/>
      <c r="CH115" s="8"/>
      <c r="CI115" s="8"/>
      <c r="CJ115" s="8"/>
      <c r="CK115" s="8"/>
      <c r="CL115" s="8"/>
      <c r="CM115" s="8"/>
      <c r="CN115" s="8"/>
      <c r="CO115" s="8"/>
    </row>
    <row r="116" spans="3:93" x14ac:dyDescent="0.3">
      <c r="C116"/>
      <c r="D116"/>
      <c r="E116"/>
      <c r="F116"/>
      <c r="G116"/>
      <c r="H116"/>
      <c r="J116" s="8"/>
      <c r="K116" s="8"/>
      <c r="L116" s="8"/>
      <c r="M116" s="8"/>
      <c r="N116" s="8"/>
      <c r="O116" s="8"/>
      <c r="P116" s="8"/>
      <c r="Q116" s="8"/>
      <c r="R116" s="8"/>
      <c r="S116" s="8"/>
      <c r="T116" s="8"/>
      <c r="U116" s="8"/>
      <c r="V116" s="8"/>
      <c r="W116" s="8"/>
      <c r="X116" s="8"/>
      <c r="Y116" s="8"/>
      <c r="Z116" s="8"/>
      <c r="AA116" s="8"/>
      <c r="AB116" s="8"/>
      <c r="AC116" s="8"/>
      <c r="AD116" s="8"/>
      <c r="AE116" s="8"/>
      <c r="AF116" s="8"/>
      <c r="AG116" s="8"/>
      <c r="AH116" s="8"/>
      <c r="AI116" s="8"/>
      <c r="AJ116" s="8"/>
      <c r="AK116" s="8"/>
      <c r="AL116" s="8"/>
      <c r="AM116" s="8"/>
      <c r="AN116" s="8"/>
      <c r="AO116" s="8"/>
      <c r="AP116" s="8"/>
      <c r="AQ116" s="8"/>
      <c r="AR116" s="8"/>
      <c r="AS116" s="8"/>
      <c r="AT116" s="8"/>
      <c r="AU116" s="8"/>
      <c r="AV116" s="8"/>
      <c r="AW116" s="8"/>
      <c r="AX116" s="8"/>
      <c r="AY116" s="8"/>
      <c r="AZ116" s="8"/>
      <c r="BA116" s="8"/>
      <c r="BB116" s="8"/>
      <c r="BC116" s="8"/>
      <c r="BD116" s="8"/>
      <c r="BE116" s="8"/>
      <c r="BF116" s="8"/>
      <c r="BG116" s="8"/>
      <c r="BH116" s="8"/>
      <c r="BI116" s="8"/>
      <c r="BJ116" s="8"/>
      <c r="BK116" s="8"/>
      <c r="BL116" s="8"/>
      <c r="BM116" s="8"/>
      <c r="BN116" s="8"/>
      <c r="BO116" s="8"/>
      <c r="BP116" s="8"/>
      <c r="BQ116" s="8"/>
      <c r="BR116" s="8"/>
      <c r="BS116" s="8"/>
      <c r="BT116" s="8"/>
      <c r="BU116" s="8"/>
      <c r="BV116" s="8"/>
      <c r="BW116" s="8"/>
      <c r="BX116" s="8"/>
      <c r="BY116" s="8"/>
      <c r="BZ116" s="8"/>
      <c r="CA116" s="8"/>
      <c r="CB116" s="8"/>
      <c r="CC116" s="8"/>
      <c r="CD116" s="8"/>
      <c r="CE116" s="8"/>
      <c r="CF116" s="8"/>
      <c r="CG116" s="8"/>
      <c r="CH116" s="8"/>
      <c r="CI116" s="8"/>
      <c r="CJ116" s="8"/>
      <c r="CK116" s="8"/>
      <c r="CL116" s="8"/>
      <c r="CM116" s="8"/>
      <c r="CN116" s="8"/>
      <c r="CO116" s="8"/>
    </row>
    <row r="117" spans="3:93" x14ac:dyDescent="0.3">
      <c r="C117"/>
      <c r="D117"/>
      <c r="E117"/>
      <c r="F117"/>
      <c r="G117"/>
      <c r="H117"/>
      <c r="J117" s="8"/>
      <c r="K117" s="8"/>
      <c r="L117" s="8"/>
      <c r="M117" s="8"/>
      <c r="N117" s="8"/>
      <c r="O117" s="8"/>
      <c r="P117" s="8"/>
      <c r="Q117" s="8"/>
      <c r="R117" s="8"/>
      <c r="S117" s="8"/>
      <c r="T117" s="8"/>
      <c r="U117" s="8"/>
      <c r="V117" s="8"/>
      <c r="W117" s="8"/>
      <c r="X117" s="8"/>
      <c r="Y117" s="8"/>
      <c r="Z117" s="8"/>
      <c r="AA117" s="8"/>
      <c r="AB117" s="8"/>
      <c r="AC117" s="8"/>
      <c r="AD117" s="8"/>
      <c r="AE117" s="8"/>
      <c r="AF117" s="8"/>
      <c r="AG117" s="8"/>
      <c r="AH117" s="8"/>
      <c r="AI117" s="8"/>
      <c r="AJ117" s="8"/>
      <c r="AK117" s="8"/>
      <c r="AL117" s="8"/>
      <c r="AM117" s="8"/>
      <c r="AN117" s="8"/>
      <c r="AO117" s="8"/>
      <c r="AP117" s="8"/>
      <c r="AQ117" s="8"/>
      <c r="AR117" s="8"/>
      <c r="AS117" s="8"/>
      <c r="AT117" s="8"/>
      <c r="AU117" s="8"/>
      <c r="AV117" s="8"/>
      <c r="AW117" s="8"/>
      <c r="AX117" s="8"/>
      <c r="AY117" s="8"/>
      <c r="AZ117" s="8"/>
      <c r="BA117" s="8"/>
      <c r="BB117" s="8"/>
      <c r="BC117" s="8"/>
      <c r="BD117" s="8"/>
      <c r="BE117" s="8"/>
      <c r="BF117" s="8"/>
      <c r="BG117" s="8"/>
      <c r="BH117" s="8"/>
      <c r="BI117" s="8"/>
      <c r="BJ117" s="8"/>
      <c r="BK117" s="8"/>
      <c r="BL117" s="8"/>
      <c r="BM117" s="8"/>
      <c r="BN117" s="8"/>
      <c r="BO117" s="8"/>
      <c r="BP117" s="8"/>
      <c r="BQ117" s="8"/>
      <c r="BR117" s="8"/>
      <c r="BS117" s="8"/>
      <c r="BT117" s="8"/>
      <c r="BU117" s="8"/>
      <c r="BV117" s="8"/>
      <c r="BW117" s="8"/>
      <c r="BX117" s="8"/>
      <c r="BY117" s="8"/>
      <c r="BZ117" s="8"/>
      <c r="CA117" s="8"/>
      <c r="CB117" s="8"/>
      <c r="CC117" s="8"/>
      <c r="CD117" s="8"/>
      <c r="CE117" s="8"/>
      <c r="CF117" s="8"/>
      <c r="CG117" s="8"/>
      <c r="CH117" s="8"/>
      <c r="CI117" s="8"/>
      <c r="CJ117" s="8"/>
      <c r="CK117" s="8"/>
      <c r="CL117" s="8"/>
      <c r="CM117" s="8"/>
      <c r="CN117" s="8"/>
      <c r="CO117" s="8"/>
    </row>
    <row r="118" spans="3:93" x14ac:dyDescent="0.3">
      <c r="C118"/>
      <c r="D118"/>
      <c r="E118"/>
      <c r="F118"/>
      <c r="G118"/>
      <c r="H118"/>
      <c r="J118" s="8"/>
      <c r="K118" s="8"/>
      <c r="L118" s="8"/>
      <c r="M118" s="8"/>
      <c r="N118" s="8"/>
      <c r="O118" s="8"/>
      <c r="P118" s="8"/>
      <c r="Q118" s="8"/>
      <c r="R118" s="8"/>
      <c r="S118" s="8"/>
      <c r="T118" s="8"/>
      <c r="U118" s="8"/>
      <c r="V118" s="8"/>
      <c r="W118" s="8"/>
      <c r="X118" s="8"/>
      <c r="Y118" s="8"/>
      <c r="Z118" s="8"/>
      <c r="AA118" s="8"/>
      <c r="AB118" s="8"/>
      <c r="AC118" s="8"/>
      <c r="AD118" s="8"/>
      <c r="AE118" s="8"/>
      <c r="AF118" s="8"/>
      <c r="AG118" s="8"/>
      <c r="AH118" s="8"/>
      <c r="AI118" s="8"/>
      <c r="AJ118" s="8"/>
      <c r="AK118" s="8"/>
      <c r="AL118" s="8"/>
      <c r="AM118" s="8"/>
      <c r="AN118" s="8"/>
      <c r="AO118" s="8"/>
      <c r="AP118" s="8"/>
      <c r="AQ118" s="8"/>
      <c r="AR118" s="8"/>
      <c r="AS118" s="8"/>
      <c r="AT118" s="8"/>
      <c r="AU118" s="8"/>
      <c r="AV118" s="8"/>
      <c r="AW118" s="8"/>
      <c r="AX118" s="8"/>
      <c r="AY118" s="8"/>
      <c r="AZ118" s="8"/>
      <c r="BA118" s="8"/>
      <c r="BB118" s="8"/>
      <c r="BC118" s="8"/>
      <c r="BD118" s="8"/>
      <c r="BE118" s="8"/>
      <c r="BF118" s="8"/>
      <c r="BG118" s="8"/>
      <c r="BH118" s="8"/>
      <c r="BI118" s="8"/>
      <c r="BJ118" s="8"/>
      <c r="BK118" s="8"/>
      <c r="BL118" s="8"/>
      <c r="BM118" s="8"/>
      <c r="BN118" s="8"/>
      <c r="BO118" s="8"/>
      <c r="BP118" s="8"/>
      <c r="BQ118" s="8"/>
      <c r="BR118" s="8"/>
      <c r="BS118" s="8"/>
      <c r="BT118" s="8"/>
      <c r="BU118" s="8"/>
      <c r="BV118" s="8"/>
      <c r="BW118" s="8"/>
      <c r="BX118" s="8"/>
      <c r="BY118" s="8"/>
      <c r="BZ118" s="8"/>
      <c r="CA118" s="8"/>
      <c r="CB118" s="8"/>
      <c r="CC118" s="8"/>
      <c r="CD118" s="8"/>
      <c r="CE118" s="8"/>
      <c r="CF118" s="8"/>
      <c r="CG118" s="8"/>
      <c r="CH118" s="8"/>
      <c r="CI118" s="8"/>
      <c r="CJ118" s="8"/>
      <c r="CK118" s="8"/>
      <c r="CL118" s="8"/>
      <c r="CM118" s="8"/>
      <c r="CN118" s="8"/>
      <c r="CO118" s="8"/>
    </row>
    <row r="119" spans="3:93" x14ac:dyDescent="0.3">
      <c r="C119"/>
      <c r="D119"/>
      <c r="E119"/>
      <c r="F119"/>
      <c r="G119"/>
      <c r="H119"/>
      <c r="J119" s="8"/>
      <c r="K119" s="8"/>
      <c r="L119" s="8"/>
      <c r="M119" s="8"/>
      <c r="N119" s="8"/>
      <c r="O119" s="8"/>
      <c r="P119" s="8"/>
      <c r="Q119" s="8"/>
      <c r="R119" s="8"/>
      <c r="S119" s="8"/>
      <c r="T119" s="8"/>
      <c r="U119" s="8"/>
      <c r="V119" s="8"/>
      <c r="W119" s="8"/>
      <c r="X119" s="8"/>
      <c r="Y119" s="8"/>
      <c r="Z119" s="8"/>
      <c r="AA119" s="8"/>
      <c r="AB119" s="8"/>
      <c r="AC119" s="8"/>
      <c r="AD119" s="8"/>
      <c r="AE119" s="8"/>
      <c r="AF119" s="8"/>
      <c r="AG119" s="8"/>
      <c r="AH119" s="8"/>
      <c r="AI119" s="8"/>
      <c r="AJ119" s="8"/>
      <c r="AK119" s="8"/>
      <c r="AL119" s="8"/>
      <c r="AM119" s="8"/>
      <c r="AN119" s="8"/>
      <c r="AO119" s="8"/>
      <c r="AP119" s="8"/>
      <c r="AQ119" s="8"/>
      <c r="AR119" s="8"/>
      <c r="AS119" s="8"/>
      <c r="AT119" s="8"/>
      <c r="AU119" s="8"/>
      <c r="AV119" s="8"/>
      <c r="AW119" s="8"/>
      <c r="AX119" s="8"/>
      <c r="AY119" s="8"/>
      <c r="AZ119" s="8"/>
      <c r="BA119" s="8"/>
      <c r="BB119" s="8"/>
      <c r="BC119" s="8"/>
      <c r="BD119" s="8"/>
      <c r="BE119" s="8"/>
      <c r="BF119" s="8"/>
      <c r="BG119" s="8"/>
      <c r="BH119" s="8"/>
      <c r="BI119" s="8"/>
      <c r="BJ119" s="8"/>
      <c r="BK119" s="8"/>
      <c r="BL119" s="8"/>
      <c r="BM119" s="8"/>
      <c r="BN119" s="8"/>
      <c r="BO119" s="8"/>
      <c r="BP119" s="8"/>
      <c r="BQ119" s="8"/>
      <c r="BR119" s="8"/>
      <c r="BS119" s="8"/>
      <c r="BT119" s="8"/>
      <c r="BU119" s="8"/>
      <c r="BV119" s="8"/>
      <c r="BW119" s="8"/>
      <c r="BX119" s="8"/>
      <c r="BY119" s="8"/>
      <c r="BZ119" s="8"/>
      <c r="CA119" s="8"/>
      <c r="CB119" s="8"/>
      <c r="CC119" s="8"/>
      <c r="CD119" s="8"/>
      <c r="CE119" s="8"/>
      <c r="CF119" s="8"/>
      <c r="CG119" s="8"/>
      <c r="CH119" s="8"/>
      <c r="CI119" s="8"/>
      <c r="CJ119" s="8"/>
      <c r="CK119" s="8"/>
      <c r="CL119" s="8"/>
      <c r="CM119" s="8"/>
      <c r="CN119" s="8"/>
      <c r="CO119" s="8"/>
    </row>
    <row r="120" spans="3:93" x14ac:dyDescent="0.3">
      <c r="C120"/>
      <c r="D120"/>
      <c r="E120"/>
      <c r="F120"/>
      <c r="G120"/>
      <c r="H120"/>
      <c r="J120" s="8"/>
      <c r="K120" s="8"/>
      <c r="L120" s="8"/>
      <c r="M120" s="8"/>
      <c r="N120" s="8"/>
      <c r="O120" s="8"/>
      <c r="P120" s="8"/>
      <c r="Q120" s="8"/>
      <c r="R120" s="8"/>
      <c r="S120" s="8"/>
      <c r="T120" s="8"/>
      <c r="U120" s="8"/>
      <c r="V120" s="8"/>
      <c r="W120" s="8"/>
      <c r="X120" s="8"/>
      <c r="Y120" s="8"/>
      <c r="Z120" s="8"/>
      <c r="AA120" s="8"/>
      <c r="AB120" s="8"/>
      <c r="AC120" s="8"/>
      <c r="AD120" s="8"/>
      <c r="AE120" s="8"/>
      <c r="AF120" s="8"/>
      <c r="AG120" s="8"/>
      <c r="AH120" s="8"/>
      <c r="AI120" s="8"/>
      <c r="AJ120" s="8"/>
      <c r="AK120" s="8"/>
      <c r="AL120" s="8"/>
      <c r="AM120" s="8"/>
      <c r="AN120" s="8"/>
      <c r="AO120" s="8"/>
      <c r="AP120" s="8"/>
      <c r="AQ120" s="8"/>
      <c r="AR120" s="8"/>
      <c r="AS120" s="8"/>
      <c r="AT120" s="8"/>
      <c r="AU120" s="8"/>
      <c r="AV120" s="8"/>
      <c r="AW120" s="8"/>
      <c r="AX120" s="8"/>
      <c r="AY120" s="8"/>
      <c r="AZ120" s="8"/>
      <c r="BA120" s="8"/>
      <c r="BB120" s="8"/>
      <c r="BC120" s="8"/>
      <c r="BD120" s="8"/>
      <c r="BE120" s="8"/>
      <c r="BF120" s="8"/>
      <c r="BG120" s="8"/>
      <c r="BH120" s="8"/>
      <c r="BI120" s="8"/>
      <c r="BJ120" s="8"/>
      <c r="BK120" s="8"/>
      <c r="BL120" s="8"/>
      <c r="BM120" s="8"/>
      <c r="BN120" s="8"/>
      <c r="BO120" s="8"/>
      <c r="BP120" s="8"/>
      <c r="BQ120" s="8"/>
      <c r="BR120" s="8"/>
      <c r="BS120" s="8"/>
      <c r="BT120" s="8"/>
      <c r="BU120" s="8"/>
      <c r="BV120" s="8"/>
      <c r="BW120" s="8"/>
      <c r="BX120" s="8"/>
      <c r="BY120" s="8"/>
      <c r="BZ120" s="8"/>
      <c r="CA120" s="8"/>
      <c r="CB120" s="8"/>
      <c r="CC120" s="8"/>
      <c r="CD120" s="8"/>
      <c r="CE120" s="8"/>
      <c r="CF120" s="8"/>
      <c r="CG120" s="8"/>
      <c r="CH120" s="8"/>
      <c r="CI120" s="8"/>
      <c r="CJ120" s="8"/>
      <c r="CK120" s="8"/>
      <c r="CL120" s="8"/>
      <c r="CM120" s="8"/>
      <c r="CN120" s="8"/>
      <c r="CO120" s="8"/>
    </row>
    <row r="121" spans="3:93" x14ac:dyDescent="0.3">
      <c r="C121"/>
      <c r="D121"/>
      <c r="E121"/>
      <c r="F121"/>
      <c r="G121"/>
      <c r="H121"/>
      <c r="J121" s="8"/>
      <c r="K121" s="8"/>
      <c r="L121" s="8"/>
      <c r="M121" s="8"/>
      <c r="N121" s="8"/>
      <c r="O121" s="8"/>
      <c r="P121" s="8"/>
      <c r="Q121" s="8"/>
      <c r="R121" s="8"/>
      <c r="S121" s="8"/>
      <c r="T121" s="8"/>
      <c r="U121" s="8"/>
      <c r="V121" s="8"/>
      <c r="W121" s="8"/>
      <c r="X121" s="8"/>
      <c r="Y121" s="8"/>
      <c r="Z121" s="8"/>
      <c r="AA121" s="8"/>
      <c r="AB121" s="8"/>
      <c r="AC121" s="8"/>
      <c r="AD121" s="8"/>
      <c r="AE121" s="8"/>
      <c r="AF121" s="8"/>
      <c r="AG121" s="8"/>
      <c r="AH121" s="8"/>
      <c r="AI121" s="8"/>
      <c r="AJ121" s="8"/>
      <c r="AK121" s="8"/>
      <c r="AL121" s="8"/>
      <c r="AM121" s="8"/>
      <c r="AN121" s="8"/>
      <c r="AO121" s="8"/>
      <c r="AP121" s="8"/>
      <c r="AQ121" s="8"/>
      <c r="AR121" s="8"/>
      <c r="AS121" s="8"/>
      <c r="AT121" s="8"/>
      <c r="AU121" s="8"/>
      <c r="AV121" s="8"/>
      <c r="AW121" s="8"/>
      <c r="AX121" s="8"/>
      <c r="AY121" s="8"/>
      <c r="AZ121" s="8"/>
      <c r="BA121" s="8"/>
      <c r="BB121" s="8"/>
      <c r="BC121" s="8"/>
      <c r="BD121" s="8"/>
      <c r="BE121" s="8"/>
      <c r="BF121" s="8"/>
      <c r="BG121" s="8"/>
      <c r="BH121" s="8"/>
      <c r="BI121" s="8"/>
      <c r="BJ121" s="8"/>
      <c r="BK121" s="8"/>
      <c r="BL121" s="8"/>
      <c r="BM121" s="8"/>
      <c r="BN121" s="8"/>
      <c r="BO121" s="8"/>
      <c r="BP121" s="8"/>
      <c r="BQ121" s="8"/>
      <c r="BR121" s="8"/>
      <c r="BS121" s="8"/>
      <c r="BT121" s="8"/>
      <c r="BU121" s="8"/>
      <c r="BV121" s="8"/>
      <c r="BW121" s="8"/>
      <c r="BX121" s="8"/>
      <c r="BY121" s="8"/>
      <c r="BZ121" s="8"/>
      <c r="CA121" s="8"/>
      <c r="CB121" s="8"/>
      <c r="CC121" s="8"/>
      <c r="CD121" s="8"/>
      <c r="CE121" s="8"/>
      <c r="CF121" s="8"/>
      <c r="CG121" s="8"/>
      <c r="CH121" s="8"/>
      <c r="CI121" s="8"/>
      <c r="CJ121" s="8"/>
      <c r="CK121" s="8"/>
      <c r="CL121" s="8"/>
      <c r="CM121" s="8"/>
      <c r="CN121" s="8"/>
      <c r="CO121" s="8"/>
    </row>
    <row r="122" spans="3:93" x14ac:dyDescent="0.3">
      <c r="C122"/>
      <c r="D122"/>
      <c r="E122"/>
      <c r="F122"/>
      <c r="G122"/>
      <c r="H122"/>
      <c r="J122" s="8"/>
      <c r="K122" s="8"/>
      <c r="L122" s="8"/>
      <c r="M122" s="8"/>
      <c r="N122" s="8"/>
      <c r="O122" s="8"/>
      <c r="P122" s="8"/>
      <c r="Q122" s="8"/>
      <c r="R122" s="8"/>
      <c r="S122" s="8"/>
      <c r="T122" s="8"/>
      <c r="U122" s="8"/>
      <c r="V122" s="8"/>
      <c r="W122" s="8"/>
      <c r="X122" s="8"/>
      <c r="Y122" s="8"/>
      <c r="Z122" s="8"/>
      <c r="AA122" s="8"/>
      <c r="AB122" s="8"/>
      <c r="AC122" s="8"/>
      <c r="AD122" s="8"/>
      <c r="AE122" s="8"/>
      <c r="AF122" s="8"/>
      <c r="AG122" s="8"/>
      <c r="AH122" s="8"/>
      <c r="AI122" s="8"/>
      <c r="AJ122" s="8"/>
      <c r="AK122" s="8"/>
      <c r="AL122" s="8"/>
      <c r="AM122" s="8"/>
      <c r="AN122" s="8"/>
      <c r="AO122" s="8"/>
      <c r="AP122" s="8"/>
      <c r="AQ122" s="8"/>
      <c r="AR122" s="8"/>
      <c r="AS122" s="8"/>
      <c r="AT122" s="8"/>
      <c r="AU122" s="8"/>
      <c r="AV122" s="8"/>
      <c r="AW122" s="8"/>
      <c r="AX122" s="8"/>
      <c r="AY122" s="8"/>
      <c r="AZ122" s="8"/>
      <c r="BA122" s="8"/>
      <c r="BB122" s="8"/>
      <c r="BC122" s="8"/>
      <c r="BD122" s="8"/>
      <c r="BE122" s="8"/>
      <c r="BF122" s="8"/>
      <c r="BG122" s="8"/>
      <c r="BH122" s="8"/>
      <c r="BI122" s="8"/>
      <c r="BJ122" s="8"/>
      <c r="BK122" s="8"/>
      <c r="BL122" s="8"/>
      <c r="BM122" s="8"/>
      <c r="BN122" s="8"/>
      <c r="BO122" s="8"/>
      <c r="BP122" s="8"/>
      <c r="BQ122" s="8"/>
      <c r="BR122" s="8"/>
      <c r="BS122" s="8"/>
      <c r="BT122" s="8"/>
      <c r="BU122" s="8"/>
      <c r="BV122" s="8"/>
      <c r="BW122" s="8"/>
      <c r="BX122" s="8"/>
      <c r="BY122" s="8"/>
      <c r="BZ122" s="8"/>
      <c r="CA122" s="8"/>
      <c r="CB122" s="8"/>
      <c r="CC122" s="8"/>
      <c r="CD122" s="8"/>
      <c r="CE122" s="8"/>
      <c r="CF122" s="8"/>
      <c r="CG122" s="8"/>
      <c r="CH122" s="8"/>
      <c r="CI122" s="8"/>
      <c r="CJ122" s="8"/>
      <c r="CK122" s="8"/>
      <c r="CL122" s="8"/>
      <c r="CM122" s="8"/>
      <c r="CN122" s="8"/>
      <c r="CO122" s="8"/>
    </row>
    <row r="123" spans="3:93" x14ac:dyDescent="0.3">
      <c r="C123"/>
      <c r="D123"/>
      <c r="E123"/>
      <c r="F123"/>
      <c r="G123"/>
      <c r="H123"/>
      <c r="J123" s="8"/>
      <c r="K123" s="8"/>
      <c r="L123" s="8"/>
      <c r="M123" s="8"/>
      <c r="N123" s="8"/>
      <c r="O123" s="8"/>
      <c r="P123" s="8"/>
      <c r="Q123" s="8"/>
      <c r="R123" s="8"/>
      <c r="S123" s="8"/>
      <c r="T123" s="8"/>
      <c r="U123" s="8"/>
      <c r="V123" s="8"/>
      <c r="W123" s="8"/>
      <c r="X123" s="8"/>
      <c r="Y123" s="8"/>
      <c r="Z123" s="8"/>
      <c r="AA123" s="8"/>
      <c r="AB123" s="8"/>
      <c r="AC123" s="8"/>
      <c r="AD123" s="8"/>
      <c r="AE123" s="8"/>
      <c r="AF123" s="8"/>
      <c r="AG123" s="8"/>
      <c r="AH123" s="8"/>
      <c r="AI123" s="8"/>
      <c r="AJ123" s="8"/>
      <c r="AK123" s="8"/>
      <c r="AL123" s="8"/>
      <c r="AM123" s="8"/>
      <c r="AN123" s="8"/>
      <c r="AO123" s="8"/>
      <c r="AP123" s="8"/>
      <c r="AQ123" s="8"/>
      <c r="AR123" s="8"/>
      <c r="AS123" s="8"/>
      <c r="AT123" s="8"/>
      <c r="AU123" s="8"/>
      <c r="AV123" s="8"/>
      <c r="AW123" s="8"/>
      <c r="AX123" s="8"/>
      <c r="AY123" s="8"/>
      <c r="AZ123" s="8"/>
      <c r="BA123" s="8"/>
      <c r="BB123" s="8"/>
      <c r="BC123" s="8"/>
      <c r="BD123" s="8"/>
      <c r="BE123" s="8"/>
      <c r="BF123" s="8"/>
      <c r="BG123" s="8"/>
      <c r="BH123" s="8"/>
      <c r="BI123" s="8"/>
      <c r="BJ123" s="8"/>
      <c r="BK123" s="8"/>
      <c r="BL123" s="8"/>
      <c r="BM123" s="8"/>
      <c r="BN123" s="8"/>
      <c r="BO123" s="8"/>
      <c r="BP123" s="8"/>
      <c r="BQ123" s="8"/>
      <c r="BR123" s="8"/>
      <c r="BS123" s="8"/>
      <c r="BT123" s="8"/>
      <c r="BU123" s="8"/>
      <c r="BV123" s="8"/>
      <c r="BW123" s="8"/>
      <c r="BX123" s="8"/>
      <c r="BY123" s="8"/>
      <c r="BZ123" s="8"/>
      <c r="CA123" s="8"/>
      <c r="CB123" s="8"/>
      <c r="CC123" s="8"/>
      <c r="CD123" s="8"/>
      <c r="CE123" s="8"/>
      <c r="CF123" s="8"/>
      <c r="CG123" s="8"/>
      <c r="CH123" s="8"/>
      <c r="CI123" s="8"/>
      <c r="CJ123" s="8"/>
      <c r="CK123" s="8"/>
      <c r="CL123" s="8"/>
      <c r="CM123" s="8"/>
      <c r="CN123" s="8"/>
      <c r="CO123" s="8"/>
    </row>
    <row r="124" spans="3:93" x14ac:dyDescent="0.3">
      <c r="C124"/>
      <c r="D124"/>
      <c r="E124"/>
      <c r="F124"/>
      <c r="G124"/>
      <c r="H124"/>
      <c r="J124" s="8"/>
      <c r="K124" s="8"/>
      <c r="L124" s="8"/>
      <c r="M124" s="8"/>
      <c r="N124" s="8"/>
      <c r="O124" s="8"/>
      <c r="P124" s="8"/>
      <c r="Q124" s="8"/>
      <c r="R124" s="8"/>
      <c r="S124" s="8"/>
      <c r="T124" s="8"/>
      <c r="U124" s="8"/>
      <c r="V124" s="8"/>
      <c r="W124" s="8"/>
      <c r="X124" s="8"/>
      <c r="Y124" s="8"/>
      <c r="Z124" s="8"/>
      <c r="AA124" s="8"/>
      <c r="AB124" s="8"/>
      <c r="AC124" s="8"/>
      <c r="AD124" s="8"/>
      <c r="AE124" s="8"/>
      <c r="AF124" s="8"/>
      <c r="AG124" s="8"/>
      <c r="AH124" s="8"/>
      <c r="AI124" s="8"/>
      <c r="AJ124" s="8"/>
      <c r="AK124" s="8"/>
      <c r="AL124" s="8"/>
      <c r="AM124" s="8"/>
      <c r="AN124" s="8"/>
      <c r="AO124" s="8"/>
      <c r="AP124" s="8"/>
      <c r="AQ124" s="8"/>
      <c r="AR124" s="8"/>
      <c r="AS124" s="8"/>
      <c r="AT124" s="8"/>
      <c r="AU124" s="8"/>
      <c r="AV124" s="8"/>
      <c r="AW124" s="8"/>
      <c r="AX124" s="8"/>
      <c r="AY124" s="8"/>
      <c r="AZ124" s="8"/>
      <c r="BA124" s="8"/>
      <c r="BB124" s="8"/>
      <c r="BC124" s="8"/>
      <c r="BD124" s="8"/>
      <c r="BE124" s="8"/>
      <c r="BF124" s="8"/>
      <c r="BG124" s="8"/>
      <c r="BH124" s="8"/>
      <c r="BI124" s="8"/>
      <c r="BJ124" s="8"/>
      <c r="BK124" s="8"/>
      <c r="BL124" s="8"/>
      <c r="BM124" s="8"/>
      <c r="BN124" s="8"/>
      <c r="BO124" s="8"/>
      <c r="BP124" s="8"/>
      <c r="BQ124" s="8"/>
      <c r="BR124" s="8"/>
      <c r="BS124" s="8"/>
      <c r="BT124" s="8"/>
      <c r="BU124" s="8"/>
      <c r="BV124" s="8"/>
      <c r="BW124" s="8"/>
      <c r="BX124" s="8"/>
      <c r="BY124" s="8"/>
      <c r="BZ124" s="8"/>
      <c r="CA124" s="8"/>
      <c r="CB124" s="8"/>
      <c r="CC124" s="8"/>
      <c r="CD124" s="8"/>
      <c r="CE124" s="8"/>
      <c r="CF124" s="8"/>
      <c r="CG124" s="8"/>
      <c r="CH124" s="8"/>
      <c r="CI124" s="8"/>
      <c r="CJ124" s="8"/>
      <c r="CK124" s="8"/>
      <c r="CL124" s="8"/>
      <c r="CM124" s="8"/>
      <c r="CN124" s="8"/>
      <c r="CO124" s="8"/>
    </row>
    <row r="125" spans="3:93" x14ac:dyDescent="0.3">
      <c r="C125"/>
      <c r="D125"/>
      <c r="E125"/>
      <c r="F125"/>
      <c r="G125"/>
      <c r="H125"/>
      <c r="J125" s="8"/>
      <c r="K125" s="8"/>
      <c r="L125" s="8"/>
      <c r="M125" s="8"/>
      <c r="N125" s="8"/>
      <c r="O125" s="8"/>
      <c r="P125" s="8"/>
      <c r="Q125" s="8"/>
      <c r="R125" s="8"/>
      <c r="S125" s="8"/>
      <c r="T125" s="8"/>
      <c r="U125" s="8"/>
      <c r="V125" s="8"/>
      <c r="W125" s="8"/>
      <c r="X125" s="8"/>
      <c r="Y125" s="8"/>
      <c r="Z125" s="8"/>
      <c r="AA125" s="8"/>
      <c r="AB125" s="8"/>
      <c r="AC125" s="8"/>
      <c r="AD125" s="8"/>
      <c r="AE125" s="8"/>
      <c r="AF125" s="8"/>
      <c r="AG125" s="8"/>
      <c r="AH125" s="8"/>
      <c r="AI125" s="8"/>
      <c r="AJ125" s="8"/>
      <c r="AK125" s="8"/>
      <c r="AL125" s="8"/>
      <c r="AM125" s="8"/>
      <c r="AN125" s="8"/>
      <c r="AO125" s="8"/>
      <c r="AP125" s="8"/>
      <c r="AQ125" s="8"/>
      <c r="AR125" s="8"/>
      <c r="AS125" s="8"/>
      <c r="AT125" s="8"/>
      <c r="AU125" s="8"/>
      <c r="AV125" s="8"/>
      <c r="AW125" s="8"/>
      <c r="AX125" s="8"/>
      <c r="AY125" s="8"/>
      <c r="AZ125" s="8"/>
      <c r="BA125" s="8"/>
      <c r="BB125" s="8"/>
      <c r="BC125" s="8"/>
      <c r="BD125" s="8"/>
      <c r="BE125" s="8"/>
      <c r="BF125" s="8"/>
      <c r="BG125" s="8"/>
      <c r="BH125" s="8"/>
      <c r="BI125" s="8"/>
      <c r="BJ125" s="8"/>
      <c r="BK125" s="8"/>
      <c r="BL125" s="8"/>
      <c r="BM125" s="8"/>
      <c r="BN125" s="8"/>
      <c r="BO125" s="8"/>
      <c r="BP125" s="8"/>
      <c r="BQ125" s="8"/>
      <c r="BR125" s="8"/>
      <c r="BS125" s="8"/>
      <c r="BT125" s="8"/>
      <c r="BU125" s="8"/>
      <c r="BV125" s="8"/>
      <c r="BW125" s="8"/>
      <c r="BX125" s="8"/>
      <c r="BY125" s="8"/>
      <c r="BZ125" s="8"/>
      <c r="CA125" s="8"/>
      <c r="CB125" s="8"/>
      <c r="CC125" s="8"/>
      <c r="CD125" s="8"/>
      <c r="CE125" s="8"/>
      <c r="CF125" s="8"/>
      <c r="CG125" s="8"/>
      <c r="CH125" s="8"/>
      <c r="CI125" s="8"/>
      <c r="CJ125" s="8"/>
      <c r="CK125" s="8"/>
      <c r="CL125" s="8"/>
      <c r="CM125" s="8"/>
      <c r="CN125" s="8"/>
      <c r="CO125" s="8"/>
    </row>
    <row r="126" spans="3:93" x14ac:dyDescent="0.3">
      <c r="C126"/>
      <c r="D126"/>
      <c r="E126"/>
      <c r="F126"/>
      <c r="G126"/>
      <c r="H126"/>
      <c r="J126" s="8"/>
      <c r="K126" s="8"/>
      <c r="L126" s="8"/>
      <c r="M126" s="8"/>
      <c r="N126" s="8"/>
      <c r="O126" s="8"/>
      <c r="P126" s="8"/>
      <c r="Q126" s="8"/>
      <c r="R126" s="8"/>
      <c r="S126" s="8"/>
      <c r="T126" s="8"/>
      <c r="U126" s="8"/>
      <c r="V126" s="8"/>
      <c r="W126" s="8"/>
      <c r="X126" s="8"/>
      <c r="Y126" s="8"/>
      <c r="Z126" s="8"/>
      <c r="AA126" s="8"/>
      <c r="AB126" s="8"/>
      <c r="AC126" s="8"/>
      <c r="AD126" s="8"/>
      <c r="AE126" s="8"/>
      <c r="AF126" s="8"/>
      <c r="AG126" s="8"/>
      <c r="AH126" s="8"/>
      <c r="AI126" s="8"/>
      <c r="AJ126" s="8"/>
      <c r="AK126" s="8"/>
      <c r="AL126" s="8"/>
      <c r="AM126" s="8"/>
      <c r="AN126" s="8"/>
      <c r="AO126" s="8"/>
      <c r="AP126" s="8"/>
      <c r="AQ126" s="8"/>
      <c r="AR126" s="8"/>
      <c r="AS126" s="8"/>
      <c r="AT126" s="8"/>
      <c r="AU126" s="8"/>
      <c r="AV126" s="8"/>
      <c r="AW126" s="8"/>
      <c r="AX126" s="8"/>
      <c r="AY126" s="8"/>
      <c r="AZ126" s="8"/>
      <c r="BA126" s="8"/>
      <c r="BB126" s="8"/>
      <c r="BC126" s="8"/>
      <c r="BD126" s="8"/>
      <c r="BE126" s="8"/>
      <c r="BF126" s="8"/>
      <c r="BG126" s="8"/>
      <c r="BH126" s="8"/>
      <c r="BI126" s="8"/>
      <c r="BJ126" s="8"/>
      <c r="BK126" s="8"/>
      <c r="BL126" s="8"/>
      <c r="BM126" s="8"/>
      <c r="BN126" s="8"/>
      <c r="BO126" s="8"/>
      <c r="BP126" s="8"/>
      <c r="BQ126" s="8"/>
      <c r="BR126" s="8"/>
      <c r="BS126" s="8"/>
      <c r="BT126" s="8"/>
      <c r="BU126" s="8"/>
      <c r="BV126" s="8"/>
      <c r="BW126" s="8"/>
      <c r="BX126" s="8"/>
      <c r="BY126" s="8"/>
      <c r="BZ126" s="8"/>
      <c r="CA126" s="8"/>
      <c r="CB126" s="8"/>
      <c r="CC126" s="8"/>
      <c r="CD126" s="8"/>
      <c r="CE126" s="8"/>
      <c r="CF126" s="8"/>
      <c r="CG126" s="8"/>
      <c r="CH126" s="8"/>
      <c r="CI126" s="8"/>
      <c r="CJ126" s="8"/>
      <c r="CK126" s="8"/>
      <c r="CL126" s="8"/>
      <c r="CM126" s="8"/>
      <c r="CN126" s="8"/>
      <c r="CO126" s="8"/>
    </row>
    <row r="127" spans="3:93" x14ac:dyDescent="0.3">
      <c r="C127"/>
      <c r="D127"/>
      <c r="E127"/>
      <c r="F127"/>
      <c r="G127"/>
      <c r="H127"/>
      <c r="J127" s="8"/>
      <c r="K127" s="8"/>
      <c r="L127" s="8"/>
      <c r="M127" s="8"/>
      <c r="N127" s="8"/>
      <c r="O127" s="8"/>
      <c r="P127" s="8"/>
      <c r="Q127" s="8"/>
      <c r="R127" s="8"/>
      <c r="S127" s="8"/>
      <c r="T127" s="8"/>
      <c r="U127" s="8"/>
      <c r="V127" s="8"/>
      <c r="W127" s="8"/>
      <c r="X127" s="8"/>
      <c r="Y127" s="8"/>
      <c r="Z127" s="8"/>
      <c r="AA127" s="8"/>
      <c r="AB127" s="8"/>
      <c r="AC127" s="8"/>
      <c r="AD127" s="8"/>
      <c r="AE127" s="8"/>
      <c r="AF127" s="8"/>
      <c r="AG127" s="8"/>
      <c r="AH127" s="8"/>
      <c r="AI127" s="8"/>
      <c r="AJ127" s="8"/>
      <c r="AK127" s="8"/>
      <c r="AL127" s="8"/>
      <c r="AM127" s="8"/>
      <c r="AN127" s="8"/>
      <c r="AO127" s="8"/>
      <c r="AP127" s="8"/>
      <c r="AQ127" s="8"/>
      <c r="AR127" s="8"/>
      <c r="AS127" s="8"/>
      <c r="AT127" s="8"/>
      <c r="AU127" s="8"/>
      <c r="AV127" s="8"/>
      <c r="AW127" s="8"/>
      <c r="AX127" s="8"/>
      <c r="AY127" s="8"/>
      <c r="AZ127" s="8"/>
      <c r="BA127" s="8"/>
      <c r="BB127" s="8"/>
      <c r="BC127" s="8"/>
      <c r="BD127" s="8"/>
      <c r="BE127" s="8"/>
      <c r="BF127" s="8"/>
      <c r="BG127" s="8"/>
      <c r="BH127" s="8"/>
      <c r="BI127" s="8"/>
      <c r="BJ127" s="8"/>
      <c r="BK127" s="8"/>
      <c r="BL127" s="8"/>
      <c r="BM127" s="8"/>
      <c r="BN127" s="8"/>
      <c r="BO127" s="8"/>
      <c r="BP127" s="8"/>
      <c r="BQ127" s="8"/>
      <c r="BR127" s="8"/>
      <c r="BS127" s="8"/>
      <c r="BT127" s="8"/>
      <c r="BU127" s="8"/>
      <c r="BV127" s="8"/>
      <c r="BW127" s="8"/>
      <c r="BX127" s="8"/>
      <c r="BY127" s="8"/>
      <c r="BZ127" s="8"/>
      <c r="CA127" s="8"/>
      <c r="CB127" s="8"/>
      <c r="CC127" s="8"/>
      <c r="CD127" s="8"/>
      <c r="CE127" s="8"/>
      <c r="CF127" s="8"/>
      <c r="CG127" s="8"/>
      <c r="CH127" s="8"/>
      <c r="CI127" s="8"/>
      <c r="CJ127" s="8"/>
      <c r="CK127" s="8"/>
      <c r="CL127" s="8"/>
      <c r="CM127" s="8"/>
      <c r="CN127" s="8"/>
      <c r="CO127" s="8"/>
    </row>
    <row r="128" spans="3:93" x14ac:dyDescent="0.3">
      <c r="C128"/>
      <c r="D128"/>
      <c r="E128"/>
      <c r="F128"/>
      <c r="G128"/>
      <c r="H128"/>
      <c r="J128" s="8"/>
      <c r="K128" s="8"/>
      <c r="L128" s="8"/>
      <c r="M128" s="8"/>
      <c r="N128" s="8"/>
      <c r="O128" s="8"/>
      <c r="P128" s="8"/>
      <c r="Q128" s="8"/>
      <c r="R128" s="8"/>
      <c r="S128" s="8"/>
      <c r="T128" s="8"/>
      <c r="U128" s="8"/>
      <c r="V128" s="8"/>
      <c r="W128" s="8"/>
      <c r="X128" s="8"/>
      <c r="Y128" s="8"/>
      <c r="Z128" s="8"/>
      <c r="AA128" s="8"/>
      <c r="AB128" s="8"/>
      <c r="AC128" s="8"/>
      <c r="AD128" s="8"/>
      <c r="AE128" s="8"/>
      <c r="AF128" s="8"/>
      <c r="AG128" s="8"/>
      <c r="AH128" s="8"/>
      <c r="AI128" s="8"/>
      <c r="AJ128" s="8"/>
      <c r="AK128" s="8"/>
      <c r="AL128" s="8"/>
      <c r="AM128" s="8"/>
      <c r="AN128" s="8"/>
      <c r="AO128" s="8"/>
      <c r="AP128" s="8"/>
      <c r="AQ128" s="8"/>
      <c r="AR128" s="8"/>
      <c r="AS128" s="8"/>
      <c r="AT128" s="8"/>
      <c r="AU128" s="8"/>
      <c r="AV128" s="8"/>
      <c r="AW128" s="8"/>
      <c r="AX128" s="8"/>
      <c r="AY128" s="8"/>
      <c r="AZ128" s="8"/>
      <c r="BA128" s="8"/>
      <c r="BB128" s="8"/>
      <c r="BC128" s="8"/>
      <c r="BD128" s="8"/>
      <c r="BE128" s="8"/>
      <c r="BF128" s="8"/>
      <c r="BG128" s="8"/>
      <c r="BH128" s="8"/>
      <c r="BI128" s="8"/>
      <c r="BJ128" s="8"/>
      <c r="BK128" s="8"/>
      <c r="BL128" s="8"/>
      <c r="BM128" s="8"/>
      <c r="BN128" s="8"/>
      <c r="BO128" s="8"/>
      <c r="BP128" s="8"/>
      <c r="BQ128" s="8"/>
      <c r="BR128" s="8"/>
      <c r="BS128" s="8"/>
      <c r="BT128" s="8"/>
      <c r="BU128" s="8"/>
      <c r="BV128" s="8"/>
      <c r="BW128" s="8"/>
      <c r="BX128" s="8"/>
      <c r="BY128" s="8"/>
      <c r="BZ128" s="8"/>
      <c r="CA128" s="8"/>
      <c r="CB128" s="8"/>
      <c r="CC128" s="8"/>
      <c r="CD128" s="8"/>
      <c r="CE128" s="8"/>
      <c r="CF128" s="8"/>
      <c r="CG128" s="8"/>
      <c r="CH128" s="8"/>
      <c r="CI128" s="8"/>
      <c r="CJ128" s="8"/>
      <c r="CK128" s="8"/>
      <c r="CL128" s="8"/>
      <c r="CM128" s="8"/>
      <c r="CN128" s="8"/>
      <c r="CO128" s="8"/>
    </row>
    <row r="129" spans="3:93" x14ac:dyDescent="0.3">
      <c r="C129"/>
      <c r="D129"/>
      <c r="E129"/>
      <c r="F129"/>
      <c r="G129"/>
      <c r="H129"/>
      <c r="J129" s="8"/>
      <c r="K129" s="8"/>
      <c r="L129" s="8"/>
      <c r="M129" s="8"/>
      <c r="N129" s="8"/>
      <c r="O129" s="8"/>
      <c r="P129" s="8"/>
      <c r="Q129" s="8"/>
      <c r="R129" s="8"/>
      <c r="S129" s="8"/>
      <c r="T129" s="8"/>
      <c r="U129" s="8"/>
      <c r="V129" s="8"/>
      <c r="W129" s="8"/>
      <c r="X129" s="8"/>
      <c r="Y129" s="8"/>
      <c r="Z129" s="8"/>
      <c r="AA129" s="8"/>
      <c r="AB129" s="8"/>
      <c r="AC129" s="8"/>
      <c r="AD129" s="8"/>
      <c r="AE129" s="8"/>
      <c r="AF129" s="8"/>
      <c r="AG129" s="8"/>
      <c r="AH129" s="8"/>
      <c r="AI129" s="8"/>
      <c r="AJ129" s="8"/>
      <c r="AK129" s="8"/>
      <c r="AL129" s="8"/>
      <c r="AM129" s="8"/>
      <c r="AN129" s="8"/>
      <c r="AO129" s="8"/>
      <c r="AP129" s="8"/>
      <c r="AQ129" s="8"/>
      <c r="AR129" s="8"/>
      <c r="AS129" s="8"/>
      <c r="AT129" s="8"/>
      <c r="AU129" s="8"/>
      <c r="AV129" s="8"/>
      <c r="AW129" s="8"/>
      <c r="AX129" s="8"/>
      <c r="AY129" s="8"/>
      <c r="AZ129" s="8"/>
      <c r="BA129" s="8"/>
      <c r="BB129" s="8"/>
      <c r="BC129" s="8"/>
      <c r="BD129" s="8"/>
      <c r="BE129" s="8"/>
      <c r="BF129" s="8"/>
      <c r="BG129" s="8"/>
      <c r="BH129" s="8"/>
      <c r="BI129" s="8"/>
      <c r="BJ129" s="8"/>
      <c r="BK129" s="8"/>
      <c r="BL129" s="8"/>
      <c r="BM129" s="8"/>
      <c r="BN129" s="8"/>
      <c r="BO129" s="8"/>
      <c r="BP129" s="8"/>
      <c r="BQ129" s="8"/>
      <c r="BR129" s="8"/>
      <c r="BS129" s="8"/>
      <c r="BT129" s="8"/>
      <c r="BU129" s="8"/>
      <c r="BV129" s="8"/>
      <c r="BW129" s="8"/>
      <c r="BX129" s="8"/>
      <c r="BY129" s="8"/>
      <c r="BZ129" s="8"/>
      <c r="CA129" s="8"/>
      <c r="CB129" s="8"/>
      <c r="CC129" s="8"/>
      <c r="CD129" s="8"/>
      <c r="CE129" s="8"/>
      <c r="CF129" s="8"/>
      <c r="CG129" s="8"/>
      <c r="CH129" s="8"/>
      <c r="CI129" s="8"/>
      <c r="CJ129" s="8"/>
      <c r="CK129" s="8"/>
      <c r="CL129" s="8"/>
      <c r="CM129" s="8"/>
      <c r="CN129" s="8"/>
      <c r="CO129" s="8"/>
    </row>
    <row r="130" spans="3:93" x14ac:dyDescent="0.3">
      <c r="C130"/>
      <c r="D130"/>
      <c r="E130"/>
      <c r="F130"/>
      <c r="G130"/>
      <c r="H130"/>
      <c r="J130" s="8"/>
      <c r="K130" s="8"/>
      <c r="L130" s="8"/>
      <c r="M130" s="8"/>
      <c r="N130" s="8"/>
      <c r="O130" s="8"/>
      <c r="P130" s="8"/>
      <c r="Q130" s="8"/>
      <c r="R130" s="8"/>
      <c r="S130" s="8"/>
      <c r="T130" s="8"/>
      <c r="U130" s="8"/>
      <c r="V130" s="8"/>
      <c r="W130" s="8"/>
      <c r="X130" s="8"/>
      <c r="Y130" s="8"/>
      <c r="Z130" s="8"/>
      <c r="AA130" s="8"/>
      <c r="AB130" s="8"/>
      <c r="AC130" s="8"/>
      <c r="AD130" s="8"/>
      <c r="AE130" s="8"/>
      <c r="AF130" s="8"/>
      <c r="AG130" s="8"/>
      <c r="AH130" s="8"/>
      <c r="AI130" s="8"/>
      <c r="AJ130" s="8"/>
      <c r="AK130" s="8"/>
      <c r="AL130" s="8"/>
      <c r="AM130" s="8"/>
      <c r="AN130" s="8"/>
      <c r="AO130" s="8"/>
      <c r="AP130" s="8"/>
      <c r="AQ130" s="8"/>
      <c r="AR130" s="8"/>
      <c r="AS130" s="8"/>
      <c r="AT130" s="8"/>
      <c r="AU130" s="8"/>
      <c r="AV130" s="8"/>
      <c r="AW130" s="8"/>
      <c r="AX130" s="8"/>
      <c r="AY130" s="8"/>
      <c r="AZ130" s="8"/>
      <c r="BA130" s="8"/>
      <c r="BB130" s="8"/>
      <c r="BC130" s="8"/>
      <c r="BD130" s="8"/>
      <c r="BE130" s="8"/>
      <c r="BF130" s="8"/>
      <c r="BG130" s="8"/>
      <c r="BH130" s="8"/>
      <c r="BI130" s="8"/>
      <c r="BJ130" s="8"/>
      <c r="BK130" s="8"/>
      <c r="BL130" s="8"/>
      <c r="BM130" s="8"/>
      <c r="BN130" s="8"/>
      <c r="BO130" s="8"/>
      <c r="BP130" s="8"/>
      <c r="BQ130" s="8"/>
      <c r="BR130" s="8"/>
      <c r="BS130" s="8"/>
      <c r="BT130" s="8"/>
      <c r="BU130" s="8"/>
      <c r="BV130" s="8"/>
      <c r="BW130" s="8"/>
      <c r="BX130" s="8"/>
      <c r="BY130" s="8"/>
      <c r="BZ130" s="8"/>
      <c r="CA130" s="8"/>
      <c r="CB130" s="8"/>
      <c r="CC130" s="8"/>
      <c r="CD130" s="8"/>
      <c r="CE130" s="8"/>
      <c r="CF130" s="8"/>
      <c r="CG130" s="8"/>
      <c r="CH130" s="8"/>
      <c r="CI130" s="8"/>
      <c r="CJ130" s="8"/>
      <c r="CK130" s="8"/>
      <c r="CL130" s="8"/>
      <c r="CM130" s="8"/>
      <c r="CN130" s="8"/>
      <c r="CO130" s="8"/>
    </row>
    <row r="131" spans="3:93" x14ac:dyDescent="0.3">
      <c r="C131"/>
      <c r="D131"/>
      <c r="E131"/>
      <c r="F131"/>
      <c r="G131"/>
      <c r="H131"/>
      <c r="J131" s="8"/>
      <c r="K131" s="8"/>
      <c r="L131" s="8"/>
      <c r="M131" s="8"/>
      <c r="N131" s="8"/>
      <c r="O131" s="8"/>
      <c r="P131" s="8"/>
      <c r="Q131" s="8"/>
      <c r="R131" s="8"/>
      <c r="S131" s="8"/>
      <c r="T131" s="8"/>
      <c r="U131" s="8"/>
      <c r="V131" s="8"/>
      <c r="W131" s="8"/>
      <c r="X131" s="8"/>
      <c r="Y131" s="8"/>
      <c r="Z131" s="8"/>
      <c r="AA131" s="8"/>
      <c r="AB131" s="8"/>
      <c r="AC131" s="8"/>
      <c r="AD131" s="8"/>
      <c r="AE131" s="8"/>
      <c r="AF131" s="8"/>
      <c r="AG131" s="8"/>
      <c r="AH131" s="8"/>
      <c r="AI131" s="8"/>
      <c r="AJ131" s="8"/>
      <c r="AK131" s="8"/>
      <c r="AL131" s="8"/>
      <c r="AM131" s="8"/>
      <c r="AN131" s="8"/>
      <c r="AO131" s="8"/>
      <c r="AP131" s="8"/>
      <c r="AQ131" s="8"/>
      <c r="AR131" s="8"/>
      <c r="AS131" s="8"/>
      <c r="AT131" s="8"/>
      <c r="AU131" s="8"/>
      <c r="AV131" s="8"/>
      <c r="AW131" s="8"/>
      <c r="AX131" s="8"/>
      <c r="AY131" s="8"/>
      <c r="AZ131" s="8"/>
      <c r="BA131" s="8"/>
      <c r="BB131" s="8"/>
      <c r="BC131" s="8"/>
      <c r="BD131" s="8"/>
      <c r="BE131" s="8"/>
      <c r="BF131" s="8"/>
      <c r="BG131" s="8"/>
      <c r="BH131" s="8"/>
      <c r="BI131" s="8"/>
      <c r="BJ131" s="8"/>
      <c r="BK131" s="8"/>
      <c r="BL131" s="8"/>
      <c r="BM131" s="8"/>
      <c r="BN131" s="8"/>
      <c r="BO131" s="8"/>
      <c r="BP131" s="8"/>
      <c r="BQ131" s="8"/>
      <c r="BR131" s="8"/>
      <c r="BS131" s="8"/>
      <c r="BT131" s="8"/>
      <c r="BU131" s="8"/>
      <c r="BV131" s="8"/>
      <c r="BW131" s="8"/>
      <c r="BX131" s="8"/>
      <c r="BY131" s="8"/>
      <c r="BZ131" s="8"/>
      <c r="CA131" s="8"/>
      <c r="CB131" s="8"/>
      <c r="CC131" s="8"/>
      <c r="CD131" s="8"/>
      <c r="CE131" s="8"/>
      <c r="CF131" s="8"/>
      <c r="CG131" s="8"/>
      <c r="CH131" s="8"/>
      <c r="CI131" s="8"/>
      <c r="CJ131" s="8"/>
      <c r="CK131" s="8"/>
      <c r="CL131" s="8"/>
      <c r="CM131" s="8"/>
      <c r="CN131" s="8"/>
      <c r="CO131" s="8"/>
    </row>
    <row r="132" spans="3:93" x14ac:dyDescent="0.3">
      <c r="C132"/>
      <c r="D132"/>
      <c r="E132"/>
      <c r="F132"/>
      <c r="G132"/>
      <c r="H132"/>
      <c r="J132" s="8"/>
      <c r="K132" s="8"/>
      <c r="L132" s="8"/>
      <c r="M132" s="8"/>
      <c r="N132" s="8"/>
      <c r="O132" s="8"/>
      <c r="P132" s="8"/>
      <c r="Q132" s="8"/>
      <c r="R132" s="8"/>
      <c r="S132" s="8"/>
      <c r="T132" s="8"/>
      <c r="U132" s="8"/>
      <c r="V132" s="8"/>
      <c r="W132" s="8"/>
      <c r="X132" s="8"/>
      <c r="Y132" s="8"/>
      <c r="Z132" s="8"/>
      <c r="AA132" s="8"/>
      <c r="AB132" s="8"/>
      <c r="AC132" s="8"/>
      <c r="AD132" s="8"/>
      <c r="AE132" s="8"/>
      <c r="AF132" s="8"/>
      <c r="AG132" s="8"/>
      <c r="AH132" s="8"/>
      <c r="AI132" s="8"/>
      <c r="AJ132" s="8"/>
      <c r="AK132" s="8"/>
      <c r="AL132" s="8"/>
      <c r="AM132" s="8"/>
      <c r="AN132" s="8"/>
      <c r="AO132" s="8"/>
      <c r="AP132" s="8"/>
      <c r="AQ132" s="8"/>
      <c r="AR132" s="8"/>
      <c r="AS132" s="8"/>
      <c r="AT132" s="8"/>
      <c r="AU132" s="8"/>
      <c r="AV132" s="8"/>
      <c r="AW132" s="8"/>
      <c r="AX132" s="8"/>
      <c r="AY132" s="8"/>
      <c r="AZ132" s="8"/>
      <c r="BA132" s="8"/>
      <c r="BB132" s="8"/>
      <c r="BC132" s="8"/>
      <c r="BD132" s="8"/>
      <c r="BE132" s="8"/>
      <c r="BF132" s="8"/>
      <c r="BG132" s="8"/>
      <c r="BH132" s="8"/>
      <c r="BI132" s="8"/>
      <c r="BJ132" s="8"/>
      <c r="BK132" s="8"/>
      <c r="BL132" s="8"/>
      <c r="BM132" s="8"/>
      <c r="BN132" s="8"/>
      <c r="BO132" s="8"/>
      <c r="BP132" s="8"/>
      <c r="BQ132" s="8"/>
      <c r="BR132" s="8"/>
      <c r="BS132" s="8"/>
      <c r="BT132" s="8"/>
      <c r="BU132" s="8"/>
      <c r="BV132" s="8"/>
      <c r="BW132" s="8"/>
      <c r="BX132" s="8"/>
      <c r="BY132" s="8"/>
      <c r="BZ132" s="8"/>
      <c r="CA132" s="8"/>
      <c r="CB132" s="8"/>
      <c r="CC132" s="8"/>
      <c r="CD132" s="8"/>
      <c r="CE132" s="8"/>
      <c r="CF132" s="8"/>
      <c r="CG132" s="8"/>
      <c r="CH132" s="8"/>
      <c r="CI132" s="8"/>
      <c r="CJ132" s="8"/>
      <c r="CK132" s="8"/>
      <c r="CL132" s="8"/>
      <c r="CM132" s="8"/>
      <c r="CN132" s="8"/>
      <c r="CO132" s="8"/>
    </row>
    <row r="133" spans="3:93" x14ac:dyDescent="0.3">
      <c r="C133"/>
      <c r="D133"/>
      <c r="E133"/>
      <c r="F133"/>
      <c r="G133"/>
      <c r="H133"/>
      <c r="J133" s="8"/>
      <c r="K133" s="8"/>
      <c r="L133" s="8"/>
      <c r="M133" s="8"/>
      <c r="N133" s="8"/>
      <c r="O133" s="8"/>
      <c r="P133" s="8"/>
      <c r="Q133" s="8"/>
      <c r="R133" s="8"/>
      <c r="S133" s="8"/>
      <c r="T133" s="8"/>
      <c r="U133" s="8"/>
      <c r="V133" s="8"/>
      <c r="W133" s="8"/>
      <c r="X133" s="8"/>
      <c r="Y133" s="8"/>
      <c r="Z133" s="8"/>
      <c r="AA133" s="8"/>
      <c r="AB133" s="8"/>
      <c r="AC133" s="8"/>
      <c r="AD133" s="8"/>
      <c r="AE133" s="8"/>
      <c r="AF133" s="8"/>
      <c r="AG133" s="8"/>
      <c r="AH133" s="8"/>
      <c r="AI133" s="8"/>
      <c r="AJ133" s="8"/>
      <c r="AK133" s="8"/>
      <c r="AL133" s="8"/>
      <c r="AM133" s="8"/>
      <c r="AN133" s="8"/>
      <c r="AO133" s="8"/>
      <c r="AP133" s="8"/>
      <c r="AQ133" s="8"/>
      <c r="AR133" s="8"/>
      <c r="AS133" s="8"/>
      <c r="AT133" s="8"/>
      <c r="AU133" s="8"/>
      <c r="AV133" s="8"/>
      <c r="AW133" s="8"/>
      <c r="AX133" s="8"/>
      <c r="AY133" s="8"/>
      <c r="AZ133" s="8"/>
      <c r="BA133" s="8"/>
      <c r="BB133" s="8"/>
      <c r="BC133" s="8"/>
      <c r="BD133" s="8"/>
      <c r="BE133" s="8"/>
      <c r="BF133" s="8"/>
      <c r="BG133" s="8"/>
      <c r="BH133" s="8"/>
      <c r="BI133" s="8"/>
      <c r="BJ133" s="8"/>
      <c r="BK133" s="8"/>
      <c r="BL133" s="8"/>
      <c r="BM133" s="8"/>
      <c r="BN133" s="8"/>
      <c r="BO133" s="8"/>
      <c r="BP133" s="8"/>
      <c r="BQ133" s="8"/>
      <c r="BR133" s="8"/>
      <c r="BS133" s="8"/>
      <c r="BT133" s="8"/>
      <c r="BU133" s="8"/>
      <c r="BV133" s="8"/>
      <c r="BW133" s="8"/>
      <c r="BX133" s="8"/>
      <c r="BY133" s="8"/>
      <c r="BZ133" s="8"/>
      <c r="CA133" s="8"/>
      <c r="CB133" s="8"/>
      <c r="CC133" s="8"/>
      <c r="CD133" s="8"/>
      <c r="CE133" s="8"/>
      <c r="CF133" s="8"/>
      <c r="CG133" s="8"/>
      <c r="CH133" s="8"/>
      <c r="CI133" s="8"/>
      <c r="CJ133" s="8"/>
      <c r="CK133" s="8"/>
      <c r="CL133" s="8"/>
      <c r="CM133" s="8"/>
      <c r="CN133" s="8"/>
      <c r="CO133" s="8"/>
    </row>
    <row r="134" spans="3:93" x14ac:dyDescent="0.3">
      <c r="C134"/>
      <c r="D134"/>
      <c r="E134"/>
      <c r="F134"/>
      <c r="G134"/>
      <c r="H134"/>
      <c r="J134" s="8"/>
      <c r="K134" s="8"/>
      <c r="L134" s="8"/>
      <c r="M134" s="8"/>
      <c r="N134" s="8"/>
      <c r="O134" s="8"/>
      <c r="P134" s="8"/>
      <c r="Q134" s="8"/>
      <c r="R134" s="8"/>
      <c r="S134" s="8"/>
      <c r="T134" s="8"/>
      <c r="U134" s="8"/>
      <c r="V134" s="8"/>
      <c r="W134" s="8"/>
      <c r="X134" s="8"/>
      <c r="Y134" s="8"/>
      <c r="Z134" s="8"/>
      <c r="AA134" s="8"/>
      <c r="AB134" s="8"/>
      <c r="AC134" s="8"/>
      <c r="AD134" s="8"/>
      <c r="AE134" s="8"/>
      <c r="AF134" s="8"/>
      <c r="AG134" s="8"/>
      <c r="AH134" s="8"/>
      <c r="AI134" s="8"/>
      <c r="AJ134" s="8"/>
      <c r="AK134" s="8"/>
      <c r="AL134" s="8"/>
      <c r="AM134" s="8"/>
      <c r="AN134" s="8"/>
      <c r="AO134" s="8"/>
      <c r="AP134" s="8"/>
      <c r="AQ134" s="8"/>
      <c r="AR134" s="8"/>
      <c r="AS134" s="8"/>
      <c r="AT134" s="8"/>
      <c r="AU134" s="8"/>
      <c r="AV134" s="8"/>
      <c r="AW134" s="8"/>
      <c r="AX134" s="8"/>
      <c r="AY134" s="8"/>
      <c r="AZ134" s="8"/>
      <c r="BA134" s="8"/>
      <c r="BB134" s="8"/>
      <c r="BC134" s="8"/>
      <c r="BD134" s="8"/>
      <c r="BE134" s="8"/>
      <c r="BF134" s="8"/>
      <c r="BG134" s="8"/>
      <c r="BH134" s="8"/>
      <c r="BI134" s="8"/>
      <c r="BJ134" s="8"/>
      <c r="BK134" s="8"/>
      <c r="BL134" s="8"/>
      <c r="BM134" s="8"/>
      <c r="BN134" s="8"/>
      <c r="BO134" s="8"/>
      <c r="BP134" s="8"/>
      <c r="BQ134" s="8"/>
      <c r="BR134" s="8"/>
      <c r="BS134" s="8"/>
      <c r="BT134" s="8"/>
      <c r="BU134" s="8"/>
      <c r="BV134" s="8"/>
      <c r="BW134" s="8"/>
      <c r="BX134" s="8"/>
      <c r="BY134" s="8"/>
      <c r="BZ134" s="8"/>
      <c r="CA134" s="8"/>
      <c r="CB134" s="8"/>
      <c r="CC134" s="8"/>
      <c r="CD134" s="8"/>
      <c r="CE134" s="8"/>
      <c r="CF134" s="8"/>
      <c r="CG134" s="8"/>
      <c r="CH134" s="8"/>
      <c r="CI134" s="8"/>
      <c r="CJ134" s="8"/>
      <c r="CK134" s="8"/>
      <c r="CL134" s="8"/>
      <c r="CM134" s="8"/>
      <c r="CN134" s="8"/>
      <c r="CO134" s="8"/>
    </row>
    <row r="135" spans="3:93" x14ac:dyDescent="0.3">
      <c r="C135"/>
      <c r="D135"/>
      <c r="E135"/>
      <c r="F135"/>
      <c r="G135"/>
      <c r="H135"/>
      <c r="J135" s="8"/>
      <c r="K135" s="8"/>
      <c r="L135" s="8"/>
      <c r="M135" s="8"/>
      <c r="N135" s="8"/>
      <c r="O135" s="8"/>
      <c r="P135" s="8"/>
      <c r="Q135" s="8"/>
      <c r="R135" s="8"/>
      <c r="S135" s="8"/>
      <c r="T135" s="8"/>
      <c r="U135" s="8"/>
      <c r="V135" s="8"/>
      <c r="W135" s="8"/>
      <c r="X135" s="8"/>
      <c r="Y135" s="8"/>
      <c r="Z135" s="8"/>
      <c r="AA135" s="8"/>
      <c r="AB135" s="8"/>
      <c r="AC135" s="8"/>
      <c r="AD135" s="8"/>
      <c r="AE135" s="8"/>
      <c r="AF135" s="8"/>
      <c r="AG135" s="8"/>
      <c r="AH135" s="8"/>
      <c r="AI135" s="8"/>
      <c r="AJ135" s="8"/>
      <c r="AK135" s="8"/>
      <c r="AL135" s="8"/>
      <c r="AM135" s="8"/>
      <c r="AN135" s="8"/>
      <c r="AO135" s="8"/>
      <c r="AP135" s="8"/>
      <c r="AQ135" s="8"/>
      <c r="AR135" s="8"/>
      <c r="AS135" s="8"/>
      <c r="AT135" s="8"/>
      <c r="AU135" s="8"/>
      <c r="AV135" s="8"/>
      <c r="AW135" s="8"/>
      <c r="AX135" s="8"/>
      <c r="AY135" s="8"/>
      <c r="AZ135" s="8"/>
      <c r="BA135" s="8"/>
      <c r="BB135" s="8"/>
      <c r="BC135" s="8"/>
      <c r="BD135" s="8"/>
      <c r="BE135" s="8"/>
      <c r="BF135" s="8"/>
      <c r="BG135" s="8"/>
      <c r="BH135" s="8"/>
      <c r="BI135" s="8"/>
      <c r="BJ135" s="8"/>
      <c r="BK135" s="8"/>
      <c r="BL135" s="8"/>
      <c r="BM135" s="8"/>
      <c r="BN135" s="8"/>
      <c r="BO135" s="8"/>
      <c r="BP135" s="8"/>
      <c r="BQ135" s="8"/>
      <c r="BR135" s="8"/>
      <c r="BS135" s="8"/>
      <c r="BT135" s="8"/>
      <c r="BU135" s="8"/>
      <c r="BV135" s="8"/>
      <c r="BW135" s="8"/>
      <c r="BX135" s="8"/>
      <c r="BY135" s="8"/>
      <c r="BZ135" s="8"/>
      <c r="CA135" s="8"/>
      <c r="CB135" s="8"/>
      <c r="CC135" s="8"/>
      <c r="CD135" s="8"/>
      <c r="CE135" s="8"/>
      <c r="CF135" s="8"/>
      <c r="CG135" s="8"/>
      <c r="CH135" s="8"/>
      <c r="CI135" s="8"/>
      <c r="CJ135" s="8"/>
      <c r="CK135" s="8"/>
      <c r="CL135" s="8"/>
      <c r="CM135" s="8"/>
      <c r="CN135" s="8"/>
      <c r="CO135" s="8"/>
    </row>
    <row r="136" spans="3:93" x14ac:dyDescent="0.3">
      <c r="C136"/>
      <c r="D136"/>
      <c r="E136"/>
      <c r="F136"/>
      <c r="G136"/>
      <c r="H136"/>
      <c r="J136" s="8"/>
      <c r="K136" s="8"/>
      <c r="L136" s="8"/>
      <c r="M136" s="8"/>
      <c r="N136" s="8"/>
      <c r="O136" s="8"/>
      <c r="P136" s="8"/>
      <c r="Q136" s="8"/>
      <c r="R136" s="8"/>
      <c r="S136" s="8"/>
      <c r="T136" s="8"/>
      <c r="U136" s="8"/>
      <c r="V136" s="8"/>
      <c r="W136" s="8"/>
      <c r="X136" s="8"/>
      <c r="Y136" s="8"/>
      <c r="Z136" s="8"/>
      <c r="AA136" s="8"/>
      <c r="AB136" s="8"/>
      <c r="AC136" s="8"/>
      <c r="AD136" s="8"/>
      <c r="AE136" s="8"/>
      <c r="AF136" s="8"/>
      <c r="AG136" s="8"/>
      <c r="AH136" s="8"/>
      <c r="AI136" s="8"/>
      <c r="AJ136" s="8"/>
      <c r="AK136" s="8"/>
      <c r="AL136" s="8"/>
      <c r="AM136" s="8"/>
      <c r="AN136" s="8"/>
      <c r="AO136" s="8"/>
      <c r="AP136" s="8"/>
      <c r="AQ136" s="8"/>
      <c r="AR136" s="8"/>
      <c r="AS136" s="8"/>
      <c r="AT136" s="8"/>
      <c r="AU136" s="8"/>
      <c r="AV136" s="8"/>
      <c r="AW136" s="8"/>
      <c r="AX136" s="8"/>
      <c r="AY136" s="8"/>
      <c r="AZ136" s="8"/>
      <c r="BA136" s="8"/>
      <c r="BB136" s="8"/>
      <c r="BC136" s="8"/>
      <c r="BD136" s="8"/>
      <c r="BE136" s="8"/>
      <c r="BF136" s="8"/>
      <c r="BG136" s="8"/>
      <c r="BH136" s="8"/>
      <c r="BI136" s="8"/>
      <c r="BJ136" s="8"/>
      <c r="BK136" s="8"/>
      <c r="BL136" s="8"/>
      <c r="BM136" s="8"/>
      <c r="BN136" s="8"/>
      <c r="BO136" s="8"/>
      <c r="BP136" s="8"/>
      <c r="BQ136" s="8"/>
      <c r="BR136" s="8"/>
      <c r="BS136" s="8"/>
      <c r="BT136" s="8"/>
      <c r="BU136" s="8"/>
      <c r="BV136" s="8"/>
      <c r="BW136" s="8"/>
      <c r="BX136" s="8"/>
      <c r="BY136" s="8"/>
      <c r="BZ136" s="8"/>
      <c r="CA136" s="8"/>
      <c r="CB136" s="8"/>
      <c r="CC136" s="8"/>
      <c r="CD136" s="8"/>
      <c r="CE136" s="8"/>
      <c r="CF136" s="8"/>
      <c r="CG136" s="8"/>
      <c r="CH136" s="8"/>
      <c r="CI136" s="8"/>
      <c r="CJ136" s="8"/>
      <c r="CK136" s="8"/>
      <c r="CL136" s="8"/>
      <c r="CM136" s="8"/>
      <c r="CN136" s="8"/>
      <c r="CO136" s="8"/>
    </row>
    <row r="137" spans="3:93" x14ac:dyDescent="0.3">
      <c r="C137"/>
      <c r="D137"/>
      <c r="E137"/>
      <c r="F137"/>
      <c r="G137"/>
      <c r="H137"/>
      <c r="J137" s="8"/>
      <c r="K137" s="8"/>
      <c r="L137" s="8"/>
      <c r="M137" s="8"/>
      <c r="N137" s="8"/>
      <c r="O137" s="8"/>
      <c r="P137" s="8"/>
      <c r="Q137" s="8"/>
      <c r="R137" s="8"/>
      <c r="S137" s="8"/>
      <c r="T137" s="8"/>
      <c r="U137" s="8"/>
      <c r="V137" s="8"/>
      <c r="W137" s="8"/>
      <c r="X137" s="8"/>
      <c r="Y137" s="8"/>
      <c r="Z137" s="8"/>
      <c r="AA137" s="8"/>
      <c r="AB137" s="8"/>
      <c r="AC137" s="8"/>
      <c r="AD137" s="8"/>
      <c r="AE137" s="8"/>
      <c r="AF137" s="8"/>
      <c r="AG137" s="8"/>
      <c r="AH137" s="8"/>
      <c r="AI137" s="8"/>
      <c r="AJ137" s="8"/>
      <c r="AK137" s="8"/>
      <c r="AL137" s="8"/>
      <c r="AM137" s="8"/>
      <c r="AN137" s="8"/>
      <c r="AO137" s="8"/>
      <c r="AP137" s="8"/>
      <c r="AQ137" s="8"/>
      <c r="AR137" s="8"/>
      <c r="AS137" s="8"/>
      <c r="AT137" s="8"/>
      <c r="AU137" s="8"/>
      <c r="AV137" s="8"/>
      <c r="AW137" s="8"/>
      <c r="AX137" s="8"/>
      <c r="AY137" s="8"/>
      <c r="AZ137" s="8"/>
      <c r="BA137" s="8"/>
      <c r="BB137" s="8"/>
      <c r="BC137" s="8"/>
      <c r="BD137" s="8"/>
      <c r="BE137" s="8"/>
      <c r="BF137" s="8"/>
      <c r="BG137" s="8"/>
      <c r="BH137" s="8"/>
      <c r="BI137" s="8"/>
      <c r="BJ137" s="8"/>
      <c r="BK137" s="8"/>
      <c r="BL137" s="8"/>
      <c r="BM137" s="8"/>
      <c r="BN137" s="8"/>
      <c r="BO137" s="8"/>
      <c r="BP137" s="8"/>
      <c r="BQ137" s="8"/>
      <c r="BR137" s="8"/>
      <c r="BS137" s="8"/>
      <c r="BT137" s="8"/>
      <c r="BU137" s="8"/>
      <c r="BV137" s="8"/>
      <c r="BW137" s="8"/>
      <c r="BX137" s="8"/>
      <c r="BY137" s="8"/>
      <c r="BZ137" s="8"/>
      <c r="CA137" s="8"/>
      <c r="CB137" s="8"/>
      <c r="CC137" s="8"/>
      <c r="CD137" s="8"/>
      <c r="CE137" s="8"/>
      <c r="CF137" s="8"/>
      <c r="CG137" s="8"/>
      <c r="CH137" s="8"/>
      <c r="CI137" s="8"/>
      <c r="CJ137" s="8"/>
      <c r="CK137" s="8"/>
      <c r="CL137" s="8"/>
      <c r="CM137" s="8"/>
      <c r="CN137" s="8"/>
      <c r="CO137" s="8"/>
    </row>
    <row r="138" spans="3:93" x14ac:dyDescent="0.3">
      <c r="C138"/>
      <c r="D138"/>
      <c r="E138"/>
      <c r="F138"/>
      <c r="G138"/>
      <c r="H138"/>
      <c r="J138" s="8"/>
      <c r="K138" s="8"/>
      <c r="L138" s="8"/>
      <c r="M138" s="8"/>
      <c r="N138" s="8"/>
      <c r="O138" s="8"/>
      <c r="P138" s="8"/>
      <c r="Q138" s="8"/>
      <c r="R138" s="8"/>
      <c r="S138" s="8"/>
      <c r="T138" s="8"/>
      <c r="U138" s="8"/>
      <c r="V138" s="8"/>
      <c r="W138" s="8"/>
      <c r="X138" s="8"/>
      <c r="Y138" s="8"/>
      <c r="Z138" s="8"/>
      <c r="AA138" s="8"/>
      <c r="AB138" s="8"/>
      <c r="AC138" s="8"/>
      <c r="AD138" s="8"/>
      <c r="AE138" s="8"/>
      <c r="AF138" s="8"/>
      <c r="AG138" s="8"/>
      <c r="AH138" s="8"/>
      <c r="AI138" s="8"/>
      <c r="AJ138" s="8"/>
      <c r="AK138" s="8"/>
      <c r="AL138" s="8"/>
      <c r="AM138" s="8"/>
      <c r="AN138" s="8"/>
      <c r="AO138" s="8"/>
      <c r="AP138" s="8"/>
      <c r="AQ138" s="8"/>
      <c r="AR138" s="8"/>
      <c r="AS138" s="8"/>
      <c r="AT138" s="8"/>
      <c r="AU138" s="8"/>
      <c r="AV138" s="8"/>
      <c r="AW138" s="8"/>
      <c r="AX138" s="8"/>
      <c r="AY138" s="8"/>
      <c r="AZ138" s="8"/>
      <c r="BA138" s="8"/>
      <c r="BB138" s="8"/>
      <c r="BC138" s="8"/>
      <c r="BD138" s="8"/>
      <c r="BE138" s="8"/>
      <c r="BF138" s="8"/>
      <c r="BG138" s="8"/>
      <c r="BH138" s="8"/>
      <c r="BI138" s="8"/>
      <c r="BJ138" s="8"/>
      <c r="BK138" s="8"/>
      <c r="BL138" s="8"/>
      <c r="BM138" s="8"/>
      <c r="BN138" s="8"/>
      <c r="BO138" s="8"/>
      <c r="BP138" s="8"/>
      <c r="BQ138" s="8"/>
      <c r="BR138" s="8"/>
      <c r="BS138" s="8"/>
      <c r="BT138" s="8"/>
      <c r="BU138" s="8"/>
      <c r="BV138" s="8"/>
      <c r="BW138" s="8"/>
      <c r="BX138" s="8"/>
      <c r="BY138" s="8"/>
      <c r="BZ138" s="8"/>
      <c r="CA138" s="8"/>
      <c r="CB138" s="8"/>
      <c r="CC138" s="8"/>
      <c r="CD138" s="8"/>
      <c r="CE138" s="8"/>
      <c r="CF138" s="8"/>
      <c r="CG138" s="8"/>
      <c r="CH138" s="8"/>
      <c r="CI138" s="8"/>
      <c r="CJ138" s="8"/>
      <c r="CK138" s="8"/>
      <c r="CL138" s="8"/>
      <c r="CM138" s="8"/>
      <c r="CN138" s="8"/>
      <c r="CO138" s="8"/>
    </row>
    <row r="139" spans="3:93" x14ac:dyDescent="0.3">
      <c r="C139"/>
      <c r="D139"/>
      <c r="E139"/>
      <c r="F139"/>
      <c r="G139"/>
      <c r="H139"/>
      <c r="J139" s="8"/>
      <c r="K139" s="8"/>
      <c r="L139" s="8"/>
      <c r="M139" s="8"/>
      <c r="N139" s="8"/>
      <c r="O139" s="8"/>
      <c r="P139" s="8"/>
      <c r="Q139" s="8"/>
      <c r="R139" s="8"/>
      <c r="S139" s="8"/>
      <c r="T139" s="8"/>
      <c r="U139" s="8"/>
      <c r="V139" s="8"/>
      <c r="W139" s="8"/>
      <c r="X139" s="8"/>
      <c r="Y139" s="8"/>
      <c r="Z139" s="8"/>
      <c r="AA139" s="8"/>
      <c r="AB139" s="8"/>
      <c r="AC139" s="8"/>
      <c r="AD139" s="8"/>
      <c r="AE139" s="8"/>
      <c r="AF139" s="8"/>
      <c r="AG139" s="8"/>
      <c r="AH139" s="8"/>
      <c r="AI139" s="8"/>
      <c r="AJ139" s="8"/>
      <c r="AK139" s="8"/>
      <c r="AL139" s="8"/>
      <c r="AM139" s="8"/>
      <c r="AN139" s="8"/>
      <c r="AO139" s="8"/>
      <c r="AP139" s="8"/>
      <c r="AQ139" s="8"/>
      <c r="AR139" s="8"/>
      <c r="AS139" s="8"/>
      <c r="AT139" s="8"/>
      <c r="AU139" s="8"/>
      <c r="AV139" s="8"/>
      <c r="AW139" s="8"/>
      <c r="AX139" s="8"/>
      <c r="AY139" s="8"/>
      <c r="AZ139" s="8"/>
      <c r="BA139" s="8"/>
      <c r="BB139" s="8"/>
      <c r="BC139" s="8"/>
      <c r="BD139" s="8"/>
      <c r="BE139" s="8"/>
      <c r="BF139" s="8"/>
      <c r="BG139" s="8"/>
      <c r="BH139" s="8"/>
      <c r="BI139" s="8"/>
      <c r="BJ139" s="8"/>
      <c r="BK139" s="8"/>
      <c r="BL139" s="8"/>
      <c r="BM139" s="8"/>
      <c r="BN139" s="8"/>
      <c r="BO139" s="8"/>
      <c r="BP139" s="8"/>
      <c r="BQ139" s="8"/>
      <c r="BR139" s="8"/>
      <c r="BS139" s="8"/>
      <c r="BT139" s="8"/>
      <c r="BU139" s="8"/>
      <c r="BV139" s="8"/>
      <c r="BW139" s="8"/>
      <c r="BX139" s="8"/>
      <c r="BY139" s="8"/>
      <c r="BZ139" s="8"/>
      <c r="CA139" s="8"/>
      <c r="CB139" s="8"/>
      <c r="CC139" s="8"/>
      <c r="CD139" s="8"/>
      <c r="CE139" s="8"/>
      <c r="CF139" s="8"/>
      <c r="CG139" s="8"/>
      <c r="CH139" s="8"/>
      <c r="CI139" s="8"/>
      <c r="CJ139" s="8"/>
      <c r="CK139" s="8"/>
      <c r="CL139" s="8"/>
      <c r="CM139" s="8"/>
      <c r="CN139" s="8"/>
      <c r="CO139" s="8"/>
    </row>
    <row r="140" spans="3:93" x14ac:dyDescent="0.3">
      <c r="C140"/>
      <c r="D140"/>
      <c r="E140"/>
      <c r="F140"/>
      <c r="G140"/>
      <c r="H140"/>
      <c r="J140" s="8"/>
      <c r="K140" s="8"/>
      <c r="L140" s="8"/>
      <c r="M140" s="8"/>
      <c r="N140" s="8"/>
      <c r="O140" s="8"/>
      <c r="P140" s="8"/>
      <c r="Q140" s="8"/>
      <c r="R140" s="8"/>
      <c r="S140" s="8"/>
      <c r="T140" s="8"/>
      <c r="U140" s="8"/>
      <c r="V140" s="8"/>
      <c r="W140" s="8"/>
      <c r="X140" s="8"/>
      <c r="Y140" s="8"/>
      <c r="Z140" s="8"/>
      <c r="AA140" s="8"/>
      <c r="AB140" s="8"/>
      <c r="AC140" s="8"/>
      <c r="AD140" s="8"/>
      <c r="AE140" s="8"/>
      <c r="AF140" s="8"/>
      <c r="AG140" s="8"/>
      <c r="AH140" s="8"/>
      <c r="AI140" s="8"/>
      <c r="AJ140" s="8"/>
      <c r="AK140" s="8"/>
      <c r="AL140" s="8"/>
      <c r="AM140" s="8"/>
      <c r="AN140" s="8"/>
      <c r="AO140" s="8"/>
      <c r="AP140" s="8"/>
      <c r="AQ140" s="8"/>
      <c r="AR140" s="8"/>
      <c r="AS140" s="8"/>
      <c r="AT140" s="8"/>
      <c r="AU140" s="8"/>
      <c r="AV140" s="8"/>
      <c r="AW140" s="8"/>
      <c r="AX140" s="8"/>
      <c r="AY140" s="8"/>
      <c r="AZ140" s="8"/>
      <c r="BA140" s="8"/>
      <c r="BB140" s="8"/>
      <c r="BC140" s="8"/>
      <c r="BD140" s="8"/>
      <c r="BE140" s="8"/>
      <c r="BF140" s="8"/>
      <c r="BG140" s="8"/>
      <c r="BH140" s="8"/>
      <c r="BI140" s="8"/>
      <c r="BJ140" s="8"/>
      <c r="BK140" s="8"/>
      <c r="BL140" s="8"/>
      <c r="BM140" s="8"/>
      <c r="BN140" s="8"/>
      <c r="BO140" s="8"/>
      <c r="BP140" s="8"/>
      <c r="BQ140" s="8"/>
      <c r="BR140" s="8"/>
      <c r="BS140" s="8"/>
      <c r="BT140" s="8"/>
      <c r="BU140" s="8"/>
      <c r="BV140" s="8"/>
      <c r="BW140" s="8"/>
      <c r="BX140" s="8"/>
      <c r="BY140" s="8"/>
      <c r="BZ140" s="8"/>
      <c r="CA140" s="8"/>
      <c r="CB140" s="8"/>
      <c r="CC140" s="8"/>
      <c r="CD140" s="8"/>
      <c r="CE140" s="8"/>
      <c r="CF140" s="8"/>
      <c r="CG140" s="8"/>
      <c r="CH140" s="8"/>
      <c r="CI140" s="8"/>
      <c r="CJ140" s="8"/>
      <c r="CK140" s="8"/>
      <c r="CL140" s="8"/>
      <c r="CM140" s="8"/>
      <c r="CN140" s="8"/>
      <c r="CO140" s="8"/>
    </row>
    <row r="141" spans="3:93" x14ac:dyDescent="0.3">
      <c r="C141"/>
      <c r="D141"/>
      <c r="E141"/>
      <c r="F141"/>
      <c r="G141"/>
      <c r="H141"/>
      <c r="J141" s="8"/>
      <c r="K141" s="8"/>
      <c r="L141" s="8"/>
      <c r="M141" s="8"/>
      <c r="N141" s="8"/>
      <c r="O141" s="8"/>
      <c r="P141" s="8"/>
      <c r="Q141" s="8"/>
      <c r="R141" s="8"/>
      <c r="S141" s="8"/>
      <c r="T141" s="8"/>
      <c r="U141" s="8"/>
      <c r="V141" s="8"/>
      <c r="W141" s="8"/>
      <c r="X141" s="8"/>
      <c r="Y141" s="8"/>
      <c r="Z141" s="8"/>
      <c r="AA141" s="8"/>
      <c r="AB141" s="8"/>
      <c r="AC141" s="8"/>
      <c r="AD141" s="8"/>
      <c r="AE141" s="8"/>
      <c r="AF141" s="8"/>
      <c r="AG141" s="8"/>
      <c r="AH141" s="8"/>
      <c r="AI141" s="8"/>
      <c r="AJ141" s="8"/>
      <c r="AK141" s="8"/>
      <c r="AL141" s="8"/>
      <c r="AM141" s="8"/>
      <c r="AN141" s="8"/>
      <c r="AO141" s="8"/>
      <c r="AP141" s="8"/>
      <c r="AQ141" s="8"/>
      <c r="AR141" s="8"/>
      <c r="AS141" s="8"/>
      <c r="AT141" s="8"/>
      <c r="AU141" s="8"/>
      <c r="AV141" s="8"/>
      <c r="AW141" s="8"/>
      <c r="AX141" s="8"/>
      <c r="AY141" s="8"/>
      <c r="AZ141" s="8"/>
      <c r="BA141" s="8"/>
      <c r="BB141" s="8"/>
      <c r="BC141" s="8"/>
      <c r="BD141" s="8"/>
      <c r="BE141" s="8"/>
      <c r="BF141" s="8"/>
      <c r="BG141" s="8"/>
      <c r="BH141" s="8"/>
      <c r="BI141" s="8"/>
      <c r="BJ141" s="8"/>
      <c r="BK141" s="8"/>
      <c r="BL141" s="8"/>
      <c r="BM141" s="8"/>
      <c r="BN141" s="8"/>
      <c r="BO141" s="8"/>
      <c r="BP141" s="8"/>
      <c r="BQ141" s="8"/>
      <c r="BR141" s="8"/>
      <c r="BS141" s="8"/>
      <c r="BT141" s="8"/>
      <c r="BU141" s="8"/>
      <c r="BV141" s="8"/>
      <c r="BW141" s="8"/>
      <c r="BX141" s="8"/>
      <c r="BY141" s="8"/>
      <c r="BZ141" s="8"/>
      <c r="CA141" s="8"/>
      <c r="CB141" s="8"/>
      <c r="CC141" s="8"/>
      <c r="CD141" s="8"/>
      <c r="CE141" s="8"/>
      <c r="CF141" s="8"/>
      <c r="CG141" s="8"/>
      <c r="CH141" s="8"/>
      <c r="CI141" s="8"/>
      <c r="CJ141" s="8"/>
      <c r="CK141" s="8"/>
      <c r="CL141" s="8"/>
      <c r="CM141" s="8"/>
      <c r="CN141" s="8"/>
      <c r="CO141" s="8"/>
    </row>
    <row r="142" spans="3:93" x14ac:dyDescent="0.3">
      <c r="C142"/>
      <c r="D142"/>
      <c r="E142"/>
      <c r="F142"/>
      <c r="G142"/>
      <c r="H142"/>
      <c r="J142" s="8"/>
      <c r="K142" s="8"/>
      <c r="L142" s="8"/>
      <c r="M142" s="8"/>
      <c r="N142" s="8"/>
      <c r="O142" s="8"/>
      <c r="P142" s="8"/>
      <c r="Q142" s="8"/>
      <c r="R142" s="8"/>
      <c r="S142" s="8"/>
      <c r="T142" s="8"/>
      <c r="U142" s="8"/>
      <c r="V142" s="8"/>
      <c r="W142" s="8"/>
      <c r="X142" s="8"/>
      <c r="Y142" s="8"/>
      <c r="Z142" s="8"/>
      <c r="AA142" s="8"/>
      <c r="AB142" s="8"/>
      <c r="AC142" s="8"/>
      <c r="AD142" s="8"/>
      <c r="AE142" s="8"/>
      <c r="AF142" s="8"/>
      <c r="AG142" s="8"/>
      <c r="AH142" s="8"/>
      <c r="AI142" s="8"/>
      <c r="AJ142" s="8"/>
      <c r="AK142" s="8"/>
      <c r="AL142" s="8"/>
      <c r="AM142" s="8"/>
      <c r="AN142" s="8"/>
      <c r="AO142" s="8"/>
      <c r="AP142" s="8"/>
      <c r="AQ142" s="8"/>
      <c r="AR142" s="8"/>
      <c r="AS142" s="8"/>
      <c r="AT142" s="8"/>
      <c r="AU142" s="8"/>
      <c r="AV142" s="8"/>
      <c r="AW142" s="8"/>
      <c r="AX142" s="8"/>
      <c r="AY142" s="8"/>
      <c r="AZ142" s="8"/>
      <c r="BA142" s="8"/>
      <c r="BB142" s="8"/>
      <c r="BC142" s="8"/>
      <c r="BD142" s="8"/>
      <c r="BE142" s="8"/>
      <c r="BF142" s="8"/>
      <c r="BG142" s="8"/>
      <c r="BH142" s="8"/>
      <c r="BI142" s="8"/>
      <c r="BJ142" s="8"/>
      <c r="BK142" s="8"/>
      <c r="BL142" s="8"/>
      <c r="BM142" s="8"/>
      <c r="BN142" s="8"/>
      <c r="BO142" s="8"/>
      <c r="BP142" s="8"/>
      <c r="BQ142" s="8"/>
      <c r="BR142" s="8"/>
      <c r="BS142" s="8"/>
      <c r="BT142" s="8"/>
      <c r="BU142" s="8"/>
      <c r="BV142" s="8"/>
      <c r="BW142" s="8"/>
      <c r="BX142" s="8"/>
      <c r="BY142" s="8"/>
      <c r="BZ142" s="8"/>
      <c r="CA142" s="8"/>
      <c r="CB142" s="8"/>
      <c r="CC142" s="8"/>
      <c r="CD142" s="8"/>
      <c r="CE142" s="8"/>
      <c r="CF142" s="8"/>
      <c r="CG142" s="8"/>
      <c r="CH142" s="8"/>
      <c r="CI142" s="8"/>
      <c r="CJ142" s="8"/>
      <c r="CK142" s="8"/>
      <c r="CL142" s="8"/>
      <c r="CM142" s="8"/>
      <c r="CN142" s="8"/>
      <c r="CO142" s="8"/>
    </row>
    <row r="143" spans="3:93" x14ac:dyDescent="0.3">
      <c r="C143"/>
      <c r="D143"/>
      <c r="E143"/>
      <c r="F143"/>
      <c r="G143"/>
      <c r="H143"/>
      <c r="J143" s="8"/>
      <c r="K143" s="8"/>
      <c r="L143" s="8"/>
      <c r="M143" s="8"/>
      <c r="N143" s="8"/>
      <c r="O143" s="8"/>
      <c r="P143" s="8"/>
      <c r="Q143" s="8"/>
      <c r="R143" s="8"/>
      <c r="S143" s="8"/>
      <c r="T143" s="8"/>
      <c r="U143" s="8"/>
      <c r="V143" s="8"/>
      <c r="W143" s="8"/>
      <c r="X143" s="8"/>
      <c r="Y143" s="8"/>
      <c r="Z143" s="8"/>
      <c r="AA143" s="8"/>
      <c r="AB143" s="8"/>
      <c r="AC143" s="8"/>
      <c r="AD143" s="8"/>
      <c r="AE143" s="8"/>
      <c r="AF143" s="8"/>
      <c r="AG143" s="8"/>
      <c r="AH143" s="8"/>
      <c r="AI143" s="8"/>
      <c r="AJ143" s="8"/>
      <c r="AK143" s="8"/>
      <c r="AL143" s="8"/>
      <c r="AM143" s="8"/>
      <c r="AN143" s="8"/>
      <c r="AO143" s="8"/>
      <c r="AP143" s="8"/>
      <c r="AQ143" s="8"/>
      <c r="AR143" s="8"/>
      <c r="AS143" s="8"/>
      <c r="AT143" s="8"/>
      <c r="AU143" s="8"/>
      <c r="AV143" s="8"/>
      <c r="AW143" s="8"/>
      <c r="AX143" s="8"/>
      <c r="AY143" s="8"/>
      <c r="AZ143" s="8"/>
      <c r="BA143" s="8"/>
      <c r="BB143" s="8"/>
      <c r="BC143" s="8"/>
      <c r="BD143" s="8"/>
      <c r="BE143" s="8"/>
      <c r="BF143" s="8"/>
      <c r="BG143" s="8"/>
      <c r="BH143" s="8"/>
      <c r="BI143" s="8"/>
      <c r="BJ143" s="8"/>
      <c r="BK143" s="8"/>
      <c r="BL143" s="8"/>
      <c r="BM143" s="8"/>
      <c r="BN143" s="8"/>
      <c r="BO143" s="8"/>
      <c r="BP143" s="8"/>
      <c r="BQ143" s="8"/>
      <c r="BR143" s="8"/>
      <c r="BS143" s="8"/>
      <c r="BT143" s="8"/>
      <c r="BU143" s="8"/>
      <c r="BV143" s="8"/>
      <c r="BW143" s="8"/>
      <c r="BX143" s="8"/>
      <c r="BY143" s="8"/>
      <c r="BZ143" s="8"/>
      <c r="CA143" s="8"/>
      <c r="CB143" s="8"/>
      <c r="CC143" s="8"/>
      <c r="CD143" s="8"/>
      <c r="CE143" s="8"/>
      <c r="CF143" s="8"/>
      <c r="CG143" s="8"/>
      <c r="CH143" s="8"/>
      <c r="CI143" s="8"/>
      <c r="CJ143" s="8"/>
      <c r="CK143" s="8"/>
      <c r="CL143" s="8"/>
      <c r="CM143" s="8"/>
      <c r="CN143" s="8"/>
      <c r="CO143" s="8"/>
    </row>
    <row r="144" spans="3:93" x14ac:dyDescent="0.3">
      <c r="C144"/>
      <c r="D144"/>
      <c r="E144"/>
      <c r="F144"/>
      <c r="G144"/>
      <c r="H144"/>
      <c r="J144" s="8"/>
      <c r="K144" s="8"/>
      <c r="L144" s="8"/>
      <c r="M144" s="8"/>
      <c r="N144" s="8"/>
      <c r="O144" s="8"/>
      <c r="P144" s="8"/>
      <c r="Q144" s="8"/>
      <c r="R144" s="8"/>
      <c r="S144" s="8"/>
      <c r="T144" s="8"/>
      <c r="U144" s="8"/>
      <c r="V144" s="8"/>
      <c r="W144" s="8"/>
      <c r="X144" s="8"/>
      <c r="Y144" s="8"/>
      <c r="Z144" s="8"/>
      <c r="AA144" s="8"/>
      <c r="AB144" s="8"/>
      <c r="AC144" s="8"/>
      <c r="AD144" s="8"/>
      <c r="AE144" s="8"/>
      <c r="AF144" s="8"/>
      <c r="AG144" s="8"/>
      <c r="AH144" s="8"/>
      <c r="AI144" s="8"/>
      <c r="AJ144" s="8"/>
      <c r="AK144" s="8"/>
      <c r="AL144" s="8"/>
      <c r="AM144" s="8"/>
      <c r="AN144" s="8"/>
      <c r="AO144" s="8"/>
      <c r="AP144" s="8"/>
      <c r="AQ144" s="8"/>
      <c r="AR144" s="8"/>
      <c r="AS144" s="8"/>
      <c r="AT144" s="8"/>
      <c r="AU144" s="8"/>
      <c r="AV144" s="8"/>
      <c r="AW144" s="8"/>
      <c r="AX144" s="8"/>
      <c r="AY144" s="8"/>
      <c r="AZ144" s="8"/>
      <c r="BA144" s="8"/>
      <c r="BB144" s="8"/>
      <c r="BC144" s="8"/>
      <c r="BD144" s="8"/>
      <c r="BE144" s="8"/>
      <c r="BF144" s="8"/>
      <c r="BG144" s="8"/>
      <c r="BH144" s="8"/>
      <c r="BI144" s="8"/>
      <c r="BJ144" s="8"/>
      <c r="BK144" s="8"/>
      <c r="BL144" s="8"/>
      <c r="BM144" s="8"/>
      <c r="BN144" s="8"/>
      <c r="BO144" s="8"/>
      <c r="BP144" s="8"/>
      <c r="BQ144" s="8"/>
      <c r="BR144" s="8"/>
      <c r="BS144" s="8"/>
      <c r="BT144" s="8"/>
      <c r="BU144" s="8"/>
      <c r="BV144" s="8"/>
      <c r="BW144" s="8"/>
      <c r="BX144" s="8"/>
      <c r="BY144" s="8"/>
      <c r="BZ144" s="8"/>
      <c r="CA144" s="8"/>
      <c r="CB144" s="8"/>
      <c r="CC144" s="8"/>
      <c r="CD144" s="8"/>
      <c r="CE144" s="8"/>
      <c r="CF144" s="8"/>
      <c r="CG144" s="8"/>
      <c r="CH144" s="8"/>
      <c r="CI144" s="8"/>
      <c r="CJ144" s="8"/>
      <c r="CK144" s="8"/>
      <c r="CL144" s="8"/>
      <c r="CM144" s="8"/>
      <c r="CN144" s="8"/>
      <c r="CO144" s="8"/>
    </row>
    <row r="145" spans="3:93" x14ac:dyDescent="0.3">
      <c r="C145"/>
      <c r="D145"/>
      <c r="E145"/>
      <c r="F145"/>
      <c r="G145"/>
      <c r="H145"/>
      <c r="J145" s="8"/>
      <c r="K145" s="8"/>
      <c r="L145" s="8"/>
      <c r="M145" s="8"/>
      <c r="N145" s="8"/>
      <c r="O145" s="8"/>
      <c r="P145" s="8"/>
      <c r="Q145" s="8"/>
      <c r="R145" s="8"/>
      <c r="S145" s="8"/>
      <c r="T145" s="8"/>
      <c r="U145" s="8"/>
      <c r="V145" s="8"/>
      <c r="W145" s="8"/>
      <c r="X145" s="8"/>
      <c r="Y145" s="8"/>
      <c r="Z145" s="8"/>
      <c r="AA145" s="8"/>
      <c r="AB145" s="8"/>
      <c r="AC145" s="8"/>
      <c r="AD145" s="8"/>
      <c r="AE145" s="8"/>
      <c r="AF145" s="8"/>
      <c r="AG145" s="8"/>
      <c r="AH145" s="8"/>
      <c r="AI145" s="8"/>
      <c r="AJ145" s="8"/>
      <c r="AK145" s="8"/>
      <c r="AL145" s="8"/>
      <c r="AM145" s="8"/>
      <c r="AN145" s="8"/>
      <c r="AO145" s="8"/>
      <c r="AP145" s="8"/>
      <c r="AQ145" s="8"/>
      <c r="AR145" s="8"/>
      <c r="AS145" s="8"/>
      <c r="AT145" s="8"/>
      <c r="AU145" s="8"/>
      <c r="AV145" s="8"/>
      <c r="AW145" s="8"/>
      <c r="AX145" s="8"/>
      <c r="AY145" s="8"/>
      <c r="AZ145" s="8"/>
      <c r="BA145" s="8"/>
      <c r="BB145" s="8"/>
      <c r="BC145" s="8"/>
      <c r="BD145" s="8"/>
      <c r="BE145" s="8"/>
      <c r="BF145" s="8"/>
      <c r="BG145" s="8"/>
      <c r="BH145" s="8"/>
      <c r="BI145" s="8"/>
      <c r="BJ145" s="8"/>
      <c r="BK145" s="8"/>
      <c r="BL145" s="8"/>
      <c r="BM145" s="8"/>
      <c r="BN145" s="8"/>
      <c r="BO145" s="8"/>
      <c r="BP145" s="8"/>
      <c r="BQ145" s="8"/>
      <c r="BR145" s="8"/>
      <c r="BS145" s="8"/>
      <c r="BT145" s="8"/>
      <c r="BU145" s="8"/>
      <c r="BV145" s="8"/>
      <c r="BW145" s="8"/>
      <c r="BX145" s="8"/>
      <c r="BY145" s="8"/>
      <c r="BZ145" s="8"/>
      <c r="CA145" s="8"/>
      <c r="CB145" s="8"/>
      <c r="CC145" s="8"/>
      <c r="CD145" s="8"/>
      <c r="CE145" s="8"/>
      <c r="CF145" s="8"/>
      <c r="CG145" s="8"/>
      <c r="CH145" s="8"/>
      <c r="CI145" s="8"/>
      <c r="CJ145" s="8"/>
      <c r="CK145" s="8"/>
      <c r="CL145" s="8"/>
      <c r="CM145" s="8"/>
      <c r="CN145" s="8"/>
      <c r="CO145" s="8"/>
    </row>
    <row r="146" spans="3:93" x14ac:dyDescent="0.3">
      <c r="C146"/>
      <c r="D146"/>
      <c r="E146"/>
      <c r="F146"/>
      <c r="G146"/>
      <c r="H146"/>
      <c r="J146" s="8"/>
      <c r="K146" s="8"/>
      <c r="L146" s="8"/>
      <c r="M146" s="8"/>
      <c r="N146" s="8"/>
      <c r="O146" s="8"/>
      <c r="P146" s="8"/>
      <c r="Q146" s="8"/>
      <c r="R146" s="8"/>
      <c r="S146" s="8"/>
      <c r="T146" s="8"/>
      <c r="U146" s="8"/>
      <c r="V146" s="8"/>
      <c r="W146" s="8"/>
      <c r="X146" s="8"/>
      <c r="Y146" s="8"/>
      <c r="Z146" s="8"/>
      <c r="AA146" s="8"/>
      <c r="AB146" s="8"/>
      <c r="AC146" s="8"/>
      <c r="AD146" s="8"/>
      <c r="AE146" s="8"/>
      <c r="AF146" s="8"/>
      <c r="AG146" s="8"/>
      <c r="AH146" s="8"/>
      <c r="AI146" s="8"/>
      <c r="AJ146" s="8"/>
      <c r="AK146" s="8"/>
      <c r="AL146" s="8"/>
      <c r="AM146" s="8"/>
      <c r="AN146" s="8"/>
      <c r="AO146" s="8"/>
      <c r="AP146" s="8"/>
      <c r="AQ146" s="8"/>
      <c r="AR146" s="8"/>
      <c r="AS146" s="8"/>
      <c r="AT146" s="8"/>
      <c r="AU146" s="8"/>
      <c r="AV146" s="8"/>
      <c r="AW146" s="8"/>
      <c r="AX146" s="8"/>
      <c r="AY146" s="8"/>
      <c r="AZ146" s="8"/>
      <c r="BA146" s="8"/>
      <c r="BB146" s="8"/>
      <c r="BC146" s="8"/>
      <c r="BD146" s="8"/>
      <c r="BE146" s="8"/>
      <c r="BF146" s="8"/>
      <c r="BG146" s="8"/>
      <c r="BH146" s="8"/>
      <c r="BI146" s="8"/>
      <c r="BJ146" s="8"/>
      <c r="BK146" s="8"/>
      <c r="BL146" s="8"/>
      <c r="BM146" s="8"/>
      <c r="BN146" s="8"/>
      <c r="BO146" s="8"/>
      <c r="BP146" s="8"/>
      <c r="BQ146" s="8"/>
      <c r="BR146" s="8"/>
      <c r="BS146" s="8"/>
      <c r="BT146" s="8"/>
      <c r="BU146" s="8"/>
      <c r="BV146" s="8"/>
      <c r="BW146" s="8"/>
      <c r="BX146" s="8"/>
      <c r="BY146" s="8"/>
      <c r="BZ146" s="8"/>
      <c r="CA146" s="8"/>
      <c r="CB146" s="8"/>
      <c r="CC146" s="8"/>
      <c r="CD146" s="8"/>
      <c r="CE146" s="8"/>
      <c r="CF146" s="8"/>
      <c r="CG146" s="8"/>
      <c r="CH146" s="8"/>
      <c r="CI146" s="8"/>
      <c r="CJ146" s="8"/>
      <c r="CK146" s="8"/>
      <c r="CL146" s="8"/>
      <c r="CM146" s="8"/>
      <c r="CN146" s="8"/>
      <c r="CO146" s="8"/>
    </row>
    <row r="147" spans="3:93" x14ac:dyDescent="0.3">
      <c r="C147"/>
      <c r="D147"/>
      <c r="E147"/>
      <c r="F147"/>
      <c r="G147"/>
      <c r="H147"/>
      <c r="J147" s="8"/>
      <c r="K147" s="8"/>
      <c r="L147" s="8"/>
      <c r="M147" s="8"/>
      <c r="N147" s="8"/>
      <c r="O147" s="8"/>
      <c r="P147" s="8"/>
      <c r="Q147" s="8"/>
      <c r="R147" s="8"/>
      <c r="S147" s="8"/>
      <c r="T147" s="8"/>
      <c r="U147" s="8"/>
      <c r="V147" s="8"/>
      <c r="W147" s="8"/>
      <c r="X147" s="8"/>
      <c r="Y147" s="8"/>
      <c r="Z147" s="8"/>
      <c r="AA147" s="8"/>
      <c r="AB147" s="8"/>
      <c r="AC147" s="8"/>
      <c r="AD147" s="8"/>
      <c r="AE147" s="8"/>
      <c r="AF147" s="8"/>
      <c r="AG147" s="8"/>
      <c r="AH147" s="8"/>
      <c r="AI147" s="8"/>
      <c r="AJ147" s="8"/>
      <c r="AK147" s="8"/>
      <c r="AL147" s="8"/>
      <c r="AM147" s="8"/>
      <c r="AN147" s="8"/>
      <c r="AO147" s="8"/>
      <c r="AP147" s="8"/>
      <c r="AQ147" s="8"/>
      <c r="AR147" s="8"/>
      <c r="AS147" s="8"/>
      <c r="AT147" s="8"/>
      <c r="AU147" s="8"/>
      <c r="AV147" s="8"/>
      <c r="AW147" s="8"/>
      <c r="AX147" s="8"/>
      <c r="AY147" s="8"/>
      <c r="AZ147" s="8"/>
      <c r="BA147" s="8"/>
      <c r="BB147" s="8"/>
      <c r="BC147" s="8"/>
      <c r="BD147" s="8"/>
      <c r="BE147" s="8"/>
      <c r="BF147" s="8"/>
      <c r="BG147" s="8"/>
      <c r="BH147" s="8"/>
      <c r="BI147" s="8"/>
      <c r="BJ147" s="8"/>
      <c r="BK147" s="8"/>
      <c r="BL147" s="8"/>
      <c r="BM147" s="8"/>
      <c r="BN147" s="8"/>
      <c r="BO147" s="8"/>
      <c r="BP147" s="8"/>
      <c r="BQ147" s="8"/>
      <c r="BR147" s="8"/>
      <c r="BS147" s="8"/>
      <c r="BT147" s="8"/>
      <c r="BU147" s="8"/>
      <c r="BV147" s="8"/>
      <c r="BW147" s="8"/>
      <c r="BX147" s="8"/>
      <c r="BY147" s="8"/>
      <c r="BZ147" s="8"/>
      <c r="CA147" s="8"/>
      <c r="CB147" s="8"/>
      <c r="CC147" s="8"/>
      <c r="CD147" s="8"/>
      <c r="CE147" s="8"/>
      <c r="CF147" s="8"/>
      <c r="CG147" s="8"/>
      <c r="CH147" s="8"/>
      <c r="CI147" s="8"/>
      <c r="CJ147" s="8"/>
      <c r="CK147" s="8"/>
      <c r="CL147" s="8"/>
      <c r="CM147" s="8"/>
      <c r="CN147" s="8"/>
      <c r="CO147" s="8"/>
    </row>
    <row r="148" spans="3:93" x14ac:dyDescent="0.3">
      <c r="C148"/>
      <c r="D148"/>
      <c r="E148"/>
      <c r="F148"/>
      <c r="G148"/>
      <c r="H148"/>
      <c r="J148" s="8"/>
      <c r="K148" s="8"/>
      <c r="L148" s="8"/>
      <c r="M148" s="8"/>
      <c r="N148" s="8"/>
      <c r="O148" s="8"/>
      <c r="P148" s="8"/>
      <c r="Q148" s="8"/>
      <c r="R148" s="8"/>
      <c r="S148" s="8"/>
      <c r="T148" s="8"/>
      <c r="U148" s="8"/>
      <c r="V148" s="8"/>
      <c r="W148" s="8"/>
      <c r="X148" s="8"/>
      <c r="Y148" s="8"/>
      <c r="Z148" s="8"/>
      <c r="AA148" s="8"/>
      <c r="AB148" s="8"/>
      <c r="AC148" s="8"/>
      <c r="AD148" s="8"/>
      <c r="AE148" s="8"/>
      <c r="AF148" s="8"/>
      <c r="AG148" s="8"/>
      <c r="AH148" s="8"/>
      <c r="AI148" s="8"/>
      <c r="AJ148" s="8"/>
      <c r="AK148" s="8"/>
      <c r="AL148" s="8"/>
      <c r="AM148" s="8"/>
      <c r="AN148" s="8"/>
      <c r="AO148" s="8"/>
      <c r="AP148" s="8"/>
      <c r="AQ148" s="8"/>
      <c r="AR148" s="8"/>
      <c r="AS148" s="8"/>
      <c r="AT148" s="8"/>
      <c r="AU148" s="8"/>
      <c r="AV148" s="8"/>
      <c r="AW148" s="8"/>
      <c r="AX148" s="8"/>
      <c r="AY148" s="8"/>
      <c r="AZ148" s="8"/>
      <c r="BA148" s="8"/>
      <c r="BB148" s="8"/>
      <c r="BC148" s="8"/>
      <c r="BD148" s="8"/>
      <c r="BE148" s="8"/>
      <c r="BF148" s="8"/>
      <c r="BG148" s="8"/>
      <c r="BH148" s="8"/>
      <c r="BI148" s="8"/>
      <c r="BJ148" s="8"/>
      <c r="BK148" s="8"/>
      <c r="BL148" s="8"/>
      <c r="BM148" s="8"/>
      <c r="BN148" s="8"/>
      <c r="BO148" s="8"/>
      <c r="BP148" s="8"/>
      <c r="BQ148" s="8"/>
      <c r="BR148" s="8"/>
      <c r="BS148" s="8"/>
      <c r="BT148" s="8"/>
      <c r="BU148" s="8"/>
      <c r="BV148" s="8"/>
      <c r="BW148" s="8"/>
      <c r="BX148" s="8"/>
      <c r="BY148" s="8"/>
      <c r="BZ148" s="8"/>
      <c r="CA148" s="8"/>
      <c r="CB148" s="8"/>
      <c r="CC148" s="8"/>
      <c r="CD148" s="8"/>
      <c r="CE148" s="8"/>
      <c r="CF148" s="8"/>
      <c r="CG148" s="8"/>
      <c r="CH148" s="8"/>
      <c r="CI148" s="8"/>
      <c r="CJ148" s="8"/>
      <c r="CK148" s="8"/>
      <c r="CL148" s="8"/>
      <c r="CM148" s="8"/>
      <c r="CN148" s="8"/>
      <c r="CO148" s="8"/>
    </row>
    <row r="149" spans="3:93" x14ac:dyDescent="0.3">
      <c r="C149"/>
      <c r="D149"/>
      <c r="E149"/>
      <c r="F149"/>
      <c r="G149"/>
      <c r="H149"/>
      <c r="J149" s="8"/>
      <c r="K149" s="8"/>
      <c r="L149" s="8"/>
      <c r="M149" s="8"/>
      <c r="N149" s="8"/>
      <c r="O149" s="8"/>
      <c r="P149" s="8"/>
      <c r="Q149" s="8"/>
      <c r="R149" s="8"/>
      <c r="S149" s="8"/>
      <c r="T149" s="8"/>
      <c r="U149" s="8"/>
      <c r="V149" s="8"/>
      <c r="W149" s="8"/>
      <c r="X149" s="8"/>
      <c r="Y149" s="8"/>
      <c r="Z149" s="8"/>
      <c r="AA149" s="8"/>
      <c r="AB149" s="8"/>
      <c r="AC149" s="8"/>
      <c r="AD149" s="8"/>
      <c r="AE149" s="8"/>
      <c r="AF149" s="8"/>
      <c r="AG149" s="8"/>
      <c r="AH149" s="8"/>
      <c r="AI149" s="8"/>
      <c r="AJ149" s="8"/>
      <c r="AK149" s="8"/>
      <c r="AL149" s="8"/>
      <c r="AM149" s="8"/>
      <c r="AN149" s="8"/>
      <c r="AO149" s="8"/>
      <c r="AP149" s="8"/>
      <c r="AQ149" s="8"/>
      <c r="AR149" s="8"/>
      <c r="AS149" s="8"/>
      <c r="AT149" s="8"/>
      <c r="AU149" s="8"/>
      <c r="AV149" s="8"/>
      <c r="AW149" s="8"/>
      <c r="AX149" s="8"/>
      <c r="AY149" s="8"/>
      <c r="AZ149" s="8"/>
      <c r="BA149" s="8"/>
      <c r="BB149" s="8"/>
      <c r="BC149" s="8"/>
      <c r="BD149" s="8"/>
      <c r="BE149" s="8"/>
      <c r="BF149" s="8"/>
      <c r="BG149" s="8"/>
      <c r="BH149" s="8"/>
      <c r="BI149" s="8"/>
      <c r="BJ149" s="8"/>
      <c r="BK149" s="8"/>
      <c r="BL149" s="8"/>
      <c r="BM149" s="8"/>
      <c r="BN149" s="8"/>
      <c r="BO149" s="8"/>
      <c r="BP149" s="8"/>
      <c r="BQ149" s="8"/>
      <c r="BR149" s="8"/>
      <c r="BS149" s="8"/>
      <c r="BT149" s="8"/>
      <c r="BU149" s="8"/>
      <c r="BV149" s="8"/>
      <c r="BW149" s="8"/>
      <c r="BX149" s="8"/>
      <c r="BY149" s="8"/>
      <c r="BZ149" s="8"/>
      <c r="CA149" s="8"/>
      <c r="CB149" s="8"/>
      <c r="CC149" s="8"/>
      <c r="CD149" s="8"/>
      <c r="CE149" s="8"/>
      <c r="CF149" s="8"/>
      <c r="CG149" s="8"/>
      <c r="CH149" s="8"/>
      <c r="CI149" s="8"/>
      <c r="CJ149" s="8"/>
      <c r="CK149" s="8"/>
      <c r="CL149" s="8"/>
      <c r="CM149" s="8"/>
      <c r="CN149" s="8"/>
      <c r="CO149" s="8"/>
    </row>
  </sheetData>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1">
    <tabColor theme="4"/>
  </sheetPr>
  <dimension ref="B1:CO154"/>
  <sheetViews>
    <sheetView workbookViewId="0">
      <selection activeCell="J3" sqref="J3:J11"/>
    </sheetView>
  </sheetViews>
  <sheetFormatPr defaultRowHeight="14.4" x14ac:dyDescent="0.3"/>
  <cols>
    <col min="2" max="2" width="51.44140625" customWidth="1"/>
    <col min="3" max="3" width="8.44140625" style="52" bestFit="1" customWidth="1"/>
    <col min="4" max="4" width="9.5546875" style="52" bestFit="1" customWidth="1"/>
    <col min="5" max="5" width="9.109375" style="52"/>
    <col min="6" max="6" width="9.5546875" style="52" bestFit="1" customWidth="1"/>
    <col min="7" max="7" width="7.88671875" style="52" customWidth="1"/>
    <col min="8" max="8" width="9.109375" style="52"/>
    <col min="11" max="11" width="43.109375" customWidth="1"/>
  </cols>
  <sheetData>
    <row r="1" spans="2:93" ht="28.8" x14ac:dyDescent="0.55000000000000004">
      <c r="B1" s="157" t="s">
        <v>280</v>
      </c>
    </row>
    <row r="2" spans="2:93" x14ac:dyDescent="0.3">
      <c r="B2" s="8" t="s">
        <v>278</v>
      </c>
    </row>
    <row r="3" spans="2:93" s="753" customFormat="1" x14ac:dyDescent="0.3">
      <c r="B3" s="8"/>
      <c r="C3" s="52"/>
      <c r="D3" s="52"/>
      <c r="E3" s="52"/>
      <c r="F3" s="52"/>
      <c r="G3" s="52"/>
      <c r="H3" s="52"/>
      <c r="J3" s="837" t="s">
        <v>815</v>
      </c>
    </row>
    <row r="4" spans="2:93" s="753" customFormat="1" ht="15" thickBot="1" x14ac:dyDescent="0.35">
      <c r="B4" s="158" t="s">
        <v>273</v>
      </c>
      <c r="C4"/>
      <c r="D4"/>
      <c r="E4"/>
      <c r="F4"/>
      <c r="G4"/>
      <c r="H4"/>
      <c r="I4"/>
      <c r="J4" s="837">
        <v>0.2</v>
      </c>
      <c r="K4"/>
      <c r="L4"/>
      <c r="M4"/>
      <c r="N4"/>
      <c r="O4"/>
      <c r="P4"/>
    </row>
    <row r="5" spans="2:93" s="753" customFormat="1" ht="28.2" thickTop="1" x14ac:dyDescent="0.3">
      <c r="B5" s="27" t="s">
        <v>255</v>
      </c>
      <c r="C5" s="27" t="s">
        <v>256</v>
      </c>
      <c r="D5" s="28" t="s">
        <v>257</v>
      </c>
      <c r="E5" s="28" t="s">
        <v>259</v>
      </c>
      <c r="F5" s="29" t="s">
        <v>260</v>
      </c>
      <c r="G5" s="30" t="s">
        <v>261</v>
      </c>
      <c r="H5" s="30" t="s">
        <v>262</v>
      </c>
      <c r="I5" s="148" t="s">
        <v>263</v>
      </c>
      <c r="J5" s="30" t="s">
        <v>264</v>
      </c>
      <c r="K5" s="30" t="s">
        <v>265</v>
      </c>
      <c r="L5" s="30" t="s">
        <v>266</v>
      </c>
      <c r="M5" s="30" t="s">
        <v>267</v>
      </c>
      <c r="N5" s="30" t="s">
        <v>268</v>
      </c>
      <c r="O5" s="30" t="s">
        <v>269</v>
      </c>
    </row>
    <row r="6" spans="2:93" s="753" customFormat="1" ht="15" thickBot="1" x14ac:dyDescent="0.35">
      <c r="B6" s="31"/>
      <c r="C6" s="31"/>
      <c r="D6" s="32"/>
      <c r="E6" s="32"/>
      <c r="F6" s="33"/>
      <c r="G6" s="31"/>
      <c r="H6" s="31"/>
      <c r="I6" s="31"/>
      <c r="J6" s="31"/>
      <c r="K6" s="31"/>
      <c r="L6" s="31"/>
      <c r="M6" s="31"/>
      <c r="N6" s="31"/>
      <c r="O6" s="31"/>
    </row>
    <row r="7" spans="2:93" s="753" customFormat="1" x14ac:dyDescent="0.3">
      <c r="B7" s="37"/>
      <c r="C7" s="37"/>
      <c r="D7" s="38"/>
      <c r="E7" s="38" t="s">
        <v>666</v>
      </c>
      <c r="F7" s="38" t="s">
        <v>373</v>
      </c>
      <c r="G7" s="38" t="s">
        <v>374</v>
      </c>
      <c r="H7" s="38" t="s">
        <v>375</v>
      </c>
      <c r="I7" s="37" t="s">
        <v>271</v>
      </c>
      <c r="J7" s="37" t="s">
        <v>271</v>
      </c>
      <c r="K7" s="37" t="s">
        <v>272</v>
      </c>
      <c r="L7" s="37" t="s">
        <v>272</v>
      </c>
      <c r="M7" s="37" t="s">
        <v>272</v>
      </c>
      <c r="N7" s="37" t="s">
        <v>272</v>
      </c>
      <c r="O7" s="37" t="s">
        <v>272</v>
      </c>
    </row>
    <row r="8" spans="2:93" s="753" customFormat="1" x14ac:dyDescent="0.3">
      <c r="B8" s="39">
        <f>C14</f>
        <v>2015</v>
      </c>
      <c r="C8" s="39">
        <f>B8</f>
        <v>2015</v>
      </c>
      <c r="D8" s="39">
        <f>C21/100</f>
        <v>1.5</v>
      </c>
      <c r="E8" s="39">
        <f>C23</f>
        <v>15</v>
      </c>
      <c r="F8" s="242">
        <f>C43</f>
        <v>2.831</v>
      </c>
      <c r="G8" s="242">
        <f>C46</f>
        <v>3.5015000000000004E-2</v>
      </c>
      <c r="H8" s="242">
        <f>C47</f>
        <v>0</v>
      </c>
      <c r="I8" s="39"/>
      <c r="J8" s="39">
        <f>$J$4*E19/100</f>
        <v>0.2</v>
      </c>
      <c r="K8" s="39">
        <f>C29</f>
        <v>0</v>
      </c>
      <c r="L8" s="539">
        <f>C30</f>
        <v>120</v>
      </c>
      <c r="M8" s="539">
        <f>C31</f>
        <v>5</v>
      </c>
      <c r="N8" s="366" t="str">
        <f>C32</f>
        <v>-</v>
      </c>
      <c r="O8" s="539" t="str">
        <f>C33</f>
        <v>-</v>
      </c>
    </row>
    <row r="9" spans="2:93" s="753" customFormat="1" x14ac:dyDescent="0.3">
      <c r="B9" s="39">
        <f>D14</f>
        <v>2020</v>
      </c>
      <c r="C9" s="39"/>
      <c r="D9" s="39">
        <f>D21/100</f>
        <v>1.55</v>
      </c>
      <c r="E9" s="39">
        <f>D23</f>
        <v>20</v>
      </c>
      <c r="F9" s="242">
        <f>D43</f>
        <v>2.6611399999999996</v>
      </c>
      <c r="G9" s="242">
        <f>D46</f>
        <v>3.5015000000000004E-2</v>
      </c>
      <c r="H9" s="242">
        <f>D47</f>
        <v>0</v>
      </c>
      <c r="I9" s="39"/>
      <c r="J9" s="39">
        <f>$J$4*D19/100</f>
        <v>0.2</v>
      </c>
      <c r="K9" s="39">
        <f>D29</f>
        <v>0</v>
      </c>
      <c r="L9" s="539">
        <f>D30</f>
        <v>80</v>
      </c>
      <c r="M9" s="539">
        <f>D31</f>
        <v>5</v>
      </c>
      <c r="N9" s="366" t="str">
        <f>D32</f>
        <v>-</v>
      </c>
      <c r="O9" s="539" t="str">
        <f>D33</f>
        <v>-</v>
      </c>
    </row>
    <row r="10" spans="2:93" ht="15" customHeight="1" x14ac:dyDescent="0.3">
      <c r="B10" s="39">
        <f>E14</f>
        <v>2030</v>
      </c>
      <c r="C10" s="39"/>
      <c r="D10" s="39">
        <f>E21/100</f>
        <v>1.55</v>
      </c>
      <c r="E10" s="39">
        <f>E23</f>
        <v>20</v>
      </c>
      <c r="F10" s="242">
        <f>E43</f>
        <v>2.3950260000000005</v>
      </c>
      <c r="G10" s="242">
        <f>E46</f>
        <v>3.5015000000000004E-2</v>
      </c>
      <c r="H10" s="242">
        <f>E47</f>
        <v>0</v>
      </c>
      <c r="I10" s="39"/>
      <c r="J10" s="39">
        <f>$J$4*E19/100</f>
        <v>0.2</v>
      </c>
      <c r="K10" s="39">
        <f>E29</f>
        <v>0</v>
      </c>
      <c r="L10" s="539">
        <f>E30</f>
        <v>50</v>
      </c>
      <c r="M10" s="539">
        <f>E31</f>
        <v>5</v>
      </c>
      <c r="N10" s="366" t="str">
        <f>E32</f>
        <v>-</v>
      </c>
      <c r="O10" s="539" t="str">
        <f>E33</f>
        <v>-</v>
      </c>
      <c r="P10" s="753"/>
    </row>
    <row r="11" spans="2:93" ht="15" thickBot="1" x14ac:dyDescent="0.35">
      <c r="B11" s="39">
        <f>F14</f>
        <v>2050</v>
      </c>
      <c r="C11" s="39"/>
      <c r="D11" s="39">
        <f>F21/100</f>
        <v>1.6</v>
      </c>
      <c r="E11" s="39">
        <f>F23</f>
        <v>20</v>
      </c>
      <c r="F11" s="242">
        <f>F43</f>
        <v>2.1555234000000003</v>
      </c>
      <c r="G11" s="242">
        <f>F46</f>
        <v>3.5015000000000004E-2</v>
      </c>
      <c r="H11" s="242">
        <f>F47</f>
        <v>0</v>
      </c>
      <c r="I11" s="155"/>
      <c r="J11" s="39">
        <f>$J$4*F19/100</f>
        <v>0.2</v>
      </c>
      <c r="K11" s="39">
        <f>F29</f>
        <v>0</v>
      </c>
      <c r="L11" s="539">
        <f>F30</f>
        <v>50</v>
      </c>
      <c r="M11" s="539">
        <f>F31</f>
        <v>5</v>
      </c>
      <c r="N11" s="366" t="str">
        <f>F32</f>
        <v>-</v>
      </c>
      <c r="O11" s="539" t="str">
        <f>F33</f>
        <v>-</v>
      </c>
      <c r="P11" s="753"/>
    </row>
    <row r="12" spans="2:93" ht="15.6" thickTop="1" thickBot="1" x14ac:dyDescent="0.35">
      <c r="B12" s="753"/>
      <c r="I12" s="753"/>
      <c r="J12" s="748"/>
      <c r="K12" s="367"/>
      <c r="L12" s="367"/>
      <c r="M12" s="367"/>
      <c r="N12" s="367"/>
      <c r="O12" s="749"/>
      <c r="P12" s="753"/>
      <c r="Q12" s="8"/>
      <c r="R12" s="8"/>
      <c r="S12" s="8"/>
      <c r="T12" s="8"/>
      <c r="U12" s="8"/>
      <c r="V12" s="8"/>
      <c r="W12" s="8"/>
      <c r="X12" s="8"/>
      <c r="Y12" s="8"/>
      <c r="Z12" s="8"/>
      <c r="AA12" s="8"/>
      <c r="AB12" s="8"/>
      <c r="AC12" s="8"/>
      <c r="AD12" s="8"/>
      <c r="AE12" s="8"/>
      <c r="AF12" s="8"/>
      <c r="AG12" s="8"/>
      <c r="AH12" s="8"/>
      <c r="AI12" s="8"/>
      <c r="AJ12" s="8"/>
      <c r="AK12" s="8"/>
      <c r="AL12" s="8"/>
      <c r="AM12" s="8"/>
      <c r="AN12" s="8"/>
      <c r="AO12" s="8"/>
      <c r="AP12" s="8"/>
      <c r="AQ12" s="8"/>
      <c r="AR12" s="8"/>
      <c r="AS12" s="8"/>
      <c r="AT12" s="8"/>
      <c r="AU12" s="8"/>
      <c r="AV12" s="8"/>
      <c r="AW12" s="8"/>
      <c r="AX12" s="8"/>
      <c r="AY12" s="8"/>
      <c r="AZ12" s="8"/>
      <c r="BA12" s="8"/>
      <c r="BB12" s="8"/>
      <c r="BC12" s="8"/>
      <c r="BD12" s="8"/>
      <c r="BE12" s="8"/>
      <c r="BF12" s="8"/>
      <c r="BG12" s="8"/>
      <c r="BH12" s="8"/>
      <c r="BI12" s="8"/>
      <c r="BJ12" s="8"/>
      <c r="BK12" s="8"/>
      <c r="BL12" s="8"/>
      <c r="BM12" s="8"/>
      <c r="BN12" s="8"/>
      <c r="BO12" s="8"/>
      <c r="BP12" s="8"/>
      <c r="BQ12" s="8"/>
      <c r="BR12" s="8"/>
      <c r="BS12" s="8"/>
      <c r="BT12" s="8"/>
      <c r="BU12" s="8"/>
      <c r="BV12" s="8"/>
      <c r="BW12" s="8"/>
      <c r="BX12" s="8"/>
      <c r="BY12" s="8"/>
      <c r="BZ12" s="8"/>
      <c r="CA12" s="8"/>
      <c r="CB12" s="8"/>
      <c r="CC12" s="8"/>
      <c r="CD12" s="8"/>
      <c r="CE12" s="8"/>
      <c r="CF12" s="8"/>
      <c r="CG12" s="8"/>
      <c r="CH12" s="8"/>
      <c r="CI12" s="8"/>
      <c r="CJ12" s="8"/>
      <c r="CK12" s="8"/>
      <c r="CL12" s="8"/>
      <c r="CM12" s="8"/>
      <c r="CN12" s="8"/>
      <c r="CO12" s="8"/>
    </row>
    <row r="13" spans="2:93" ht="15" thickBot="1" x14ac:dyDescent="0.35">
      <c r="B13" s="755" t="s">
        <v>0</v>
      </c>
      <c r="C13" s="736" t="s">
        <v>667</v>
      </c>
      <c r="D13" s="688"/>
      <c r="E13" s="688"/>
      <c r="F13" s="688"/>
      <c r="G13" s="688"/>
      <c r="H13" s="688"/>
      <c r="I13" s="688"/>
      <c r="J13" s="688"/>
      <c r="K13" s="688"/>
      <c r="L13" s="689"/>
      <c r="M13" s="750"/>
      <c r="N13" s="750"/>
      <c r="O13" s="751"/>
      <c r="P13" s="753"/>
      <c r="Y13" s="8"/>
      <c r="Z13" s="8"/>
      <c r="AA13" s="8"/>
      <c r="AB13" s="8"/>
      <c r="AC13" s="8"/>
      <c r="AD13" s="8"/>
      <c r="AE13" s="8"/>
      <c r="AF13" s="8"/>
      <c r="AG13" s="8"/>
      <c r="AH13" s="8"/>
      <c r="AI13" s="8"/>
      <c r="AJ13" s="8"/>
      <c r="AK13" s="8"/>
      <c r="AL13" s="8"/>
      <c r="AM13" s="8"/>
      <c r="AN13" s="8"/>
      <c r="AO13" s="8"/>
      <c r="AP13" s="8"/>
      <c r="AQ13" s="8"/>
      <c r="AR13" s="8"/>
      <c r="AS13" s="8"/>
      <c r="AT13" s="8"/>
      <c r="AU13" s="8"/>
      <c r="AV13" s="8"/>
      <c r="AW13" s="8"/>
      <c r="AX13" s="8"/>
      <c r="AY13" s="8"/>
      <c r="AZ13" s="8"/>
      <c r="BA13" s="8"/>
      <c r="BB13" s="8"/>
      <c r="BC13" s="8"/>
      <c r="BD13" s="8"/>
      <c r="BE13" s="8"/>
      <c r="BF13" s="8"/>
      <c r="BG13" s="8"/>
      <c r="BH13" s="8"/>
      <c r="BI13" s="8"/>
      <c r="BJ13" s="8"/>
      <c r="BK13" s="8"/>
      <c r="BL13" s="8"/>
      <c r="BM13" s="8"/>
      <c r="BN13" s="8"/>
      <c r="BO13" s="8"/>
      <c r="BP13" s="8"/>
      <c r="BQ13" s="8"/>
      <c r="BR13" s="8"/>
      <c r="BS13" s="8"/>
      <c r="BT13" s="8"/>
      <c r="BU13" s="8"/>
      <c r="BV13" s="8"/>
      <c r="BW13" s="8"/>
      <c r="BX13" s="8"/>
      <c r="BY13" s="8"/>
      <c r="BZ13" s="8"/>
      <c r="CA13" s="8"/>
      <c r="CB13" s="8"/>
      <c r="CC13" s="8"/>
      <c r="CD13" s="8"/>
      <c r="CE13" s="8"/>
      <c r="CF13" s="8"/>
      <c r="CG13" s="8"/>
      <c r="CH13" s="8"/>
      <c r="CI13" s="8"/>
      <c r="CJ13" s="8"/>
      <c r="CK13" s="8"/>
      <c r="CL13" s="8"/>
      <c r="CM13" s="8"/>
      <c r="CN13" s="8"/>
      <c r="CO13" s="8"/>
    </row>
    <row r="14" spans="2:93" ht="15.75" customHeight="1" thickBot="1" x14ac:dyDescent="0.35">
      <c r="B14" s="776"/>
      <c r="C14" s="777">
        <v>2015</v>
      </c>
      <c r="D14" s="777">
        <v>2020</v>
      </c>
      <c r="E14" s="777">
        <v>2030</v>
      </c>
      <c r="F14" s="777">
        <v>2050</v>
      </c>
      <c r="G14" s="778" t="s">
        <v>495</v>
      </c>
      <c r="H14" s="779"/>
      <c r="I14" s="778" t="s">
        <v>496</v>
      </c>
      <c r="J14" s="779"/>
      <c r="K14" s="777" t="s">
        <v>2</v>
      </c>
      <c r="L14" s="777" t="s">
        <v>3</v>
      </c>
      <c r="M14" s="750"/>
      <c r="N14" s="750"/>
      <c r="O14" s="751"/>
      <c r="P14" s="753"/>
      <c r="Y14" s="8"/>
      <c r="Z14" s="8"/>
      <c r="AA14" s="8"/>
      <c r="AB14" s="8"/>
      <c r="AC14" s="8"/>
      <c r="AD14" s="8"/>
      <c r="AE14" s="8"/>
      <c r="AF14" s="8"/>
      <c r="AG14" s="8"/>
      <c r="AH14" s="8"/>
      <c r="AI14" s="8"/>
      <c r="AJ14" s="8"/>
      <c r="AK14" s="8"/>
      <c r="AL14" s="8"/>
      <c r="AM14" s="8"/>
      <c r="AN14" s="8"/>
      <c r="AO14" s="8"/>
      <c r="AP14" s="8"/>
      <c r="AQ14" s="8"/>
      <c r="AR14" s="8"/>
      <c r="AS14" s="8"/>
      <c r="AT14" s="8"/>
      <c r="AU14" s="8"/>
      <c r="AV14" s="8"/>
      <c r="AW14" s="8"/>
      <c r="AX14" s="8"/>
      <c r="AY14" s="8"/>
      <c r="AZ14" s="8"/>
      <c r="BA14" s="8"/>
      <c r="BB14" s="8"/>
      <c r="BC14" s="8"/>
      <c r="BD14" s="8"/>
      <c r="BE14" s="8"/>
      <c r="BF14" s="8"/>
      <c r="BG14" s="8"/>
      <c r="BH14" s="8"/>
      <c r="BI14" s="8"/>
      <c r="BJ14" s="8"/>
      <c r="BK14" s="8"/>
      <c r="BL14" s="8"/>
      <c r="BM14" s="8"/>
      <c r="BN14" s="8"/>
      <c r="BO14" s="8"/>
      <c r="BP14" s="8"/>
      <c r="BQ14" s="8"/>
      <c r="BR14" s="8"/>
      <c r="BS14" s="8"/>
      <c r="BT14" s="8"/>
      <c r="BU14" s="8"/>
      <c r="BV14" s="8"/>
      <c r="BW14" s="8"/>
      <c r="BX14" s="8"/>
      <c r="BY14" s="8"/>
      <c r="BZ14" s="8"/>
      <c r="CA14" s="8"/>
      <c r="CB14" s="8"/>
      <c r="CC14" s="8"/>
      <c r="CD14" s="8"/>
      <c r="CE14" s="8"/>
      <c r="CF14" s="8"/>
      <c r="CG14" s="8"/>
      <c r="CH14" s="8"/>
      <c r="CI14" s="8"/>
      <c r="CJ14" s="8"/>
      <c r="CK14" s="8"/>
      <c r="CL14" s="8"/>
      <c r="CM14" s="8"/>
      <c r="CN14" s="8"/>
      <c r="CO14" s="8"/>
    </row>
    <row r="15" spans="2:93" ht="15" thickBot="1" x14ac:dyDescent="0.35">
      <c r="B15" s="756" t="s">
        <v>4</v>
      </c>
      <c r="C15" s="763"/>
      <c r="D15" s="763"/>
      <c r="E15" s="763"/>
      <c r="F15" s="763"/>
      <c r="G15" s="757" t="s">
        <v>497</v>
      </c>
      <c r="H15" s="758" t="s">
        <v>498</v>
      </c>
      <c r="I15" s="758" t="s">
        <v>497</v>
      </c>
      <c r="J15" s="759" t="s">
        <v>498</v>
      </c>
      <c r="K15" s="763"/>
      <c r="L15" s="764"/>
      <c r="M15" s="750"/>
      <c r="N15" s="750"/>
      <c r="O15" s="751"/>
      <c r="P15" s="753"/>
      <c r="Y15" s="8"/>
      <c r="Z15" s="8"/>
      <c r="AA15" s="8"/>
      <c r="AB15" s="8"/>
      <c r="AC15" s="8"/>
      <c r="AD15" s="8"/>
      <c r="AE15" s="8"/>
      <c r="AF15" s="8"/>
      <c r="AG15" s="8"/>
      <c r="AH15" s="8"/>
      <c r="AI15" s="8"/>
      <c r="AJ15" s="8"/>
      <c r="AK15" s="8"/>
      <c r="AL15" s="8"/>
      <c r="AM15" s="8"/>
      <c r="AN15" s="8"/>
      <c r="AO15" s="8"/>
      <c r="AP15" s="8"/>
      <c r="AQ15" s="8"/>
      <c r="AR15" s="8"/>
      <c r="AS15" s="8"/>
      <c r="AT15" s="8"/>
      <c r="AU15" s="8"/>
      <c r="AV15" s="8"/>
      <c r="AW15" s="8"/>
      <c r="AX15" s="8"/>
      <c r="AY15" s="8"/>
      <c r="AZ15" s="8"/>
      <c r="BA15" s="8"/>
      <c r="BB15" s="8"/>
      <c r="BC15" s="8"/>
      <c r="BD15" s="8"/>
      <c r="BE15" s="8"/>
      <c r="BF15" s="8"/>
      <c r="BG15" s="8"/>
      <c r="BH15" s="8"/>
      <c r="BI15" s="8"/>
      <c r="BJ15" s="8"/>
      <c r="BK15" s="8"/>
      <c r="BL15" s="8"/>
      <c r="BM15" s="8"/>
      <c r="BN15" s="8"/>
      <c r="BO15" s="8"/>
      <c r="BP15" s="8"/>
      <c r="BQ15" s="8"/>
      <c r="BR15" s="8"/>
      <c r="BS15" s="8"/>
      <c r="BT15" s="8"/>
      <c r="BU15" s="8"/>
      <c r="BV15" s="8"/>
      <c r="BW15" s="8"/>
      <c r="BX15" s="8"/>
      <c r="BY15" s="8"/>
      <c r="BZ15" s="8"/>
      <c r="CA15" s="8"/>
      <c r="CB15" s="8"/>
      <c r="CC15" s="8"/>
      <c r="CD15" s="8"/>
      <c r="CE15" s="8"/>
      <c r="CF15" s="8"/>
      <c r="CG15" s="8"/>
      <c r="CH15" s="8"/>
      <c r="CI15" s="8"/>
      <c r="CJ15" s="8"/>
      <c r="CK15" s="8"/>
      <c r="CL15" s="8"/>
      <c r="CM15" s="8"/>
      <c r="CN15" s="8"/>
      <c r="CO15" s="8"/>
    </row>
    <row r="16" spans="2:93" ht="15" thickBot="1" x14ac:dyDescent="0.35">
      <c r="B16" s="760" t="s">
        <v>5</v>
      </c>
      <c r="C16" s="767">
        <v>50</v>
      </c>
      <c r="D16" s="767">
        <v>50</v>
      </c>
      <c r="E16" s="767">
        <v>50</v>
      </c>
      <c r="F16" s="767">
        <v>50</v>
      </c>
      <c r="G16" s="754">
        <v>20</v>
      </c>
      <c r="H16" s="754">
        <v>80</v>
      </c>
      <c r="I16" s="754">
        <v>20</v>
      </c>
      <c r="J16" s="754">
        <v>80</v>
      </c>
      <c r="K16" s="754" t="s">
        <v>668</v>
      </c>
      <c r="L16" s="754">
        <v>5</v>
      </c>
      <c r="M16" s="750"/>
      <c r="N16" s="750"/>
      <c r="O16" s="751"/>
      <c r="P16" s="753"/>
      <c r="Y16" s="8"/>
      <c r="Z16" s="8"/>
      <c r="AA16" s="8"/>
      <c r="AB16" s="8"/>
      <c r="AC16" s="8"/>
      <c r="AD16" s="8"/>
      <c r="AE16" s="8"/>
      <c r="AF16" s="8"/>
      <c r="AG16" s="8"/>
      <c r="AH16" s="8"/>
      <c r="AI16" s="8"/>
      <c r="AJ16" s="8"/>
      <c r="AK16" s="8"/>
      <c r="AL16" s="8"/>
      <c r="AM16" s="8"/>
      <c r="AN16" s="8"/>
      <c r="AO16" s="8"/>
      <c r="AP16" s="8"/>
      <c r="AQ16" s="8"/>
      <c r="AR16" s="8"/>
      <c r="AS16" s="8"/>
      <c r="AT16" s="8"/>
      <c r="AU16" s="8"/>
      <c r="AV16" s="8"/>
      <c r="AW16" s="8"/>
      <c r="AX16" s="8"/>
      <c r="AY16" s="8"/>
      <c r="AZ16" s="8"/>
      <c r="BA16" s="8"/>
      <c r="BB16" s="8"/>
      <c r="BC16" s="8"/>
      <c r="BD16" s="8"/>
      <c r="BE16" s="8"/>
      <c r="BF16" s="8"/>
      <c r="BG16" s="8"/>
      <c r="BH16" s="8"/>
      <c r="BI16" s="8"/>
      <c r="BJ16" s="8"/>
      <c r="BK16" s="8"/>
      <c r="BL16" s="8"/>
      <c r="BM16" s="8"/>
      <c r="BN16" s="8"/>
      <c r="BO16" s="8"/>
      <c r="BP16" s="8"/>
      <c r="BQ16" s="8"/>
      <c r="BR16" s="8"/>
      <c r="BS16" s="8"/>
      <c r="BT16" s="8"/>
      <c r="BU16" s="8"/>
      <c r="BV16" s="8"/>
      <c r="BW16" s="8"/>
      <c r="BX16" s="8"/>
      <c r="BY16" s="8"/>
      <c r="BZ16" s="8"/>
      <c r="CA16" s="8"/>
      <c r="CB16" s="8"/>
      <c r="CC16" s="8"/>
      <c r="CD16" s="8"/>
      <c r="CE16" s="8"/>
      <c r="CF16" s="8"/>
      <c r="CG16" s="8"/>
      <c r="CH16" s="8"/>
      <c r="CI16" s="8"/>
      <c r="CJ16" s="8"/>
      <c r="CK16" s="8"/>
      <c r="CL16" s="8"/>
      <c r="CM16" s="8"/>
      <c r="CN16" s="8"/>
      <c r="CO16" s="8"/>
    </row>
    <row r="17" spans="2:93" ht="15" thickBot="1" x14ac:dyDescent="0.35">
      <c r="B17" s="760" t="s">
        <v>77</v>
      </c>
      <c r="C17" s="754" t="s">
        <v>655</v>
      </c>
      <c r="D17" s="754" t="s">
        <v>655</v>
      </c>
      <c r="E17" s="754" t="s">
        <v>655</v>
      </c>
      <c r="F17" s="754" t="s">
        <v>655</v>
      </c>
      <c r="G17" s="754" t="s">
        <v>655</v>
      </c>
      <c r="H17" s="754" t="s">
        <v>655</v>
      </c>
      <c r="I17" s="754" t="s">
        <v>655</v>
      </c>
      <c r="J17" s="754" t="s">
        <v>655</v>
      </c>
      <c r="K17" s="754"/>
      <c r="L17" s="754"/>
      <c r="M17" s="692"/>
      <c r="N17" s="692"/>
      <c r="O17" s="693"/>
      <c r="P17" s="753"/>
      <c r="Y17" s="8"/>
      <c r="Z17" s="8"/>
      <c r="AA17" s="8"/>
      <c r="AB17" s="8"/>
      <c r="AC17" s="8"/>
      <c r="AD17" s="8"/>
      <c r="AE17" s="8"/>
      <c r="AF17" s="8"/>
      <c r="AG17" s="8"/>
      <c r="AH17" s="8"/>
      <c r="AI17" s="8"/>
      <c r="AJ17" s="8"/>
      <c r="AK17" s="8"/>
      <c r="AL17" s="8"/>
      <c r="AM17" s="8"/>
      <c r="AN17" s="8"/>
      <c r="AO17" s="8"/>
      <c r="AP17" s="8"/>
      <c r="AQ17" s="8"/>
      <c r="AR17" s="8"/>
      <c r="AS17" s="8"/>
      <c r="AT17" s="8"/>
      <c r="AU17" s="8"/>
      <c r="AV17" s="8"/>
      <c r="AW17" s="8"/>
      <c r="AX17" s="8"/>
      <c r="AY17" s="8"/>
      <c r="AZ17" s="8"/>
      <c r="BA17" s="8"/>
      <c r="BB17" s="8"/>
      <c r="BC17" s="8"/>
      <c r="BD17" s="8"/>
      <c r="BE17" s="8"/>
      <c r="BF17" s="8"/>
      <c r="BG17" s="8"/>
      <c r="BH17" s="8"/>
      <c r="BI17" s="8"/>
      <c r="BJ17" s="8"/>
      <c r="BK17" s="8"/>
      <c r="BL17" s="8"/>
      <c r="BM17" s="8"/>
      <c r="BN17" s="8"/>
      <c r="BO17" s="8"/>
      <c r="BP17" s="8"/>
      <c r="BQ17" s="8"/>
      <c r="BR17" s="8"/>
      <c r="BS17" s="8"/>
      <c r="BT17" s="8"/>
      <c r="BU17" s="8"/>
      <c r="BV17" s="8"/>
      <c r="BW17" s="8"/>
      <c r="BX17" s="8"/>
      <c r="BY17" s="8"/>
      <c r="BZ17" s="8"/>
      <c r="CA17" s="8"/>
      <c r="CB17" s="8"/>
      <c r="CC17" s="8"/>
      <c r="CD17" s="8"/>
      <c r="CE17" s="8"/>
      <c r="CF17" s="8"/>
      <c r="CG17" s="8"/>
      <c r="CH17" s="8"/>
      <c r="CI17" s="8"/>
      <c r="CJ17" s="8"/>
      <c r="CK17" s="8"/>
      <c r="CL17" s="8"/>
      <c r="CM17" s="8"/>
      <c r="CN17" s="8"/>
      <c r="CO17" s="8"/>
    </row>
    <row r="18" spans="2:93" ht="15" thickBot="1" x14ac:dyDescent="0.35">
      <c r="B18" s="760" t="s">
        <v>7</v>
      </c>
      <c r="C18" s="754">
        <v>100</v>
      </c>
      <c r="D18" s="754">
        <v>100</v>
      </c>
      <c r="E18" s="754">
        <v>100</v>
      </c>
      <c r="F18" s="754">
        <v>100</v>
      </c>
      <c r="G18" s="754" t="s">
        <v>655</v>
      </c>
      <c r="H18" s="754" t="s">
        <v>655</v>
      </c>
      <c r="I18" s="754" t="s">
        <v>655</v>
      </c>
      <c r="J18" s="754" t="s">
        <v>655</v>
      </c>
      <c r="K18" s="754"/>
      <c r="L18" s="754"/>
      <c r="M18" s="455"/>
      <c r="N18" s="455"/>
      <c r="O18" s="455"/>
      <c r="P18" s="753"/>
      <c r="Y18" s="8"/>
      <c r="Z18" s="8"/>
      <c r="AA18" s="8"/>
      <c r="AB18" s="8"/>
      <c r="AC18" s="8"/>
      <c r="AD18" s="8"/>
      <c r="AE18" s="8"/>
      <c r="AF18" s="8"/>
      <c r="AG18" s="8"/>
      <c r="AH18" s="8"/>
      <c r="AI18" s="8"/>
      <c r="AJ18" s="8"/>
      <c r="AK18" s="8"/>
      <c r="AL18" s="8"/>
      <c r="AM18" s="8"/>
      <c r="AN18" s="8"/>
      <c r="AO18" s="8"/>
      <c r="AP18" s="8"/>
      <c r="AQ18" s="8"/>
      <c r="AR18" s="8"/>
      <c r="AS18" s="8"/>
      <c r="AT18" s="8"/>
      <c r="AU18" s="8"/>
      <c r="AV18" s="8"/>
      <c r="AW18" s="8"/>
      <c r="AX18" s="8"/>
      <c r="AY18" s="8"/>
      <c r="AZ18" s="8"/>
      <c r="BA18" s="8"/>
      <c r="BB18" s="8"/>
      <c r="BC18" s="8"/>
      <c r="BD18" s="8"/>
      <c r="BE18" s="8"/>
      <c r="BF18" s="8"/>
      <c r="BG18" s="8"/>
      <c r="BH18" s="8"/>
      <c r="BI18" s="8"/>
      <c r="BJ18" s="8"/>
      <c r="BK18" s="8"/>
      <c r="BL18" s="8"/>
      <c r="BM18" s="8"/>
      <c r="BN18" s="8"/>
      <c r="BO18" s="8"/>
      <c r="BP18" s="8"/>
      <c r="BQ18" s="8"/>
      <c r="BR18" s="8"/>
      <c r="BS18" s="8"/>
      <c r="BT18" s="8"/>
      <c r="BU18" s="8"/>
      <c r="BV18" s="8"/>
      <c r="BW18" s="8"/>
      <c r="BX18" s="8"/>
      <c r="BY18" s="8"/>
      <c r="BZ18" s="8"/>
      <c r="CA18" s="8"/>
      <c r="CB18" s="8"/>
      <c r="CC18" s="8"/>
      <c r="CD18" s="8"/>
      <c r="CE18" s="8"/>
      <c r="CF18" s="8"/>
      <c r="CG18" s="8"/>
      <c r="CH18" s="8"/>
      <c r="CI18" s="8"/>
      <c r="CJ18" s="8"/>
      <c r="CK18" s="8"/>
      <c r="CL18" s="8"/>
      <c r="CM18" s="8"/>
      <c r="CN18" s="8"/>
      <c r="CO18" s="8"/>
    </row>
    <row r="19" spans="2:93" ht="15" thickBot="1" x14ac:dyDescent="0.35">
      <c r="B19" s="760" t="s">
        <v>8</v>
      </c>
      <c r="C19" s="754">
        <v>100</v>
      </c>
      <c r="D19" s="754">
        <v>100</v>
      </c>
      <c r="E19" s="754">
        <v>100</v>
      </c>
      <c r="F19" s="754">
        <v>100</v>
      </c>
      <c r="G19" s="754" t="s">
        <v>655</v>
      </c>
      <c r="H19" s="754" t="s">
        <v>655</v>
      </c>
      <c r="I19" s="754" t="s">
        <v>655</v>
      </c>
      <c r="J19" s="754" t="s">
        <v>655</v>
      </c>
      <c r="K19" s="754"/>
      <c r="L19" s="754"/>
      <c r="M19" s="455"/>
      <c r="N19" s="455"/>
      <c r="O19" s="455"/>
      <c r="P19" s="753"/>
      <c r="Y19" s="8"/>
      <c r="Z19" s="8"/>
      <c r="AA19" s="8"/>
      <c r="AB19" s="8"/>
      <c r="AC19" s="8"/>
      <c r="AD19" s="8"/>
      <c r="AE19" s="8"/>
      <c r="AF19" s="8"/>
      <c r="AG19" s="8"/>
      <c r="AH19" s="8"/>
      <c r="AI19" s="8"/>
      <c r="AJ19" s="8"/>
      <c r="AK19" s="8"/>
      <c r="AL19" s="8"/>
      <c r="AM19" s="8"/>
      <c r="AN19" s="8"/>
      <c r="AO19" s="8"/>
      <c r="AP19" s="8"/>
      <c r="AQ19" s="8"/>
      <c r="AR19" s="8"/>
      <c r="AS19" s="8"/>
      <c r="AT19" s="8"/>
      <c r="AU19" s="8"/>
      <c r="AV19" s="8"/>
      <c r="AW19" s="8"/>
      <c r="AX19" s="8"/>
      <c r="AY19" s="8"/>
      <c r="AZ19" s="8"/>
      <c r="BA19" s="8"/>
      <c r="BB19" s="8"/>
      <c r="BC19" s="8"/>
      <c r="BD19" s="8"/>
      <c r="BE19" s="8"/>
      <c r="BF19" s="8"/>
      <c r="BG19" s="8"/>
      <c r="BH19" s="8"/>
      <c r="BI19" s="8"/>
      <c r="BJ19" s="8"/>
      <c r="BK19" s="8"/>
      <c r="BL19" s="8"/>
      <c r="BM19" s="8"/>
      <c r="BN19" s="8"/>
      <c r="BO19" s="8"/>
      <c r="BP19" s="8"/>
      <c r="BQ19" s="8"/>
      <c r="BR19" s="8"/>
      <c r="BS19" s="8"/>
      <c r="BT19" s="8"/>
      <c r="BU19" s="8"/>
      <c r="BV19" s="8"/>
      <c r="BW19" s="8"/>
      <c r="BX19" s="8"/>
      <c r="BY19" s="8"/>
      <c r="BZ19" s="8"/>
      <c r="CA19" s="8"/>
      <c r="CB19" s="8"/>
      <c r="CC19" s="8"/>
      <c r="CD19" s="8"/>
      <c r="CE19" s="8"/>
      <c r="CF19" s="8"/>
      <c r="CG19" s="8"/>
      <c r="CH19" s="8"/>
      <c r="CI19" s="8"/>
      <c r="CJ19" s="8"/>
      <c r="CK19" s="8"/>
      <c r="CL19" s="8"/>
      <c r="CM19" s="8"/>
      <c r="CN19" s="8"/>
      <c r="CO19" s="8"/>
    </row>
    <row r="20" spans="2:93" ht="15" thickBot="1" x14ac:dyDescent="0.35">
      <c r="B20" s="760" t="s">
        <v>86</v>
      </c>
      <c r="C20" s="754" t="s">
        <v>655</v>
      </c>
      <c r="D20" s="754" t="s">
        <v>655</v>
      </c>
      <c r="E20" s="754" t="s">
        <v>655</v>
      </c>
      <c r="F20" s="754" t="s">
        <v>655</v>
      </c>
      <c r="G20" s="754" t="s">
        <v>655</v>
      </c>
      <c r="H20" s="754" t="s">
        <v>655</v>
      </c>
      <c r="I20" s="754" t="s">
        <v>655</v>
      </c>
      <c r="J20" s="754" t="s">
        <v>655</v>
      </c>
      <c r="K20" s="754"/>
      <c r="L20" s="754"/>
      <c r="M20" s="455"/>
      <c r="N20" s="455"/>
      <c r="O20" s="455"/>
      <c r="P20" s="753"/>
      <c r="Y20" s="8"/>
      <c r="Z20" s="8"/>
      <c r="AA20" s="8"/>
      <c r="AB20" s="8"/>
      <c r="AC20" s="8"/>
      <c r="AD20" s="8"/>
      <c r="AE20" s="8"/>
      <c r="AF20" s="8"/>
      <c r="AG20" s="8"/>
      <c r="AH20" s="8"/>
      <c r="AI20" s="8"/>
      <c r="AJ20" s="8"/>
      <c r="AK20" s="8"/>
      <c r="AL20" s="8"/>
      <c r="AM20" s="8"/>
      <c r="AN20" s="8"/>
      <c r="AO20" s="8"/>
      <c r="AP20" s="8"/>
      <c r="AQ20" s="8"/>
      <c r="AR20" s="8"/>
      <c r="AS20" s="8"/>
      <c r="AT20" s="8"/>
      <c r="AU20" s="8"/>
      <c r="AV20" s="8"/>
      <c r="AW20" s="8"/>
      <c r="AX20" s="8"/>
      <c r="AY20" s="8"/>
      <c r="AZ20" s="8"/>
      <c r="BA20" s="8"/>
      <c r="BB20" s="8"/>
      <c r="BC20" s="8"/>
      <c r="BD20" s="8"/>
      <c r="BE20" s="8"/>
      <c r="BF20" s="8"/>
      <c r="BG20" s="8"/>
      <c r="BH20" s="8"/>
      <c r="BI20" s="8"/>
      <c r="BJ20" s="8"/>
      <c r="BK20" s="8"/>
      <c r="BL20" s="8"/>
      <c r="BM20" s="8"/>
      <c r="BN20" s="8"/>
      <c r="BO20" s="8"/>
      <c r="BP20" s="8"/>
      <c r="BQ20" s="8"/>
      <c r="BR20" s="8"/>
      <c r="BS20" s="8"/>
      <c r="BT20" s="8"/>
      <c r="BU20" s="8"/>
      <c r="BV20" s="8"/>
      <c r="BW20" s="8"/>
      <c r="BX20" s="8"/>
      <c r="BY20" s="8"/>
      <c r="BZ20" s="8"/>
      <c r="CA20" s="8"/>
      <c r="CB20" s="8"/>
      <c r="CC20" s="8"/>
      <c r="CD20" s="8"/>
      <c r="CE20" s="8"/>
      <c r="CF20" s="8"/>
      <c r="CG20" s="8"/>
      <c r="CH20" s="8"/>
      <c r="CI20" s="8"/>
      <c r="CJ20" s="8"/>
      <c r="CK20" s="8"/>
      <c r="CL20" s="8"/>
      <c r="CM20" s="8"/>
      <c r="CN20" s="8"/>
      <c r="CO20" s="8"/>
    </row>
    <row r="21" spans="2:93" ht="15" thickBot="1" x14ac:dyDescent="0.35">
      <c r="B21" s="760" t="s">
        <v>9</v>
      </c>
      <c r="C21" s="754">
        <v>150</v>
      </c>
      <c r="D21" s="754">
        <v>155</v>
      </c>
      <c r="E21" s="754">
        <v>155</v>
      </c>
      <c r="F21" s="754">
        <v>160</v>
      </c>
      <c r="G21" s="754" t="s">
        <v>655</v>
      </c>
      <c r="H21" s="754" t="s">
        <v>655</v>
      </c>
      <c r="I21" s="754" t="s">
        <v>655</v>
      </c>
      <c r="J21" s="754" t="s">
        <v>655</v>
      </c>
      <c r="K21" s="754"/>
      <c r="L21" s="754">
        <v>14</v>
      </c>
      <c r="M21" s="455"/>
      <c r="N21" s="455"/>
      <c r="O21" s="455"/>
      <c r="P21" s="753"/>
      <c r="Y21" s="8"/>
      <c r="Z21" s="8"/>
      <c r="AA21" s="8"/>
      <c r="AB21" s="8"/>
      <c r="AC21" s="8"/>
      <c r="AD21" s="8"/>
      <c r="AE21" s="8"/>
      <c r="AF21" s="8"/>
      <c r="AG21" s="8"/>
      <c r="AH21" s="8"/>
      <c r="AI21" s="8"/>
      <c r="AJ21" s="8"/>
      <c r="AK21" s="8"/>
      <c r="AL21" s="8"/>
      <c r="AM21" s="8"/>
      <c r="AN21" s="8"/>
      <c r="AO21" s="8"/>
      <c r="AP21" s="8"/>
      <c r="AQ21" s="8"/>
      <c r="AR21" s="8"/>
      <c r="AS21" s="8"/>
      <c r="AT21" s="8"/>
      <c r="AU21" s="8"/>
      <c r="AV21" s="8"/>
      <c r="AW21" s="8"/>
      <c r="AX21" s="8"/>
      <c r="AY21" s="8"/>
      <c r="AZ21" s="8"/>
      <c r="BA21" s="8"/>
      <c r="BB21" s="8"/>
      <c r="BC21" s="8"/>
      <c r="BD21" s="8"/>
      <c r="BE21" s="8"/>
      <c r="BF21" s="8"/>
      <c r="BG21" s="8"/>
      <c r="BH21" s="8"/>
      <c r="BI21" s="8"/>
      <c r="BJ21" s="8"/>
      <c r="BK21" s="8"/>
      <c r="BL21" s="8"/>
      <c r="BM21" s="8"/>
      <c r="BN21" s="8"/>
      <c r="BO21" s="8"/>
      <c r="BP21" s="8"/>
      <c r="BQ21" s="8"/>
      <c r="BR21" s="8"/>
      <c r="BS21" s="8"/>
      <c r="BT21" s="8"/>
      <c r="BU21" s="8"/>
      <c r="BV21" s="8"/>
      <c r="BW21" s="8"/>
      <c r="BX21" s="8"/>
      <c r="BY21" s="8"/>
      <c r="BZ21" s="8"/>
      <c r="CA21" s="8"/>
      <c r="CB21" s="8"/>
      <c r="CC21" s="8"/>
      <c r="CD21" s="8"/>
      <c r="CE21" s="8"/>
      <c r="CF21" s="8"/>
      <c r="CG21" s="8"/>
      <c r="CH21" s="8"/>
      <c r="CI21" s="8"/>
      <c r="CJ21" s="8"/>
      <c r="CK21" s="8"/>
      <c r="CL21" s="8"/>
      <c r="CM21" s="8"/>
      <c r="CN21" s="8"/>
      <c r="CO21" s="8"/>
    </row>
    <row r="22" spans="2:93" ht="15" thickBot="1" x14ac:dyDescent="0.35">
      <c r="B22" s="760" t="s">
        <v>500</v>
      </c>
      <c r="C22" s="754" t="s">
        <v>655</v>
      </c>
      <c r="D22" s="754" t="s">
        <v>655</v>
      </c>
      <c r="E22" s="754" t="s">
        <v>655</v>
      </c>
      <c r="F22" s="754" t="s">
        <v>655</v>
      </c>
      <c r="G22" s="754" t="s">
        <v>655</v>
      </c>
      <c r="H22" s="754" t="s">
        <v>655</v>
      </c>
      <c r="I22" s="754" t="s">
        <v>655</v>
      </c>
      <c r="J22" s="754" t="s">
        <v>655</v>
      </c>
      <c r="K22" s="754"/>
      <c r="L22" s="754"/>
      <c r="M22" s="455"/>
      <c r="N22" s="455"/>
      <c r="O22" s="455"/>
      <c r="P22" s="753"/>
      <c r="Y22" s="8"/>
      <c r="Z22" s="8"/>
      <c r="AA22" s="8"/>
      <c r="AB22" s="8"/>
      <c r="AC22" s="8"/>
      <c r="AD22" s="8"/>
      <c r="AE22" s="8"/>
      <c r="AF22" s="8"/>
      <c r="AG22" s="8"/>
      <c r="AH22" s="8"/>
      <c r="AI22" s="8"/>
      <c r="AJ22" s="8"/>
      <c r="AK22" s="8"/>
      <c r="AL22" s="8"/>
      <c r="AM22" s="8"/>
      <c r="AN22" s="8"/>
      <c r="AO22" s="8"/>
      <c r="AP22" s="8"/>
      <c r="AQ22" s="8"/>
      <c r="AR22" s="8"/>
      <c r="AS22" s="8"/>
      <c r="AT22" s="8"/>
      <c r="AU22" s="8"/>
      <c r="AV22" s="8"/>
      <c r="AW22" s="8"/>
      <c r="AX22" s="8"/>
      <c r="AY22" s="8"/>
      <c r="AZ22" s="8"/>
      <c r="BA22" s="8"/>
      <c r="BB22" s="8"/>
      <c r="BC22" s="8"/>
      <c r="BD22" s="8"/>
      <c r="BE22" s="8"/>
      <c r="BF22" s="8"/>
      <c r="BG22" s="8"/>
      <c r="BH22" s="8"/>
      <c r="BI22" s="8"/>
      <c r="BJ22" s="8"/>
      <c r="BK22" s="8"/>
      <c r="BL22" s="8"/>
      <c r="BM22" s="8"/>
      <c r="BN22" s="8"/>
      <c r="BO22" s="8"/>
      <c r="BP22" s="8"/>
      <c r="BQ22" s="8"/>
      <c r="BR22" s="8"/>
      <c r="BS22" s="8"/>
      <c r="BT22" s="8"/>
      <c r="BU22" s="8"/>
      <c r="BV22" s="8"/>
      <c r="BW22" s="8"/>
      <c r="BX22" s="8"/>
      <c r="BY22" s="8"/>
      <c r="BZ22" s="8"/>
      <c r="CA22" s="8"/>
      <c r="CB22" s="8"/>
      <c r="CC22" s="8"/>
      <c r="CD22" s="8"/>
      <c r="CE22" s="8"/>
      <c r="CF22" s="8"/>
      <c r="CG22" s="8"/>
      <c r="CH22" s="8"/>
      <c r="CI22" s="8"/>
      <c r="CJ22" s="8"/>
      <c r="CK22" s="8"/>
      <c r="CL22" s="8"/>
      <c r="CM22" s="8"/>
      <c r="CN22" s="8"/>
      <c r="CO22" s="8"/>
    </row>
    <row r="23" spans="2:93" ht="15" thickBot="1" x14ac:dyDescent="0.35">
      <c r="B23" s="760" t="s">
        <v>10</v>
      </c>
      <c r="C23" s="775">
        <v>15</v>
      </c>
      <c r="D23" s="754">
        <v>20</v>
      </c>
      <c r="E23" s="754">
        <v>20</v>
      </c>
      <c r="F23" s="754">
        <v>20</v>
      </c>
      <c r="G23" s="754">
        <v>15</v>
      </c>
      <c r="H23" s="754">
        <v>20</v>
      </c>
      <c r="I23" s="754">
        <v>15</v>
      </c>
      <c r="J23" s="754">
        <v>20</v>
      </c>
      <c r="K23" s="754" t="s">
        <v>42</v>
      </c>
      <c r="L23" s="754"/>
      <c r="M23" s="455"/>
      <c r="N23" s="455"/>
      <c r="O23" s="455"/>
      <c r="P23" s="753"/>
      <c r="Q23" s="8"/>
      <c r="R23" s="8"/>
      <c r="S23" s="8"/>
      <c r="T23" s="8"/>
      <c r="U23" s="8"/>
      <c r="V23" s="8"/>
      <c r="W23" s="8"/>
      <c r="X23" s="8"/>
      <c r="Y23" s="8"/>
      <c r="Z23" s="8"/>
      <c r="AA23" s="8"/>
      <c r="AB23" s="8"/>
      <c r="AC23" s="8"/>
      <c r="AD23" s="8"/>
      <c r="AE23" s="8"/>
      <c r="AF23" s="8"/>
      <c r="AG23" s="8"/>
      <c r="AH23" s="8"/>
      <c r="AI23" s="8"/>
      <c r="AJ23" s="8"/>
      <c r="AK23" s="8"/>
      <c r="AL23" s="8"/>
      <c r="AM23" s="8"/>
      <c r="AN23" s="8"/>
      <c r="AO23" s="8"/>
      <c r="AP23" s="8"/>
      <c r="AQ23" s="8"/>
      <c r="AR23" s="8"/>
      <c r="AS23" s="8"/>
      <c r="AT23" s="8"/>
      <c r="AU23" s="8"/>
      <c r="AV23" s="8"/>
      <c r="AW23" s="8"/>
      <c r="AX23" s="8"/>
      <c r="AY23" s="8"/>
      <c r="AZ23" s="8"/>
      <c r="BA23" s="8"/>
      <c r="BB23" s="8"/>
      <c r="BC23" s="8"/>
      <c r="BD23" s="8"/>
      <c r="BE23" s="8"/>
      <c r="BF23" s="8"/>
      <c r="BG23" s="8"/>
      <c r="BH23" s="8"/>
      <c r="BI23" s="8"/>
      <c r="BJ23" s="8"/>
      <c r="BK23" s="8"/>
      <c r="BL23" s="8"/>
      <c r="BM23" s="8"/>
      <c r="BN23" s="8"/>
      <c r="BO23" s="8"/>
      <c r="BP23" s="8"/>
      <c r="BQ23" s="8"/>
      <c r="BR23" s="8"/>
      <c r="BS23" s="8"/>
      <c r="BT23" s="8"/>
      <c r="BU23" s="8"/>
      <c r="BV23" s="8"/>
      <c r="BW23" s="8"/>
      <c r="BX23" s="8"/>
      <c r="BY23" s="8"/>
      <c r="BZ23" s="8"/>
      <c r="CA23" s="8"/>
      <c r="CB23" s="8"/>
      <c r="CC23" s="8"/>
      <c r="CD23" s="8"/>
      <c r="CE23" s="8"/>
      <c r="CF23" s="8"/>
      <c r="CG23" s="8"/>
      <c r="CH23" s="8"/>
      <c r="CI23" s="8"/>
      <c r="CJ23" s="8"/>
      <c r="CK23" s="8"/>
      <c r="CL23" s="8"/>
      <c r="CM23" s="8"/>
      <c r="CN23" s="8"/>
      <c r="CO23" s="8"/>
    </row>
    <row r="24" spans="2:93" ht="15" thickBot="1" x14ac:dyDescent="0.35">
      <c r="B24" s="756" t="s">
        <v>516</v>
      </c>
      <c r="C24" s="761"/>
      <c r="D24" s="761"/>
      <c r="E24" s="761"/>
      <c r="F24" s="761"/>
      <c r="G24" s="761"/>
      <c r="H24" s="761"/>
      <c r="I24" s="761"/>
      <c r="J24" s="761"/>
      <c r="K24" s="761"/>
      <c r="L24" s="754"/>
      <c r="M24" s="455"/>
      <c r="N24" s="455"/>
      <c r="O24" s="455"/>
      <c r="P24" s="753"/>
      <c r="Q24" s="8"/>
      <c r="R24" s="8"/>
      <c r="S24" s="8"/>
      <c r="T24" s="8"/>
      <c r="U24" s="8"/>
      <c r="V24" s="8"/>
      <c r="W24" s="8"/>
      <c r="X24" s="8"/>
      <c r="Y24" s="8"/>
      <c r="Z24" s="8"/>
      <c r="AA24" s="8"/>
      <c r="AB24" s="8"/>
      <c r="AC24" s="8"/>
      <c r="AD24" s="8"/>
      <c r="AE24" s="8"/>
      <c r="AF24" s="8"/>
      <c r="AG24" s="8"/>
      <c r="AH24" s="8"/>
      <c r="AI24" s="8"/>
      <c r="AJ24" s="8"/>
      <c r="AK24" s="8"/>
      <c r="AL24" s="8"/>
      <c r="AM24" s="8"/>
      <c r="AN24" s="8"/>
      <c r="AO24" s="8"/>
      <c r="AP24" s="8"/>
      <c r="AQ24" s="8"/>
      <c r="AR24" s="8"/>
      <c r="AS24" s="8"/>
      <c r="AT24" s="8"/>
      <c r="AU24" s="8"/>
      <c r="AV24" s="8"/>
      <c r="AW24" s="8"/>
      <c r="AX24" s="8"/>
      <c r="AY24" s="8"/>
      <c r="AZ24" s="8"/>
      <c r="BA24" s="8"/>
      <c r="BB24" s="8"/>
      <c r="BC24" s="8"/>
      <c r="BD24" s="8"/>
      <c r="BE24" s="8"/>
      <c r="BF24" s="8"/>
      <c r="BG24" s="8"/>
      <c r="BH24" s="8"/>
      <c r="BI24" s="8"/>
      <c r="BJ24" s="8"/>
      <c r="BK24" s="8"/>
      <c r="BL24" s="8"/>
      <c r="BM24" s="8"/>
      <c r="BN24" s="8"/>
      <c r="BO24" s="8"/>
      <c r="BP24" s="8"/>
      <c r="BQ24" s="8"/>
      <c r="BR24" s="8"/>
      <c r="BS24" s="8"/>
      <c r="BT24" s="8"/>
      <c r="BU24" s="8"/>
      <c r="BV24" s="8"/>
      <c r="BW24" s="8"/>
      <c r="BX24" s="8"/>
      <c r="BY24" s="8"/>
      <c r="BZ24" s="8"/>
      <c r="CA24" s="8"/>
      <c r="CB24" s="8"/>
      <c r="CC24" s="8"/>
      <c r="CD24" s="8"/>
      <c r="CE24" s="8"/>
      <c r="CF24" s="8"/>
      <c r="CG24" s="8"/>
      <c r="CH24" s="8"/>
      <c r="CI24" s="8"/>
      <c r="CJ24" s="8"/>
      <c r="CK24" s="8"/>
      <c r="CL24" s="8"/>
      <c r="CM24" s="8"/>
      <c r="CN24" s="8"/>
      <c r="CO24" s="8"/>
    </row>
    <row r="25" spans="2:93" ht="15" thickBot="1" x14ac:dyDescent="0.35">
      <c r="B25" s="760" t="s">
        <v>606</v>
      </c>
      <c r="C25" s="754" t="s">
        <v>655</v>
      </c>
      <c r="D25" s="754" t="s">
        <v>655</v>
      </c>
      <c r="E25" s="754" t="s">
        <v>655</v>
      </c>
      <c r="F25" s="754" t="s">
        <v>655</v>
      </c>
      <c r="G25" s="754" t="s">
        <v>655</v>
      </c>
      <c r="H25" s="754" t="s">
        <v>655</v>
      </c>
      <c r="I25" s="754" t="s">
        <v>655</v>
      </c>
      <c r="J25" s="754" t="s">
        <v>655</v>
      </c>
      <c r="K25" s="762"/>
      <c r="L25" s="754"/>
      <c r="M25" s="455"/>
      <c r="N25" s="455"/>
      <c r="O25" s="455"/>
      <c r="P25" s="753"/>
      <c r="Q25" s="8"/>
      <c r="R25" s="8"/>
      <c r="S25" s="8"/>
      <c r="T25" s="8"/>
      <c r="U25" s="8"/>
      <c r="V25" s="8"/>
      <c r="W25" s="8"/>
      <c r="X25" s="8"/>
      <c r="Y25" s="8"/>
      <c r="Z25" s="8"/>
      <c r="AA25" s="8"/>
      <c r="AB25" s="8"/>
      <c r="AC25" s="8"/>
      <c r="AD25" s="8"/>
      <c r="AE25" s="8"/>
      <c r="AF25" s="8"/>
      <c r="AG25" s="8"/>
      <c r="AH25" s="8"/>
      <c r="AI25" s="8"/>
      <c r="AJ25" s="8"/>
      <c r="AK25" s="8"/>
      <c r="AL25" s="8"/>
      <c r="AM25" s="8"/>
      <c r="AN25" s="8"/>
      <c r="AO25" s="8"/>
      <c r="AP25" s="8"/>
      <c r="AQ25" s="8"/>
      <c r="AR25" s="8"/>
      <c r="AS25" s="8"/>
      <c r="AT25" s="8"/>
      <c r="AU25" s="8"/>
      <c r="AV25" s="8"/>
      <c r="AW25" s="8"/>
      <c r="AX25" s="8"/>
      <c r="AY25" s="8"/>
      <c r="AZ25" s="8"/>
      <c r="BA25" s="8"/>
      <c r="BB25" s="8"/>
      <c r="BC25" s="8"/>
      <c r="BD25" s="8"/>
      <c r="BE25" s="8"/>
      <c r="BF25" s="8"/>
      <c r="BG25" s="8"/>
      <c r="BH25" s="8"/>
      <c r="BI25" s="8"/>
      <c r="BJ25" s="8"/>
      <c r="BK25" s="8"/>
      <c r="BL25" s="8"/>
      <c r="BM25" s="8"/>
      <c r="BN25" s="8"/>
      <c r="BO25" s="8"/>
      <c r="BP25" s="8"/>
      <c r="BQ25" s="8"/>
      <c r="BR25" s="8"/>
      <c r="BS25" s="8"/>
      <c r="BT25" s="8"/>
      <c r="BU25" s="8"/>
      <c r="BV25" s="8"/>
      <c r="BW25" s="8"/>
      <c r="BX25" s="8"/>
      <c r="BY25" s="8"/>
      <c r="BZ25" s="8"/>
      <c r="CA25" s="8"/>
      <c r="CB25" s="8"/>
      <c r="CC25" s="8"/>
      <c r="CD25" s="8"/>
      <c r="CE25" s="8"/>
      <c r="CF25" s="8"/>
      <c r="CG25" s="8"/>
      <c r="CH25" s="8"/>
      <c r="CI25" s="8"/>
      <c r="CJ25" s="8"/>
      <c r="CK25" s="8"/>
      <c r="CL25" s="8"/>
      <c r="CM25" s="8"/>
      <c r="CN25" s="8"/>
      <c r="CO25" s="8"/>
    </row>
    <row r="26" spans="2:93" ht="15" thickBot="1" x14ac:dyDescent="0.35">
      <c r="B26" s="760" t="s">
        <v>520</v>
      </c>
      <c r="C26" s="754" t="s">
        <v>655</v>
      </c>
      <c r="D26" s="754" t="s">
        <v>655</v>
      </c>
      <c r="E26" s="754" t="s">
        <v>655</v>
      </c>
      <c r="F26" s="754" t="s">
        <v>655</v>
      </c>
      <c r="G26" s="754" t="s">
        <v>655</v>
      </c>
      <c r="H26" s="754" t="s">
        <v>655</v>
      </c>
      <c r="I26" s="754" t="s">
        <v>655</v>
      </c>
      <c r="J26" s="754" t="s">
        <v>655</v>
      </c>
      <c r="K26" s="762"/>
      <c r="L26" s="754"/>
      <c r="M26" s="691"/>
      <c r="N26" s="691"/>
      <c r="O26" s="691"/>
      <c r="P26" s="8"/>
      <c r="Q26" s="8"/>
      <c r="R26" s="8"/>
      <c r="S26" s="8"/>
      <c r="T26" s="8"/>
      <c r="U26" s="8"/>
      <c r="V26" s="8"/>
      <c r="W26" s="8"/>
      <c r="X26" s="8"/>
      <c r="Y26" s="8"/>
      <c r="Z26" s="8"/>
      <c r="AA26" s="8"/>
      <c r="AB26" s="8"/>
      <c r="AC26" s="8"/>
      <c r="AD26" s="8"/>
      <c r="AE26" s="8"/>
      <c r="AF26" s="8"/>
      <c r="AG26" s="8"/>
      <c r="AH26" s="8"/>
      <c r="AI26" s="8"/>
      <c r="AJ26" s="8"/>
      <c r="AK26" s="8"/>
      <c r="AL26" s="8"/>
      <c r="AM26" s="8"/>
      <c r="AN26" s="8"/>
      <c r="AO26" s="8"/>
      <c r="AP26" s="8"/>
      <c r="AQ26" s="8"/>
      <c r="AR26" s="8"/>
      <c r="AS26" s="8"/>
      <c r="AT26" s="8"/>
      <c r="AU26" s="8"/>
      <c r="AV26" s="8"/>
      <c r="AW26" s="8"/>
      <c r="AX26" s="8"/>
      <c r="AY26" s="8"/>
      <c r="AZ26" s="8"/>
      <c r="BA26" s="8"/>
      <c r="BB26" s="8"/>
      <c r="BC26" s="8"/>
      <c r="BD26" s="8"/>
      <c r="BE26" s="8"/>
      <c r="BF26" s="8"/>
      <c r="BG26" s="8"/>
      <c r="BH26" s="8"/>
      <c r="BI26" s="8"/>
      <c r="BJ26" s="8"/>
      <c r="BK26" s="8"/>
      <c r="BL26" s="8"/>
      <c r="BM26" s="8"/>
      <c r="BN26" s="8"/>
      <c r="BO26" s="8"/>
      <c r="BP26" s="8"/>
      <c r="BQ26" s="8"/>
      <c r="BR26" s="8"/>
      <c r="BS26" s="8"/>
      <c r="BT26" s="8"/>
      <c r="BU26" s="8"/>
      <c r="BV26" s="8"/>
      <c r="BW26" s="8"/>
      <c r="BX26" s="8"/>
      <c r="BY26" s="8"/>
      <c r="BZ26" s="8"/>
      <c r="CA26" s="8"/>
      <c r="CB26" s="8"/>
      <c r="CC26" s="8"/>
      <c r="CD26" s="8"/>
      <c r="CE26" s="8"/>
      <c r="CF26" s="8"/>
      <c r="CG26" s="8"/>
      <c r="CH26" s="8"/>
      <c r="CI26" s="8"/>
      <c r="CJ26" s="8"/>
      <c r="CK26" s="8"/>
      <c r="CL26" s="8"/>
      <c r="CM26" s="8"/>
      <c r="CN26" s="8"/>
      <c r="CO26" s="8"/>
    </row>
    <row r="27" spans="2:93" ht="15" thickBot="1" x14ac:dyDescent="0.35">
      <c r="B27" s="760" t="s">
        <v>521</v>
      </c>
      <c r="C27" s="754" t="s">
        <v>655</v>
      </c>
      <c r="D27" s="754" t="s">
        <v>655</v>
      </c>
      <c r="E27" s="754" t="s">
        <v>655</v>
      </c>
      <c r="F27" s="754" t="s">
        <v>655</v>
      </c>
      <c r="G27" s="754" t="s">
        <v>655</v>
      </c>
      <c r="H27" s="754" t="s">
        <v>655</v>
      </c>
      <c r="I27" s="754" t="s">
        <v>655</v>
      </c>
      <c r="J27" s="754" t="s">
        <v>655</v>
      </c>
      <c r="K27" s="762"/>
      <c r="L27" s="754"/>
      <c r="M27" s="691"/>
      <c r="N27" s="691"/>
      <c r="O27" s="691"/>
      <c r="P27" s="8"/>
      <c r="Q27" s="8"/>
      <c r="R27" s="8"/>
      <c r="S27" s="8"/>
      <c r="T27" s="8"/>
      <c r="U27" s="8"/>
      <c r="V27" s="8"/>
      <c r="W27" s="8"/>
      <c r="X27" s="8"/>
      <c r="Y27" s="8"/>
      <c r="Z27" s="8"/>
      <c r="AA27" s="8"/>
      <c r="AB27" s="8"/>
      <c r="AC27" s="8"/>
      <c r="AD27" s="8"/>
      <c r="AE27" s="8"/>
      <c r="AF27" s="8"/>
      <c r="AG27" s="8"/>
      <c r="AH27" s="8"/>
      <c r="AI27" s="8"/>
      <c r="AJ27" s="8"/>
      <c r="AK27" s="8"/>
      <c r="AL27" s="8"/>
      <c r="AM27" s="8"/>
      <c r="AN27" s="8"/>
      <c r="AO27" s="8"/>
      <c r="AP27" s="8"/>
      <c r="AQ27" s="8"/>
      <c r="AR27" s="8"/>
      <c r="AS27" s="8"/>
      <c r="AT27" s="8"/>
      <c r="AU27" s="8"/>
      <c r="AV27" s="8"/>
      <c r="AW27" s="8"/>
      <c r="AX27" s="8"/>
      <c r="AY27" s="8"/>
      <c r="AZ27" s="8"/>
      <c r="BA27" s="8"/>
      <c r="BB27" s="8"/>
      <c r="BC27" s="8"/>
      <c r="BD27" s="8"/>
      <c r="BE27" s="8"/>
      <c r="BF27" s="8"/>
      <c r="BG27" s="8"/>
      <c r="BH27" s="8"/>
      <c r="BI27" s="8"/>
      <c r="BJ27" s="8"/>
      <c r="BK27" s="8"/>
      <c r="BL27" s="8"/>
      <c r="BM27" s="8"/>
      <c r="BN27" s="8"/>
      <c r="BO27" s="8"/>
      <c r="BP27" s="8"/>
      <c r="BQ27" s="8"/>
      <c r="BR27" s="8"/>
      <c r="BS27" s="8"/>
      <c r="BT27" s="8"/>
      <c r="BU27" s="8"/>
      <c r="BV27" s="8"/>
      <c r="BW27" s="8"/>
      <c r="BX27" s="8"/>
      <c r="BY27" s="8"/>
      <c r="BZ27" s="8"/>
      <c r="CA27" s="8"/>
      <c r="CB27" s="8"/>
      <c r="CC27" s="8"/>
      <c r="CD27" s="8"/>
      <c r="CE27" s="8"/>
      <c r="CF27" s="8"/>
      <c r="CG27" s="8"/>
      <c r="CH27" s="8"/>
      <c r="CI27" s="8"/>
      <c r="CJ27" s="8"/>
      <c r="CK27" s="8"/>
      <c r="CL27" s="8"/>
      <c r="CM27" s="8"/>
      <c r="CN27" s="8"/>
      <c r="CO27" s="8"/>
    </row>
    <row r="28" spans="2:93" ht="15" customHeight="1" thickBot="1" x14ac:dyDescent="0.35">
      <c r="B28" s="756" t="s">
        <v>11</v>
      </c>
      <c r="C28" s="763"/>
      <c r="D28" s="763"/>
      <c r="E28" s="763"/>
      <c r="F28" s="763"/>
      <c r="G28" s="763"/>
      <c r="H28" s="763"/>
      <c r="I28" s="763"/>
      <c r="J28" s="763"/>
      <c r="K28" s="763"/>
      <c r="L28" s="764"/>
      <c r="M28" s="691"/>
      <c r="N28" s="691"/>
      <c r="O28" s="691"/>
      <c r="P28" s="8"/>
      <c r="Q28" s="8"/>
      <c r="R28" s="8"/>
      <c r="S28" s="8"/>
      <c r="T28" s="8"/>
      <c r="U28" s="8"/>
      <c r="V28" s="8"/>
      <c r="W28" s="8"/>
      <c r="X28" s="8"/>
      <c r="Y28" s="8"/>
      <c r="Z28" s="8"/>
      <c r="AA28" s="8"/>
      <c r="AB28" s="8"/>
      <c r="AC28" s="8"/>
      <c r="AD28" s="8"/>
      <c r="AE28" s="8"/>
      <c r="AF28" s="8"/>
      <c r="AG28" s="8"/>
      <c r="AH28" s="8"/>
      <c r="AI28" s="8"/>
      <c r="AJ28" s="8"/>
      <c r="AK28" s="8"/>
      <c r="AL28" s="8"/>
      <c r="AM28" s="8"/>
      <c r="AN28" s="8"/>
      <c r="AO28" s="8"/>
      <c r="AP28" s="8"/>
      <c r="AQ28" s="8"/>
      <c r="AR28" s="8"/>
      <c r="AS28" s="8"/>
      <c r="AT28" s="8"/>
      <c r="AU28" s="8"/>
      <c r="AV28" s="8"/>
      <c r="AW28" s="8"/>
      <c r="AX28" s="8"/>
      <c r="AY28" s="8"/>
      <c r="AZ28" s="8"/>
      <c r="BA28" s="8"/>
      <c r="BB28" s="8"/>
      <c r="BC28" s="8"/>
      <c r="BD28" s="8"/>
      <c r="BE28" s="8"/>
      <c r="BF28" s="8"/>
      <c r="BG28" s="8"/>
      <c r="BH28" s="8"/>
      <c r="BI28" s="8"/>
      <c r="BJ28" s="8"/>
      <c r="BK28" s="8"/>
      <c r="BL28" s="8"/>
      <c r="BM28" s="8"/>
      <c r="BN28" s="8"/>
      <c r="BO28" s="8"/>
      <c r="BP28" s="8"/>
      <c r="BQ28" s="8"/>
      <c r="BR28" s="8"/>
      <c r="BS28" s="8"/>
      <c r="BT28" s="8"/>
      <c r="BU28" s="8"/>
      <c r="BV28" s="8"/>
      <c r="BW28" s="8"/>
      <c r="BX28" s="8"/>
      <c r="BY28" s="8"/>
      <c r="BZ28" s="8"/>
      <c r="CA28" s="8"/>
      <c r="CB28" s="8"/>
      <c r="CC28" s="8"/>
      <c r="CD28" s="8"/>
      <c r="CE28" s="8"/>
      <c r="CF28" s="8"/>
      <c r="CG28" s="8"/>
      <c r="CH28" s="8"/>
      <c r="CI28" s="8"/>
      <c r="CJ28" s="8"/>
      <c r="CK28" s="8"/>
      <c r="CL28" s="8"/>
      <c r="CM28" s="8"/>
      <c r="CN28" s="8"/>
      <c r="CO28" s="8"/>
    </row>
    <row r="29" spans="2:93" ht="15" thickBot="1" x14ac:dyDescent="0.35">
      <c r="B29" s="760" t="s">
        <v>502</v>
      </c>
      <c r="C29" s="754">
        <v>0</v>
      </c>
      <c r="D29" s="754">
        <v>0</v>
      </c>
      <c r="E29" s="754">
        <v>0</v>
      </c>
      <c r="F29" s="754">
        <v>0</v>
      </c>
      <c r="G29" s="754" t="s">
        <v>655</v>
      </c>
      <c r="H29" s="754" t="s">
        <v>655</v>
      </c>
      <c r="I29" s="754" t="s">
        <v>655</v>
      </c>
      <c r="J29" s="754" t="s">
        <v>655</v>
      </c>
      <c r="K29" s="754"/>
      <c r="L29" s="754"/>
      <c r="M29" s="691"/>
      <c r="N29" s="691"/>
      <c r="O29" s="691"/>
      <c r="P29" s="8"/>
      <c r="Q29" s="8"/>
      <c r="R29" s="8"/>
      <c r="S29" s="8"/>
      <c r="T29" s="8"/>
      <c r="U29" s="8"/>
      <c r="V29" s="8"/>
      <c r="W29" s="8"/>
      <c r="X29" s="8"/>
      <c r="Y29" s="8"/>
      <c r="Z29" s="8"/>
      <c r="AA29" s="8"/>
      <c r="AB29" s="8"/>
      <c r="AC29" s="8"/>
      <c r="AD29" s="8"/>
      <c r="AE29" s="8"/>
      <c r="AF29" s="8"/>
      <c r="AG29" s="8"/>
      <c r="AH29" s="8"/>
      <c r="AI29" s="8"/>
      <c r="AJ29" s="8"/>
      <c r="AK29" s="8"/>
      <c r="AL29" s="8"/>
      <c r="AM29" s="8"/>
      <c r="AN29" s="8"/>
      <c r="AO29" s="8"/>
      <c r="AP29" s="8"/>
      <c r="AQ29" s="8"/>
      <c r="AR29" s="8"/>
      <c r="AS29" s="8"/>
      <c r="AT29" s="8"/>
      <c r="AU29" s="8"/>
      <c r="AV29" s="8"/>
      <c r="AW29" s="8"/>
      <c r="AX29" s="8"/>
      <c r="AY29" s="8"/>
      <c r="AZ29" s="8"/>
      <c r="BA29" s="8"/>
      <c r="BB29" s="8"/>
      <c r="BC29" s="8"/>
      <c r="BD29" s="8"/>
      <c r="BE29" s="8"/>
      <c r="BF29" s="8"/>
      <c r="BG29" s="8"/>
      <c r="BH29" s="8"/>
      <c r="BI29" s="8"/>
      <c r="BJ29" s="8"/>
      <c r="BK29" s="8"/>
      <c r="BL29" s="8"/>
      <c r="BM29" s="8"/>
      <c r="BN29" s="8"/>
      <c r="BO29" s="8"/>
      <c r="BP29" s="8"/>
      <c r="BQ29" s="8"/>
      <c r="BR29" s="8"/>
      <c r="BS29" s="8"/>
      <c r="BT29" s="8"/>
      <c r="BU29" s="8"/>
      <c r="BV29" s="8"/>
      <c r="BW29" s="8"/>
      <c r="BX29" s="8"/>
      <c r="BY29" s="8"/>
      <c r="BZ29" s="8"/>
      <c r="CA29" s="8"/>
      <c r="CB29" s="8"/>
      <c r="CC29" s="8"/>
      <c r="CD29" s="8"/>
      <c r="CE29" s="8"/>
      <c r="CF29" s="8"/>
      <c r="CG29" s="8"/>
      <c r="CH29" s="8"/>
      <c r="CI29" s="8"/>
      <c r="CJ29" s="8"/>
      <c r="CK29" s="8"/>
      <c r="CL29" s="8"/>
      <c r="CM29" s="8"/>
      <c r="CN29" s="8"/>
      <c r="CO29" s="8"/>
    </row>
    <row r="30" spans="2:93" ht="15" thickBot="1" x14ac:dyDescent="0.35">
      <c r="B30" s="760" t="s">
        <v>503</v>
      </c>
      <c r="C30" s="762">
        <v>120</v>
      </c>
      <c r="D30" s="762">
        <v>80</v>
      </c>
      <c r="E30" s="762">
        <v>50</v>
      </c>
      <c r="F30" s="762">
        <v>50</v>
      </c>
      <c r="G30" s="754">
        <v>20</v>
      </c>
      <c r="H30" s="754">
        <v>150</v>
      </c>
      <c r="I30" s="754">
        <v>10</v>
      </c>
      <c r="J30" s="754">
        <v>100</v>
      </c>
      <c r="K30" s="754" t="s">
        <v>15</v>
      </c>
      <c r="L30" s="754">
        <v>15</v>
      </c>
      <c r="M30" s="691"/>
      <c r="N30" s="691"/>
      <c r="O30" s="691"/>
      <c r="P30" s="8"/>
      <c r="Q30" s="8"/>
      <c r="R30" s="8"/>
      <c r="S30" s="8"/>
      <c r="T30" s="8"/>
      <c r="U30" s="8"/>
      <c r="V30" s="8"/>
      <c r="W30" s="8"/>
      <c r="X30" s="8"/>
      <c r="Y30" s="8"/>
      <c r="Z30" s="8"/>
      <c r="AA30" s="8"/>
      <c r="AB30" s="8"/>
      <c r="AC30" s="8"/>
      <c r="AD30" s="8"/>
      <c r="AE30" s="8"/>
      <c r="AF30" s="8"/>
      <c r="AG30" s="8"/>
      <c r="AH30" s="8"/>
      <c r="AI30" s="8"/>
      <c r="AJ30" s="8"/>
      <c r="AK30" s="8"/>
      <c r="AL30" s="8"/>
      <c r="AM30" s="8"/>
      <c r="AN30" s="8"/>
      <c r="AO30" s="8"/>
      <c r="AP30" s="8"/>
      <c r="AQ30" s="8"/>
      <c r="AR30" s="8"/>
      <c r="AS30" s="8"/>
      <c r="AT30" s="8"/>
      <c r="AU30" s="8"/>
      <c r="AV30" s="8"/>
      <c r="AW30" s="8"/>
      <c r="AX30" s="8"/>
      <c r="AY30" s="8"/>
      <c r="AZ30" s="8"/>
      <c r="BA30" s="8"/>
      <c r="BB30" s="8"/>
      <c r="BC30" s="8"/>
      <c r="BD30" s="8"/>
      <c r="BE30" s="8"/>
      <c r="BF30" s="8"/>
      <c r="BG30" s="8"/>
      <c r="BH30" s="8"/>
      <c r="BI30" s="8"/>
      <c r="BJ30" s="8"/>
      <c r="BK30" s="8"/>
      <c r="BL30" s="8"/>
      <c r="BM30" s="8"/>
      <c r="BN30" s="8"/>
      <c r="BO30" s="8"/>
      <c r="BP30" s="8"/>
      <c r="BQ30" s="8"/>
      <c r="BR30" s="8"/>
      <c r="BS30" s="8"/>
      <c r="BT30" s="8"/>
      <c r="BU30" s="8"/>
      <c r="BV30" s="8"/>
      <c r="BW30" s="8"/>
      <c r="BX30" s="8"/>
      <c r="BY30" s="8"/>
      <c r="BZ30" s="8"/>
      <c r="CA30" s="8"/>
      <c r="CB30" s="8"/>
      <c r="CC30" s="8"/>
      <c r="CD30" s="8"/>
      <c r="CE30" s="8"/>
      <c r="CF30" s="8"/>
      <c r="CG30" s="8"/>
      <c r="CH30" s="8"/>
      <c r="CI30" s="8"/>
      <c r="CJ30" s="8"/>
      <c r="CK30" s="8"/>
      <c r="CL30" s="8"/>
      <c r="CM30" s="8"/>
      <c r="CN30" s="8"/>
      <c r="CO30" s="8"/>
    </row>
    <row r="31" spans="2:93" ht="15" thickBot="1" x14ac:dyDescent="0.35">
      <c r="B31" s="760" t="s">
        <v>504</v>
      </c>
      <c r="C31" s="762">
        <v>5</v>
      </c>
      <c r="D31" s="762">
        <v>5</v>
      </c>
      <c r="E31" s="762">
        <v>5</v>
      </c>
      <c r="F31" s="762">
        <v>5</v>
      </c>
      <c r="G31" s="754" t="s">
        <v>655</v>
      </c>
      <c r="H31" s="754" t="s">
        <v>655</v>
      </c>
      <c r="I31" s="754" t="s">
        <v>655</v>
      </c>
      <c r="J31" s="754" t="s">
        <v>655</v>
      </c>
      <c r="K31" s="754" t="s">
        <v>19</v>
      </c>
      <c r="L31" s="754"/>
      <c r="M31" s="691"/>
      <c r="N31" s="691"/>
      <c r="O31" s="691"/>
      <c r="P31" s="8"/>
      <c r="Q31" s="8"/>
      <c r="R31" s="8"/>
      <c r="S31" s="8"/>
      <c r="T31" s="8"/>
      <c r="U31" s="8"/>
      <c r="V31" s="8"/>
      <c r="W31" s="8"/>
      <c r="X31" s="8"/>
      <c r="Y31" s="8"/>
      <c r="Z31" s="8"/>
      <c r="AA31" s="8"/>
      <c r="AB31" s="8"/>
      <c r="AC31" s="8"/>
      <c r="AD31" s="8"/>
      <c r="AE31" s="8"/>
      <c r="AF31" s="8"/>
      <c r="AG31" s="8"/>
      <c r="AH31" s="8"/>
      <c r="AI31" s="8"/>
      <c r="AJ31" s="8"/>
      <c r="AK31" s="8"/>
      <c r="AL31" s="8"/>
      <c r="AM31" s="8"/>
      <c r="AN31" s="8"/>
      <c r="AO31" s="8"/>
      <c r="AP31" s="8"/>
      <c r="AQ31" s="8"/>
      <c r="AR31" s="8"/>
      <c r="AS31" s="8"/>
      <c r="AT31" s="8"/>
      <c r="AU31" s="8"/>
      <c r="AV31" s="8"/>
      <c r="AW31" s="8"/>
      <c r="AX31" s="8"/>
      <c r="AY31" s="8"/>
      <c r="AZ31" s="8"/>
      <c r="BA31" s="8"/>
      <c r="BB31" s="8"/>
      <c r="BC31" s="8"/>
      <c r="BD31" s="8"/>
      <c r="BE31" s="8"/>
      <c r="BF31" s="8"/>
      <c r="BG31" s="8"/>
      <c r="BH31" s="8"/>
      <c r="BI31" s="8"/>
      <c r="BJ31" s="8"/>
      <c r="BK31" s="8"/>
      <c r="BL31" s="8"/>
      <c r="BM31" s="8"/>
      <c r="BN31" s="8"/>
      <c r="BO31" s="8"/>
      <c r="BP31" s="8"/>
      <c r="BQ31" s="8"/>
      <c r="BR31" s="8"/>
      <c r="BS31" s="8"/>
      <c r="BT31" s="8"/>
      <c r="BU31" s="8"/>
      <c r="BV31" s="8"/>
      <c r="BW31" s="8"/>
      <c r="BX31" s="8"/>
      <c r="BY31" s="8"/>
      <c r="BZ31" s="8"/>
      <c r="CA31" s="8"/>
      <c r="CB31" s="8"/>
      <c r="CC31" s="8"/>
      <c r="CD31" s="8"/>
      <c r="CE31" s="8"/>
      <c r="CF31" s="8"/>
      <c r="CG31" s="8"/>
      <c r="CH31" s="8"/>
      <c r="CI31" s="8"/>
      <c r="CJ31" s="8"/>
      <c r="CK31" s="8"/>
      <c r="CL31" s="8"/>
      <c r="CM31" s="8"/>
      <c r="CN31" s="8"/>
      <c r="CO31" s="8"/>
    </row>
    <row r="32" spans="2:93" ht="15" thickBot="1" x14ac:dyDescent="0.35">
      <c r="B32" s="760" t="s">
        <v>505</v>
      </c>
      <c r="C32" s="754" t="s">
        <v>655</v>
      </c>
      <c r="D32" s="754" t="s">
        <v>655</v>
      </c>
      <c r="E32" s="754" t="s">
        <v>655</v>
      </c>
      <c r="F32" s="754" t="s">
        <v>655</v>
      </c>
      <c r="G32" s="754" t="s">
        <v>655</v>
      </c>
      <c r="H32" s="754" t="s">
        <v>655</v>
      </c>
      <c r="I32" s="754" t="s">
        <v>655</v>
      </c>
      <c r="J32" s="754" t="s">
        <v>655</v>
      </c>
      <c r="K32" s="754"/>
      <c r="L32" s="754"/>
      <c r="M32" s="691"/>
      <c r="N32" s="691"/>
      <c r="O32" s="691"/>
      <c r="P32" s="8"/>
      <c r="Q32" s="8"/>
      <c r="R32" s="8"/>
      <c r="S32" s="8"/>
      <c r="T32" s="8"/>
      <c r="U32" s="8"/>
      <c r="V32" s="8"/>
      <c r="W32" s="8"/>
      <c r="X32" s="8"/>
      <c r="Y32" s="8"/>
      <c r="Z32" s="8"/>
      <c r="AA32" s="8"/>
      <c r="AB32" s="8"/>
      <c r="AC32" s="8"/>
      <c r="AD32" s="8"/>
      <c r="AE32" s="8"/>
      <c r="AF32" s="8"/>
      <c r="AG32" s="8"/>
      <c r="AH32" s="8"/>
      <c r="AI32" s="8"/>
      <c r="AJ32" s="8"/>
      <c r="AK32" s="8"/>
      <c r="AL32" s="8"/>
      <c r="AM32" s="8"/>
      <c r="AN32" s="8"/>
      <c r="AO32" s="8"/>
      <c r="AP32" s="8"/>
      <c r="AQ32" s="8"/>
      <c r="AR32" s="8"/>
      <c r="AS32" s="8"/>
      <c r="AT32" s="8"/>
      <c r="AU32" s="8"/>
      <c r="AV32" s="8"/>
      <c r="AW32" s="8"/>
      <c r="AX32" s="8"/>
      <c r="AY32" s="8"/>
      <c r="AZ32" s="8"/>
      <c r="BA32" s="8"/>
      <c r="BB32" s="8"/>
      <c r="BC32" s="8"/>
      <c r="BD32" s="8"/>
      <c r="BE32" s="8"/>
      <c r="BF32" s="8"/>
      <c r="BG32" s="8"/>
      <c r="BH32" s="8"/>
      <c r="BI32" s="8"/>
      <c r="BJ32" s="8"/>
      <c r="BK32" s="8"/>
      <c r="BL32" s="8"/>
      <c r="BM32" s="8"/>
      <c r="BN32" s="8"/>
      <c r="BO32" s="8"/>
      <c r="BP32" s="8"/>
      <c r="BQ32" s="8"/>
      <c r="BR32" s="8"/>
      <c r="BS32" s="8"/>
      <c r="BT32" s="8"/>
      <c r="BU32" s="8"/>
      <c r="BV32" s="8"/>
      <c r="BW32" s="8"/>
      <c r="BX32" s="8"/>
      <c r="BY32" s="8"/>
      <c r="BZ32" s="8"/>
      <c r="CA32" s="8"/>
      <c r="CB32" s="8"/>
      <c r="CC32" s="8"/>
      <c r="CD32" s="8"/>
      <c r="CE32" s="8"/>
      <c r="CF32" s="8"/>
      <c r="CG32" s="8"/>
      <c r="CH32" s="8"/>
      <c r="CI32" s="8"/>
      <c r="CJ32" s="8"/>
      <c r="CK32" s="8"/>
      <c r="CL32" s="8"/>
      <c r="CM32" s="8"/>
      <c r="CN32" s="8"/>
      <c r="CO32" s="8"/>
    </row>
    <row r="33" spans="2:93" ht="15" thickBot="1" x14ac:dyDescent="0.35">
      <c r="B33" s="760" t="s">
        <v>18</v>
      </c>
      <c r="C33" s="754" t="s">
        <v>655</v>
      </c>
      <c r="D33" s="754" t="s">
        <v>655</v>
      </c>
      <c r="E33" s="754" t="s">
        <v>655</v>
      </c>
      <c r="F33" s="754" t="s">
        <v>655</v>
      </c>
      <c r="G33" s="754" t="s">
        <v>655</v>
      </c>
      <c r="H33" s="754" t="s">
        <v>655</v>
      </c>
      <c r="I33" s="754" t="s">
        <v>655</v>
      </c>
      <c r="J33" s="754" t="s">
        <v>655</v>
      </c>
      <c r="K33" s="754"/>
      <c r="L33" s="754"/>
      <c r="M33" s="691"/>
      <c r="N33" s="691"/>
      <c r="O33" s="691"/>
      <c r="P33" s="8"/>
      <c r="Q33" s="8"/>
      <c r="R33" s="8"/>
      <c r="S33" s="8"/>
      <c r="T33" s="8"/>
      <c r="U33" s="8"/>
      <c r="V33" s="8"/>
      <c r="W33" s="8"/>
      <c r="X33" s="8"/>
      <c r="Y33" s="8"/>
      <c r="Z33" s="8"/>
      <c r="AA33" s="8"/>
      <c r="AB33" s="8"/>
      <c r="AC33" s="8"/>
      <c r="AD33" s="8"/>
      <c r="AE33" s="8"/>
      <c r="AF33" s="8"/>
      <c r="AG33" s="8"/>
      <c r="AH33" s="8"/>
      <c r="AI33" s="8"/>
      <c r="AJ33" s="8"/>
      <c r="AK33" s="8"/>
      <c r="AL33" s="8"/>
      <c r="AM33" s="8"/>
      <c r="AN33" s="8"/>
      <c r="AO33" s="8"/>
      <c r="AP33" s="8"/>
      <c r="AQ33" s="8"/>
      <c r="AR33" s="8"/>
      <c r="AS33" s="8"/>
      <c r="AT33" s="8"/>
      <c r="AU33" s="8"/>
      <c r="AV33" s="8"/>
      <c r="AW33" s="8"/>
      <c r="AX33" s="8"/>
      <c r="AY33" s="8"/>
      <c r="AZ33" s="8"/>
      <c r="BA33" s="8"/>
      <c r="BB33" s="8"/>
      <c r="BC33" s="8"/>
      <c r="BD33" s="8"/>
      <c r="BE33" s="8"/>
      <c r="BF33" s="8"/>
      <c r="BG33" s="8"/>
      <c r="BH33" s="8"/>
      <c r="BI33" s="8"/>
      <c r="BJ33" s="8"/>
      <c r="BK33" s="8"/>
      <c r="BL33" s="8"/>
      <c r="BM33" s="8"/>
      <c r="BN33" s="8"/>
      <c r="BO33" s="8"/>
      <c r="BP33" s="8"/>
      <c r="BQ33" s="8"/>
      <c r="BR33" s="8"/>
      <c r="BS33" s="8"/>
      <c r="BT33" s="8"/>
      <c r="BU33" s="8"/>
      <c r="BV33" s="8"/>
      <c r="BW33" s="8"/>
      <c r="BX33" s="8"/>
      <c r="BY33" s="8"/>
      <c r="BZ33" s="8"/>
      <c r="CA33" s="8"/>
      <c r="CB33" s="8"/>
      <c r="CC33" s="8"/>
      <c r="CD33" s="8"/>
      <c r="CE33" s="8"/>
      <c r="CF33" s="8"/>
      <c r="CG33" s="8"/>
      <c r="CH33" s="8"/>
      <c r="CI33" s="8"/>
      <c r="CJ33" s="8"/>
      <c r="CK33" s="8"/>
      <c r="CL33" s="8"/>
      <c r="CM33" s="8"/>
      <c r="CN33" s="8"/>
      <c r="CO33" s="8"/>
    </row>
    <row r="34" spans="2:93" ht="15" thickBot="1" x14ac:dyDescent="0.35">
      <c r="B34" s="782" t="s">
        <v>642</v>
      </c>
      <c r="C34" s="786"/>
      <c r="D34" s="786"/>
      <c r="E34" s="786"/>
      <c r="F34" s="786"/>
      <c r="G34" s="786"/>
      <c r="H34" s="786"/>
      <c r="I34" s="786"/>
      <c r="J34" s="786"/>
      <c r="K34" s="783"/>
      <c r="L34" s="784"/>
      <c r="M34" s="691"/>
      <c r="N34" s="691"/>
      <c r="O34" s="691"/>
      <c r="P34" s="8"/>
      <c r="Q34" s="8"/>
      <c r="R34" s="8"/>
      <c r="S34" s="8"/>
      <c r="T34" s="8"/>
      <c r="U34" s="8"/>
      <c r="V34" s="8"/>
      <c r="W34" s="8"/>
      <c r="X34" s="8"/>
      <c r="Y34" s="8"/>
      <c r="Z34" s="8"/>
      <c r="AA34" s="8"/>
      <c r="AB34" s="8"/>
      <c r="AC34" s="8"/>
      <c r="AD34" s="8"/>
      <c r="AE34" s="8"/>
      <c r="AF34" s="8"/>
      <c r="AG34" s="8"/>
      <c r="AH34" s="8"/>
      <c r="AI34" s="8"/>
      <c r="AJ34" s="8"/>
      <c r="AK34" s="8"/>
      <c r="AL34" s="8"/>
      <c r="AM34" s="8"/>
      <c r="AN34" s="8"/>
      <c r="AO34" s="8"/>
      <c r="AP34" s="8"/>
      <c r="AQ34" s="8"/>
      <c r="AR34" s="8"/>
      <c r="AS34" s="8"/>
      <c r="AT34" s="8"/>
      <c r="AU34" s="8"/>
      <c r="AV34" s="8"/>
      <c r="AW34" s="8"/>
      <c r="AX34" s="8"/>
      <c r="AY34" s="8"/>
      <c r="AZ34" s="8"/>
      <c r="BA34" s="8"/>
      <c r="BB34" s="8"/>
      <c r="BC34" s="8"/>
      <c r="BD34" s="8"/>
      <c r="BE34" s="8"/>
      <c r="BF34" s="8"/>
      <c r="BG34" s="8"/>
      <c r="BH34" s="8"/>
      <c r="BI34" s="8"/>
      <c r="BJ34" s="8"/>
      <c r="BK34" s="8"/>
      <c r="BL34" s="8"/>
      <c r="BM34" s="8"/>
      <c r="BN34" s="8"/>
      <c r="BO34" s="8"/>
      <c r="BP34" s="8"/>
      <c r="BQ34" s="8"/>
      <c r="BR34" s="8"/>
      <c r="BS34" s="8"/>
      <c r="BT34" s="8"/>
      <c r="BU34" s="8"/>
      <c r="BV34" s="8"/>
      <c r="BW34" s="8"/>
      <c r="BX34" s="8"/>
      <c r="BY34" s="8"/>
      <c r="BZ34" s="8"/>
      <c r="CA34" s="8"/>
      <c r="CB34" s="8"/>
      <c r="CC34" s="8"/>
      <c r="CD34" s="8"/>
      <c r="CE34" s="8"/>
      <c r="CF34" s="8"/>
      <c r="CG34" s="8"/>
      <c r="CH34" s="8"/>
      <c r="CI34" s="8"/>
      <c r="CJ34" s="8"/>
      <c r="CK34" s="8"/>
      <c r="CL34" s="8"/>
      <c r="CM34" s="8"/>
      <c r="CN34" s="8"/>
      <c r="CO34" s="8"/>
    </row>
    <row r="35" spans="2:93" x14ac:dyDescent="0.3">
      <c r="B35" s="794" t="s">
        <v>22</v>
      </c>
      <c r="C35" s="789">
        <v>19</v>
      </c>
      <c r="D35" s="788">
        <v>17.86</v>
      </c>
      <c r="E35" s="788">
        <v>16.074000000000002</v>
      </c>
      <c r="F35" s="788">
        <v>14.466600000000001</v>
      </c>
      <c r="G35" s="789" t="s">
        <v>655</v>
      </c>
      <c r="H35" s="789" t="s">
        <v>655</v>
      </c>
      <c r="I35" s="789" t="s">
        <v>655</v>
      </c>
      <c r="J35" s="789" t="s">
        <v>655</v>
      </c>
      <c r="K35" s="785" t="s">
        <v>669</v>
      </c>
      <c r="L35" s="785"/>
      <c r="M35" s="691"/>
      <c r="N35" s="691"/>
      <c r="O35" s="691"/>
      <c r="P35" s="8"/>
      <c r="Q35" s="8"/>
      <c r="R35" s="8"/>
      <c r="S35" s="8"/>
      <c r="T35" s="8"/>
      <c r="U35" s="8"/>
      <c r="V35" s="8"/>
      <c r="W35" s="8"/>
      <c r="X35" s="8"/>
      <c r="Y35" s="8"/>
      <c r="Z35" s="8"/>
      <c r="AA35" s="8"/>
      <c r="AB35" s="8"/>
      <c r="AC35" s="8"/>
      <c r="AD35" s="8"/>
      <c r="AE35" s="8"/>
      <c r="AF35" s="8"/>
      <c r="AG35" s="8"/>
      <c r="AH35" s="8"/>
      <c r="AI35" s="8"/>
      <c r="AJ35" s="8"/>
      <c r="AK35" s="8"/>
      <c r="AL35" s="8"/>
      <c r="AM35" s="8"/>
      <c r="AN35" s="8"/>
      <c r="AO35" s="8"/>
      <c r="AP35" s="8"/>
      <c r="AQ35" s="8"/>
      <c r="AR35" s="8"/>
      <c r="AS35" s="8"/>
      <c r="AT35" s="8"/>
      <c r="AU35" s="8"/>
      <c r="AV35" s="8"/>
      <c r="AW35" s="8"/>
      <c r="AX35" s="8"/>
      <c r="AY35" s="8"/>
      <c r="AZ35" s="8"/>
      <c r="BA35" s="8"/>
      <c r="BB35" s="8"/>
      <c r="BC35" s="8"/>
      <c r="BD35" s="8"/>
      <c r="BE35" s="8"/>
      <c r="BF35" s="8"/>
      <c r="BG35" s="8"/>
      <c r="BH35" s="8"/>
      <c r="BI35" s="8"/>
      <c r="BJ35" s="8"/>
      <c r="BK35" s="8"/>
      <c r="BL35" s="8"/>
      <c r="BM35" s="8"/>
      <c r="BN35" s="8"/>
      <c r="BO35" s="8"/>
      <c r="BP35" s="8"/>
      <c r="BQ35" s="8"/>
      <c r="BR35" s="8"/>
      <c r="BS35" s="8"/>
      <c r="BT35" s="8"/>
      <c r="BU35" s="8"/>
      <c r="BV35" s="8"/>
      <c r="BW35" s="8"/>
      <c r="BX35" s="8"/>
      <c r="BY35" s="8"/>
      <c r="BZ35" s="8"/>
      <c r="CA35" s="8"/>
      <c r="CB35" s="8"/>
      <c r="CC35" s="8"/>
      <c r="CD35" s="8"/>
      <c r="CE35" s="8"/>
      <c r="CF35" s="8"/>
      <c r="CG35" s="8"/>
      <c r="CH35" s="8"/>
      <c r="CI35" s="8"/>
      <c r="CJ35" s="8"/>
      <c r="CK35" s="8"/>
      <c r="CL35" s="8"/>
      <c r="CM35" s="8"/>
      <c r="CN35" s="8"/>
      <c r="CO35" s="8"/>
    </row>
    <row r="36" spans="2:93" x14ac:dyDescent="0.3">
      <c r="B36" s="794" t="s">
        <v>24</v>
      </c>
      <c r="C36" s="790">
        <v>51</v>
      </c>
      <c r="D36" s="790">
        <v>51</v>
      </c>
      <c r="E36" s="790">
        <v>51</v>
      </c>
      <c r="F36" s="790">
        <v>51</v>
      </c>
      <c r="G36" s="790" t="s">
        <v>655</v>
      </c>
      <c r="H36" s="790" t="s">
        <v>655</v>
      </c>
      <c r="I36" s="790" t="s">
        <v>655</v>
      </c>
      <c r="J36" s="790" t="s">
        <v>655</v>
      </c>
      <c r="K36" s="785" t="s">
        <v>670</v>
      </c>
      <c r="L36" s="785"/>
      <c r="M36" s="691"/>
      <c r="N36" s="691"/>
      <c r="O36" s="691"/>
      <c r="P36" s="8"/>
      <c r="Q36" s="8"/>
      <c r="R36" s="8"/>
      <c r="S36" s="8"/>
      <c r="T36" s="8"/>
      <c r="U36" s="8"/>
      <c r="V36" s="8"/>
      <c r="W36" s="8"/>
      <c r="X36" s="8"/>
      <c r="Y36" s="8"/>
      <c r="Z36" s="8"/>
      <c r="AA36" s="8"/>
      <c r="AB36" s="8"/>
      <c r="AC36" s="8"/>
      <c r="AD36" s="8"/>
      <c r="AE36" s="8"/>
      <c r="AF36" s="8"/>
      <c r="AG36" s="8"/>
      <c r="AH36" s="8"/>
      <c r="AI36" s="8"/>
      <c r="AJ36" s="8"/>
      <c r="AK36" s="8"/>
      <c r="AL36" s="8"/>
      <c r="AM36" s="8"/>
      <c r="AN36" s="8"/>
      <c r="AO36" s="8"/>
      <c r="AP36" s="8"/>
      <c r="AQ36" s="8"/>
      <c r="AR36" s="8"/>
      <c r="AS36" s="8"/>
      <c r="AT36" s="8"/>
      <c r="AU36" s="8"/>
      <c r="AV36" s="8"/>
      <c r="AW36" s="8"/>
      <c r="AX36" s="8"/>
      <c r="AY36" s="8"/>
      <c r="AZ36" s="8"/>
      <c r="BA36" s="8"/>
      <c r="BB36" s="8"/>
      <c r="BC36" s="8"/>
      <c r="BD36" s="8"/>
      <c r="BE36" s="8"/>
      <c r="BF36" s="8"/>
      <c r="BG36" s="8"/>
      <c r="BH36" s="8"/>
      <c r="BI36" s="8"/>
      <c r="BJ36" s="8"/>
      <c r="BK36" s="8"/>
      <c r="BL36" s="8"/>
      <c r="BM36" s="8"/>
      <c r="BN36" s="8"/>
      <c r="BO36" s="8"/>
      <c r="BP36" s="8"/>
      <c r="BQ36" s="8"/>
      <c r="BR36" s="8"/>
      <c r="BS36" s="8"/>
      <c r="BT36" s="8"/>
      <c r="BU36" s="8"/>
      <c r="BV36" s="8"/>
      <c r="BW36" s="8"/>
      <c r="BX36" s="8"/>
      <c r="BY36" s="8"/>
      <c r="BZ36" s="8"/>
      <c r="CA36" s="8"/>
      <c r="CB36" s="8"/>
      <c r="CC36" s="8"/>
      <c r="CD36" s="8"/>
      <c r="CE36" s="8"/>
      <c r="CF36" s="8"/>
      <c r="CG36" s="8"/>
      <c r="CH36" s="8"/>
      <c r="CI36" s="8"/>
      <c r="CJ36" s="8"/>
      <c r="CK36" s="8"/>
      <c r="CL36" s="8"/>
      <c r="CM36" s="8"/>
      <c r="CN36" s="8"/>
      <c r="CO36" s="8"/>
    </row>
    <row r="37" spans="2:93" ht="15" thickBot="1" x14ac:dyDescent="0.35">
      <c r="B37" s="795" t="s">
        <v>26</v>
      </c>
      <c r="C37" s="793">
        <v>49</v>
      </c>
      <c r="D37" s="793">
        <v>49</v>
      </c>
      <c r="E37" s="793">
        <v>49</v>
      </c>
      <c r="F37" s="793">
        <v>49</v>
      </c>
      <c r="G37" s="793" t="s">
        <v>655</v>
      </c>
      <c r="H37" s="793" t="s">
        <v>655</v>
      </c>
      <c r="I37" s="793" t="s">
        <v>655</v>
      </c>
      <c r="J37" s="793" t="s">
        <v>655</v>
      </c>
      <c r="K37" s="781" t="s">
        <v>670</v>
      </c>
      <c r="L37" s="781"/>
      <c r="M37" s="691"/>
      <c r="N37" s="691"/>
      <c r="O37" s="691"/>
      <c r="P37" s="8"/>
      <c r="Q37" s="8"/>
      <c r="R37" s="8"/>
      <c r="S37" s="8"/>
      <c r="T37" s="8"/>
      <c r="U37" s="8"/>
      <c r="V37" s="8"/>
      <c r="W37" s="8"/>
      <c r="X37" s="8"/>
      <c r="Y37" s="8"/>
      <c r="Z37" s="8"/>
      <c r="AA37" s="8"/>
      <c r="AB37" s="8"/>
      <c r="AC37" s="8"/>
      <c r="AD37" s="8"/>
      <c r="AE37" s="8"/>
      <c r="AF37" s="8"/>
      <c r="AG37" s="8"/>
      <c r="AH37" s="8"/>
      <c r="AI37" s="8"/>
      <c r="AJ37" s="8"/>
      <c r="AK37" s="8"/>
      <c r="AL37" s="8"/>
      <c r="AM37" s="8"/>
      <c r="AN37" s="8"/>
      <c r="AO37" s="8"/>
      <c r="AP37" s="8"/>
      <c r="AQ37" s="8"/>
      <c r="AR37" s="8"/>
      <c r="AS37" s="8"/>
      <c r="AT37" s="8"/>
      <c r="AU37" s="8"/>
      <c r="AV37" s="8"/>
      <c r="AW37" s="8"/>
      <c r="AX37" s="8"/>
      <c r="AY37" s="8"/>
      <c r="AZ37" s="8"/>
      <c r="BA37" s="8"/>
      <c r="BB37" s="8"/>
      <c r="BC37" s="8"/>
      <c r="BD37" s="8"/>
      <c r="BE37" s="8"/>
      <c r="BF37" s="8"/>
      <c r="BG37" s="8"/>
      <c r="BH37" s="8"/>
      <c r="BI37" s="8"/>
      <c r="BJ37" s="8"/>
      <c r="BK37" s="8"/>
      <c r="BL37" s="8"/>
      <c r="BM37" s="8"/>
      <c r="BN37" s="8"/>
      <c r="BO37" s="8"/>
      <c r="BP37" s="8"/>
      <c r="BQ37" s="8"/>
      <c r="BR37" s="8"/>
      <c r="BS37" s="8"/>
      <c r="BT37" s="8"/>
      <c r="BU37" s="8"/>
      <c r="BV37" s="8"/>
      <c r="BW37" s="8"/>
      <c r="BX37" s="8"/>
      <c r="BY37" s="8"/>
      <c r="BZ37" s="8"/>
      <c r="CA37" s="8"/>
      <c r="CB37" s="8"/>
      <c r="CC37" s="8"/>
      <c r="CD37" s="8"/>
      <c r="CE37" s="8"/>
      <c r="CF37" s="8"/>
      <c r="CG37" s="8"/>
      <c r="CH37" s="8"/>
      <c r="CI37" s="8"/>
      <c r="CJ37" s="8"/>
      <c r="CK37" s="8"/>
      <c r="CL37" s="8"/>
      <c r="CM37" s="8"/>
      <c r="CN37" s="8"/>
      <c r="CO37" s="8"/>
    </row>
    <row r="38" spans="2:93" ht="15" thickBot="1" x14ac:dyDescent="0.35">
      <c r="B38" s="795" t="s">
        <v>28</v>
      </c>
      <c r="C38" s="796">
        <v>24.6</v>
      </c>
      <c r="D38" s="787">
        <v>24.6</v>
      </c>
      <c r="E38" s="787">
        <v>24.6</v>
      </c>
      <c r="F38" s="787">
        <v>24.6</v>
      </c>
      <c r="G38" s="781" t="s">
        <v>655</v>
      </c>
      <c r="H38" s="781" t="s">
        <v>655</v>
      </c>
      <c r="I38" s="781" t="s">
        <v>655</v>
      </c>
      <c r="J38" s="781" t="s">
        <v>655</v>
      </c>
      <c r="K38" s="781" t="s">
        <v>671</v>
      </c>
      <c r="L38" s="781"/>
      <c r="M38" s="691"/>
      <c r="N38" s="691"/>
      <c r="O38" s="691"/>
      <c r="P38" s="8"/>
      <c r="Q38" s="8"/>
      <c r="R38" s="8"/>
      <c r="S38" s="8"/>
      <c r="T38" s="8"/>
      <c r="U38" s="8"/>
      <c r="V38" s="8"/>
      <c r="W38" s="8"/>
      <c r="X38" s="8"/>
      <c r="Y38" s="8"/>
      <c r="Z38" s="8"/>
      <c r="AA38" s="8"/>
      <c r="AB38" s="8"/>
      <c r="AC38" s="8"/>
      <c r="AD38" s="8"/>
      <c r="AE38" s="8"/>
      <c r="AF38" s="8"/>
      <c r="AG38" s="8"/>
      <c r="AH38" s="8"/>
      <c r="AI38" s="8"/>
      <c r="AJ38" s="8"/>
      <c r="AK38" s="8"/>
      <c r="AL38" s="8"/>
      <c r="AM38" s="8"/>
      <c r="AN38" s="8"/>
      <c r="AO38" s="8"/>
      <c r="AP38" s="8"/>
      <c r="AQ38" s="8"/>
      <c r="AR38" s="8"/>
      <c r="AS38" s="8"/>
      <c r="AT38" s="8"/>
      <c r="AU38" s="8"/>
      <c r="AV38" s="8"/>
      <c r="AW38" s="8"/>
      <c r="AX38" s="8"/>
      <c r="AY38" s="8"/>
      <c r="AZ38" s="8"/>
      <c r="BA38" s="8"/>
      <c r="BB38" s="8"/>
      <c r="BC38" s="8"/>
      <c r="BD38" s="8"/>
      <c r="BE38" s="8"/>
      <c r="BF38" s="8"/>
      <c r="BG38" s="8"/>
      <c r="BH38" s="8"/>
      <c r="BI38" s="8"/>
      <c r="BJ38" s="8"/>
      <c r="BK38" s="8"/>
      <c r="BL38" s="8"/>
      <c r="BM38" s="8"/>
      <c r="BN38" s="8"/>
      <c r="BO38" s="8"/>
      <c r="BP38" s="8"/>
      <c r="BQ38" s="8"/>
      <c r="BR38" s="8"/>
      <c r="BS38" s="8"/>
      <c r="BT38" s="8"/>
      <c r="BU38" s="8"/>
      <c r="BV38" s="8"/>
      <c r="BW38" s="8"/>
      <c r="BX38" s="8"/>
      <c r="BY38" s="8"/>
      <c r="BZ38" s="8"/>
      <c r="CA38" s="8"/>
      <c r="CB38" s="8"/>
      <c r="CC38" s="8"/>
      <c r="CD38" s="8"/>
      <c r="CE38" s="8"/>
      <c r="CF38" s="8"/>
      <c r="CG38" s="8"/>
      <c r="CH38" s="8"/>
      <c r="CI38" s="8"/>
      <c r="CJ38" s="8"/>
      <c r="CK38" s="8"/>
      <c r="CL38" s="8"/>
      <c r="CM38" s="8"/>
      <c r="CN38" s="8"/>
      <c r="CO38" s="8"/>
    </row>
    <row r="39" spans="2:93" ht="15" thickBot="1" x14ac:dyDescent="0.35">
      <c r="B39" s="795" t="s">
        <v>44</v>
      </c>
      <c r="C39" s="793">
        <v>235</v>
      </c>
      <c r="D39" s="793">
        <v>235</v>
      </c>
      <c r="E39" s="793">
        <v>235</v>
      </c>
      <c r="F39" s="793">
        <v>235</v>
      </c>
      <c r="G39" s="781" t="s">
        <v>655</v>
      </c>
      <c r="H39" s="781" t="s">
        <v>655</v>
      </c>
      <c r="I39" s="781" t="s">
        <v>655</v>
      </c>
      <c r="J39" s="781" t="s">
        <v>655</v>
      </c>
      <c r="K39" s="781" t="s">
        <v>40</v>
      </c>
      <c r="L39" s="781"/>
      <c r="M39" s="691"/>
      <c r="N39" s="691"/>
      <c r="O39" s="691"/>
      <c r="P39" s="8"/>
      <c r="Q39" s="8"/>
      <c r="R39" s="8"/>
      <c r="S39" s="8"/>
      <c r="T39" s="8"/>
      <c r="U39" s="8"/>
      <c r="V39" s="8"/>
      <c r="W39" s="8"/>
      <c r="X39" s="8"/>
      <c r="Y39" s="8"/>
      <c r="Z39" s="8"/>
      <c r="AA39" s="8"/>
      <c r="AB39" s="8"/>
      <c r="AC39" s="8"/>
      <c r="AD39" s="8"/>
      <c r="AE39" s="8"/>
      <c r="AF39" s="8"/>
      <c r="AG39" s="8"/>
      <c r="AH39" s="8"/>
      <c r="AI39" s="8"/>
      <c r="AJ39" s="8"/>
      <c r="AK39" s="8"/>
      <c r="AL39" s="8"/>
      <c r="AM39" s="8"/>
      <c r="AN39" s="8"/>
      <c r="AO39" s="8"/>
      <c r="AP39" s="8"/>
      <c r="AQ39" s="8"/>
      <c r="AR39" s="8"/>
      <c r="AS39" s="8"/>
      <c r="AT39" s="8"/>
      <c r="AU39" s="8"/>
      <c r="AV39" s="8"/>
      <c r="AW39" s="8"/>
      <c r="AX39" s="8"/>
      <c r="AY39" s="8"/>
      <c r="AZ39" s="8"/>
      <c r="BA39" s="8"/>
      <c r="BB39" s="8"/>
      <c r="BC39" s="8"/>
      <c r="BD39" s="8"/>
      <c r="BE39" s="8"/>
      <c r="BF39" s="8"/>
      <c r="BG39" s="8"/>
      <c r="BH39" s="8"/>
      <c r="BI39" s="8"/>
      <c r="BJ39" s="8"/>
      <c r="BK39" s="8"/>
      <c r="BL39" s="8"/>
      <c r="BM39" s="8"/>
      <c r="BN39" s="8"/>
      <c r="BO39" s="8"/>
      <c r="BP39" s="8"/>
      <c r="BQ39" s="8"/>
      <c r="BR39" s="8"/>
      <c r="BS39" s="8"/>
      <c r="BT39" s="8"/>
      <c r="BU39" s="8"/>
      <c r="BV39" s="8"/>
      <c r="BW39" s="8"/>
      <c r="BX39" s="8"/>
      <c r="BY39" s="8"/>
      <c r="BZ39" s="8"/>
      <c r="CA39" s="8"/>
      <c r="CB39" s="8"/>
      <c r="CC39" s="8"/>
      <c r="CD39" s="8"/>
      <c r="CE39" s="8"/>
      <c r="CF39" s="8"/>
      <c r="CG39" s="8"/>
      <c r="CH39" s="8"/>
      <c r="CI39" s="8"/>
      <c r="CJ39" s="8"/>
      <c r="CK39" s="8"/>
      <c r="CL39" s="8"/>
      <c r="CM39" s="8"/>
      <c r="CN39" s="8"/>
      <c r="CO39" s="8"/>
    </row>
    <row r="40" spans="2:93" ht="15" thickBot="1" x14ac:dyDescent="0.35">
      <c r="B40" s="795" t="s">
        <v>510</v>
      </c>
      <c r="C40" s="793">
        <v>0</v>
      </c>
      <c r="D40" s="781">
        <v>0</v>
      </c>
      <c r="E40" s="781">
        <v>0</v>
      </c>
      <c r="F40" s="781">
        <v>0</v>
      </c>
      <c r="G40" s="781" t="s">
        <v>655</v>
      </c>
      <c r="H40" s="781" t="s">
        <v>655</v>
      </c>
      <c r="I40" s="781" t="s">
        <v>655</v>
      </c>
      <c r="J40" s="781" t="s">
        <v>655</v>
      </c>
      <c r="K40" s="781" t="s">
        <v>41</v>
      </c>
      <c r="L40" s="781"/>
      <c r="M40" s="691"/>
      <c r="N40" s="691"/>
      <c r="O40" s="691"/>
      <c r="P40" s="8"/>
      <c r="Q40" s="8"/>
      <c r="R40" s="8"/>
      <c r="S40" s="8"/>
      <c r="T40" s="8"/>
      <c r="U40" s="8"/>
      <c r="V40" s="8"/>
      <c r="W40" s="8"/>
      <c r="X40" s="8"/>
      <c r="Y40" s="8"/>
      <c r="Z40" s="8"/>
      <c r="AA40" s="8"/>
      <c r="AB40" s="8"/>
      <c r="AC40" s="8"/>
      <c r="AD40" s="8"/>
      <c r="AE40" s="8"/>
      <c r="AF40" s="8"/>
      <c r="AG40" s="8"/>
      <c r="AH40" s="8"/>
      <c r="AI40" s="8"/>
      <c r="AJ40" s="8"/>
      <c r="AK40" s="8"/>
      <c r="AL40" s="8"/>
      <c r="AM40" s="8"/>
      <c r="AN40" s="8"/>
      <c r="AO40" s="8"/>
      <c r="AP40" s="8"/>
      <c r="AQ40" s="8"/>
      <c r="AR40" s="8"/>
      <c r="AS40" s="8"/>
      <c r="AT40" s="8"/>
      <c r="AU40" s="8"/>
      <c r="AV40" s="8"/>
      <c r="AW40" s="8"/>
      <c r="AX40" s="8"/>
      <c r="AY40" s="8"/>
      <c r="AZ40" s="8"/>
      <c r="BA40" s="8"/>
      <c r="BB40" s="8"/>
      <c r="BC40" s="8"/>
      <c r="BD40" s="8"/>
      <c r="BE40" s="8"/>
      <c r="BF40" s="8"/>
      <c r="BG40" s="8"/>
      <c r="BH40" s="8"/>
      <c r="BI40" s="8"/>
      <c r="BJ40" s="8"/>
      <c r="BK40" s="8"/>
      <c r="BL40" s="8"/>
      <c r="BM40" s="8"/>
      <c r="BN40" s="8"/>
      <c r="BO40" s="8"/>
      <c r="BP40" s="8"/>
      <c r="BQ40" s="8"/>
      <c r="BR40" s="8"/>
      <c r="BS40" s="8"/>
      <c r="BT40" s="8"/>
      <c r="BU40" s="8"/>
      <c r="BV40" s="8"/>
      <c r="BW40" s="8"/>
      <c r="BX40" s="8"/>
      <c r="BY40" s="8"/>
      <c r="BZ40" s="8"/>
      <c r="CA40" s="8"/>
      <c r="CB40" s="8"/>
      <c r="CC40" s="8"/>
      <c r="CD40" s="8"/>
      <c r="CE40" s="8"/>
      <c r="CF40" s="8"/>
      <c r="CG40" s="8"/>
      <c r="CH40" s="8"/>
      <c r="CI40" s="8"/>
      <c r="CJ40" s="8"/>
      <c r="CK40" s="8"/>
      <c r="CL40" s="8"/>
      <c r="CM40" s="8"/>
      <c r="CN40" s="8"/>
      <c r="CO40" s="8"/>
    </row>
    <row r="41" spans="2:93" x14ac:dyDescent="0.3">
      <c r="B41" s="455"/>
      <c r="D41" s="691"/>
      <c r="E41" s="691"/>
      <c r="I41" s="455"/>
      <c r="J41" s="691"/>
      <c r="K41" s="691"/>
      <c r="L41" s="691"/>
      <c r="M41" s="691"/>
      <c r="N41" s="691"/>
      <c r="O41" s="691"/>
      <c r="P41" s="8"/>
      <c r="Q41" s="8"/>
      <c r="R41" s="8"/>
      <c r="S41" s="8"/>
      <c r="T41" s="8"/>
      <c r="U41" s="8"/>
      <c r="V41" s="8"/>
      <c r="W41" s="8"/>
      <c r="X41" s="8"/>
      <c r="Y41" s="8"/>
      <c r="Z41" s="8"/>
      <c r="AA41" s="8"/>
      <c r="AB41" s="8"/>
      <c r="AC41" s="8"/>
      <c r="AD41" s="8"/>
      <c r="AE41" s="8"/>
      <c r="AF41" s="8"/>
      <c r="AG41" s="8"/>
      <c r="AH41" s="8"/>
      <c r="AI41" s="8"/>
      <c r="AJ41" s="8"/>
      <c r="AK41" s="8"/>
      <c r="AL41" s="8"/>
      <c r="AM41" s="8"/>
      <c r="AN41" s="8"/>
      <c r="AO41" s="8"/>
      <c r="AP41" s="8"/>
      <c r="AQ41" s="8"/>
      <c r="AR41" s="8"/>
      <c r="AS41" s="8"/>
      <c r="AT41" s="8"/>
      <c r="AU41" s="8"/>
      <c r="AV41" s="8"/>
      <c r="AW41" s="8"/>
      <c r="AX41" s="8"/>
      <c r="AY41" s="8"/>
      <c r="AZ41" s="8"/>
      <c r="BA41" s="8"/>
      <c r="BB41" s="8"/>
      <c r="BC41" s="8"/>
      <c r="BD41" s="8"/>
      <c r="BE41" s="8"/>
      <c r="BF41" s="8"/>
      <c r="BG41" s="8"/>
      <c r="BH41" s="8"/>
      <c r="BI41" s="8"/>
      <c r="BJ41" s="8"/>
      <c r="BK41" s="8"/>
      <c r="BL41" s="8"/>
      <c r="BM41" s="8"/>
      <c r="BN41" s="8"/>
      <c r="BO41" s="8"/>
      <c r="BP41" s="8"/>
      <c r="BQ41" s="8"/>
      <c r="BR41" s="8"/>
      <c r="BS41" s="8"/>
      <c r="BT41" s="8"/>
      <c r="BU41" s="8"/>
      <c r="BV41" s="8"/>
      <c r="BW41" s="8"/>
      <c r="BX41" s="8"/>
      <c r="BY41" s="8"/>
      <c r="BZ41" s="8"/>
      <c r="CA41" s="8"/>
      <c r="CB41" s="8"/>
      <c r="CC41" s="8"/>
      <c r="CD41" s="8"/>
      <c r="CE41" s="8"/>
      <c r="CF41" s="8"/>
      <c r="CG41" s="8"/>
      <c r="CH41" s="8"/>
      <c r="CI41" s="8"/>
      <c r="CJ41" s="8"/>
      <c r="CK41" s="8"/>
      <c r="CL41" s="8"/>
      <c r="CM41" s="8"/>
      <c r="CN41" s="8"/>
      <c r="CO41" s="8"/>
    </row>
    <row r="42" spans="2:93" ht="15" thickBot="1" x14ac:dyDescent="0.35">
      <c r="B42" s="445" t="s">
        <v>527</v>
      </c>
      <c r="C42" s="446"/>
      <c r="D42" s="446"/>
      <c r="E42" s="446"/>
      <c r="F42" s="446"/>
      <c r="I42" s="753"/>
      <c r="J42" s="753"/>
      <c r="K42" s="753"/>
      <c r="L42" s="753"/>
      <c r="M42" s="691"/>
      <c r="N42" s="691"/>
      <c r="O42" s="691"/>
      <c r="P42" s="8"/>
      <c r="Q42" s="8"/>
      <c r="R42" s="8"/>
      <c r="S42" s="8"/>
      <c r="T42" s="8"/>
      <c r="U42" s="8"/>
      <c r="V42" s="8"/>
      <c r="W42" s="8"/>
      <c r="X42" s="8"/>
      <c r="Y42" s="8"/>
      <c r="Z42" s="8"/>
      <c r="AA42" s="8"/>
      <c r="AB42" s="8"/>
      <c r="AC42" s="8"/>
      <c r="AD42" s="8"/>
      <c r="AE42" s="8"/>
      <c r="AF42" s="8"/>
      <c r="AG42" s="8"/>
      <c r="AH42" s="8"/>
      <c r="AI42" s="8"/>
      <c r="AJ42" s="8"/>
      <c r="AK42" s="8"/>
      <c r="AL42" s="8"/>
      <c r="AM42" s="8"/>
      <c r="AN42" s="8"/>
      <c r="AO42" s="8"/>
      <c r="AP42" s="8"/>
      <c r="AQ42" s="8"/>
      <c r="AR42" s="8"/>
      <c r="AS42" s="8"/>
      <c r="AT42" s="8"/>
      <c r="AU42" s="8"/>
      <c r="AV42" s="8"/>
      <c r="AW42" s="8"/>
      <c r="AX42" s="8"/>
      <c r="AY42" s="8"/>
      <c r="AZ42" s="8"/>
      <c r="BA42" s="8"/>
      <c r="BB42" s="8"/>
      <c r="BC42" s="8"/>
      <c r="BD42" s="8"/>
      <c r="BE42" s="8"/>
      <c r="BF42" s="8"/>
      <c r="BG42" s="8"/>
      <c r="BH42" s="8"/>
      <c r="BI42" s="8"/>
      <c r="BJ42" s="8"/>
      <c r="BK42" s="8"/>
      <c r="BL42" s="8"/>
      <c r="BM42" s="8"/>
      <c r="BN42" s="8"/>
      <c r="BO42" s="8"/>
      <c r="BP42" s="8"/>
      <c r="BQ42" s="8"/>
      <c r="BR42" s="8"/>
      <c r="BS42" s="8"/>
      <c r="BT42" s="8"/>
      <c r="BU42" s="8"/>
      <c r="BV42" s="8"/>
      <c r="BW42" s="8"/>
      <c r="BX42" s="8"/>
      <c r="BY42" s="8"/>
      <c r="BZ42" s="8"/>
      <c r="CA42" s="8"/>
      <c r="CB42" s="8"/>
      <c r="CC42" s="8"/>
      <c r="CD42" s="8"/>
      <c r="CE42" s="8"/>
      <c r="CF42" s="8"/>
      <c r="CG42" s="8"/>
      <c r="CH42" s="8"/>
      <c r="CI42" s="8"/>
      <c r="CJ42" s="8"/>
      <c r="CK42" s="8"/>
      <c r="CL42" s="8"/>
      <c r="CM42" s="8"/>
      <c r="CN42" s="8"/>
      <c r="CO42" s="8"/>
    </row>
    <row r="43" spans="2:93" ht="15" thickBot="1" x14ac:dyDescent="0.35">
      <c r="B43" s="710" t="s">
        <v>531</v>
      </c>
      <c r="C43" s="556">
        <f>C35/C$16*Euro</f>
        <v>2.831</v>
      </c>
      <c r="D43" s="556">
        <f>D35/D$16*Euro</f>
        <v>2.6611399999999996</v>
      </c>
      <c r="E43" s="556">
        <f>E35/E$16*Euro</f>
        <v>2.3950260000000005</v>
      </c>
      <c r="F43" s="556">
        <f>F35/F$16*Euro</f>
        <v>2.1555234000000003</v>
      </c>
      <c r="G43" s="446"/>
      <c r="H43" s="446"/>
      <c r="I43" s="446"/>
      <c r="J43" s="446"/>
      <c r="K43" s="446"/>
      <c r="L43" s="448"/>
      <c r="M43" s="691"/>
      <c r="N43" s="691"/>
      <c r="O43" s="691"/>
      <c r="P43" s="8"/>
      <c r="Q43" s="8"/>
      <c r="R43" s="8"/>
      <c r="S43" s="8"/>
      <c r="T43" s="8"/>
      <c r="U43" s="8"/>
      <c r="V43" s="8"/>
      <c r="W43" s="8"/>
      <c r="X43" s="8"/>
      <c r="Y43" s="8"/>
      <c r="Z43" s="8"/>
      <c r="AA43" s="8"/>
      <c r="AB43" s="8"/>
      <c r="AC43" s="8"/>
      <c r="AD43" s="8"/>
      <c r="AE43" s="8"/>
      <c r="AF43" s="8"/>
      <c r="AG43" s="8"/>
      <c r="AH43" s="8"/>
      <c r="AI43" s="8"/>
      <c r="AJ43" s="8"/>
      <c r="AK43" s="8"/>
      <c r="AL43" s="8"/>
      <c r="AM43" s="8"/>
      <c r="AN43" s="8"/>
      <c r="AO43" s="8"/>
      <c r="AP43" s="8"/>
      <c r="AQ43" s="8"/>
      <c r="AR43" s="8"/>
      <c r="AS43" s="8"/>
      <c r="AT43" s="8"/>
      <c r="AU43" s="8"/>
      <c r="AV43" s="8"/>
      <c r="AW43" s="8"/>
      <c r="AX43" s="8"/>
      <c r="AY43" s="8"/>
      <c r="AZ43" s="8"/>
      <c r="BA43" s="8"/>
      <c r="BB43" s="8"/>
      <c r="BC43" s="8"/>
      <c r="BD43" s="8"/>
      <c r="BE43" s="8"/>
      <c r="BF43" s="8"/>
      <c r="BG43" s="8"/>
      <c r="BH43" s="8"/>
      <c r="BI43" s="8"/>
      <c r="BJ43" s="8"/>
      <c r="BK43" s="8"/>
      <c r="BL43" s="8"/>
      <c r="BM43" s="8"/>
      <c r="BN43" s="8"/>
      <c r="BO43" s="8"/>
      <c r="BP43" s="8"/>
      <c r="BQ43" s="8"/>
      <c r="BR43" s="8"/>
      <c r="BS43" s="8"/>
      <c r="BT43" s="8"/>
      <c r="BU43" s="8"/>
      <c r="BV43" s="8"/>
      <c r="BW43" s="8"/>
      <c r="BX43" s="8"/>
      <c r="BY43" s="8"/>
      <c r="BZ43" s="8"/>
      <c r="CA43" s="8"/>
      <c r="CB43" s="8"/>
      <c r="CC43" s="8"/>
      <c r="CD43" s="8"/>
      <c r="CE43" s="8"/>
      <c r="CF43" s="8"/>
      <c r="CG43" s="8"/>
      <c r="CH43" s="8"/>
      <c r="CI43" s="8"/>
      <c r="CJ43" s="8"/>
      <c r="CK43" s="8"/>
      <c r="CL43" s="8"/>
      <c r="CM43" s="8"/>
      <c r="CN43" s="8"/>
      <c r="CO43" s="8"/>
    </row>
    <row r="44" spans="2:93" ht="15" thickBot="1" x14ac:dyDescent="0.35">
      <c r="B44" s="710" t="s">
        <v>532</v>
      </c>
      <c r="C44" s="556">
        <f>C38/C$16*Euro</f>
        <v>3.6654000000000004</v>
      </c>
      <c r="D44" s="556">
        <f>D38/D$16*Euro</f>
        <v>3.6654000000000004</v>
      </c>
      <c r="E44" s="556">
        <f>E38/E$16*Euro</f>
        <v>3.6654000000000004</v>
      </c>
      <c r="F44" s="556">
        <f>F38/F$16*Euro</f>
        <v>3.6654000000000004</v>
      </c>
      <c r="G44" s="556"/>
      <c r="H44" s="556"/>
      <c r="I44" s="556"/>
      <c r="J44" s="556"/>
      <c r="K44" s="556"/>
      <c r="L44" s="556"/>
      <c r="M44" s="691"/>
      <c r="N44" s="691"/>
      <c r="O44" s="691"/>
      <c r="P44" s="8"/>
      <c r="Q44" s="8"/>
      <c r="R44" s="8"/>
      <c r="S44" s="8"/>
      <c r="T44" s="8"/>
      <c r="U44" s="8"/>
      <c r="V44" s="8"/>
      <c r="W44" s="8"/>
      <c r="X44" s="8"/>
      <c r="Y44" s="8"/>
      <c r="Z44" s="8"/>
      <c r="AA44" s="8"/>
      <c r="AB44" s="8"/>
      <c r="AC44" s="8"/>
      <c r="AD44" s="8"/>
      <c r="AE44" s="8"/>
      <c r="AF44" s="8"/>
      <c r="AG44" s="8"/>
      <c r="AH44" s="8"/>
      <c r="AI44" s="8"/>
      <c r="AJ44" s="8"/>
      <c r="AK44" s="8"/>
      <c r="AL44" s="8"/>
      <c r="AM44" s="8"/>
      <c r="AN44" s="8"/>
      <c r="AO44" s="8"/>
      <c r="AP44" s="8"/>
      <c r="AQ44" s="8"/>
      <c r="AR44" s="8"/>
      <c r="AS44" s="8"/>
      <c r="AT44" s="8"/>
      <c r="AU44" s="8"/>
      <c r="AV44" s="8"/>
      <c r="AW44" s="8"/>
      <c r="AX44" s="8"/>
      <c r="AY44" s="8"/>
      <c r="AZ44" s="8"/>
      <c r="BA44" s="8"/>
      <c r="BB44" s="8"/>
      <c r="BC44" s="8"/>
      <c r="BD44" s="8"/>
      <c r="BE44" s="8"/>
      <c r="BF44" s="8"/>
      <c r="BG44" s="8"/>
      <c r="BH44" s="8"/>
      <c r="BI44" s="8"/>
      <c r="BJ44" s="8"/>
      <c r="BK44" s="8"/>
      <c r="BL44" s="8"/>
      <c r="BM44" s="8"/>
      <c r="BN44" s="8"/>
      <c r="BO44" s="8"/>
      <c r="BP44" s="8"/>
      <c r="BQ44" s="8"/>
      <c r="BR44" s="8"/>
      <c r="BS44" s="8"/>
      <c r="BT44" s="8"/>
      <c r="BU44" s="8"/>
      <c r="BV44" s="8"/>
      <c r="BW44" s="8"/>
      <c r="BX44" s="8"/>
      <c r="BY44" s="8"/>
      <c r="BZ44" s="8"/>
      <c r="CA44" s="8"/>
      <c r="CB44" s="8"/>
      <c r="CC44" s="8"/>
      <c r="CD44" s="8"/>
      <c r="CE44" s="8"/>
      <c r="CF44" s="8"/>
      <c r="CG44" s="8"/>
      <c r="CH44" s="8"/>
      <c r="CI44" s="8"/>
      <c r="CJ44" s="8"/>
      <c r="CK44" s="8"/>
      <c r="CL44" s="8"/>
      <c r="CM44" s="8"/>
      <c r="CN44" s="8"/>
      <c r="CO44" s="8"/>
    </row>
    <row r="45" spans="2:93" ht="15" thickBot="1" x14ac:dyDescent="0.35">
      <c r="B45" s="710"/>
      <c r="C45" s="709"/>
      <c r="D45" s="709"/>
      <c r="E45" s="709"/>
      <c r="F45" s="709"/>
      <c r="G45" s="556"/>
      <c r="H45" s="556"/>
      <c r="I45" s="556"/>
      <c r="J45" s="556"/>
      <c r="K45" s="556"/>
      <c r="L45" s="556"/>
      <c r="M45" s="691"/>
      <c r="N45" s="691"/>
      <c r="O45" s="691"/>
      <c r="P45" s="8"/>
      <c r="Q45" s="8"/>
      <c r="R45" s="8"/>
      <c r="S45" s="8"/>
      <c r="T45" s="8"/>
      <c r="U45" s="8"/>
      <c r="V45" s="8"/>
      <c r="W45" s="8"/>
      <c r="X45" s="8"/>
      <c r="Y45" s="8"/>
      <c r="Z45" s="8"/>
      <c r="AA45" s="8"/>
      <c r="AB45" s="8"/>
      <c r="AC45" s="8"/>
      <c r="AD45" s="8"/>
      <c r="AE45" s="8"/>
      <c r="AF45" s="8"/>
      <c r="AG45" s="8"/>
      <c r="AH45" s="8"/>
      <c r="AI45" s="8"/>
      <c r="AJ45" s="8"/>
      <c r="AK45" s="8"/>
      <c r="AL45" s="8"/>
      <c r="AM45" s="8"/>
      <c r="AN45" s="8"/>
      <c r="AO45" s="8"/>
      <c r="AP45" s="8"/>
      <c r="AQ45" s="8"/>
      <c r="AR45" s="8"/>
      <c r="AS45" s="8"/>
      <c r="AT45" s="8"/>
      <c r="AU45" s="8"/>
      <c r="AV45" s="8"/>
      <c r="AW45" s="8"/>
      <c r="AX45" s="8"/>
      <c r="AY45" s="8"/>
      <c r="AZ45" s="8"/>
      <c r="BA45" s="8"/>
      <c r="BB45" s="8"/>
      <c r="BC45" s="8"/>
      <c r="BD45" s="8"/>
      <c r="BE45" s="8"/>
      <c r="BF45" s="8"/>
      <c r="BG45" s="8"/>
      <c r="BH45" s="8"/>
      <c r="BI45" s="8"/>
      <c r="BJ45" s="8"/>
      <c r="BK45" s="8"/>
      <c r="BL45" s="8"/>
      <c r="BM45" s="8"/>
      <c r="BN45" s="8"/>
      <c r="BO45" s="8"/>
      <c r="BP45" s="8"/>
      <c r="BQ45" s="8"/>
      <c r="BR45" s="8"/>
      <c r="BS45" s="8"/>
      <c r="BT45" s="8"/>
      <c r="BU45" s="8"/>
      <c r="BV45" s="8"/>
      <c r="BW45" s="8"/>
      <c r="BX45" s="8"/>
      <c r="BY45" s="8"/>
      <c r="BZ45" s="8"/>
      <c r="CA45" s="8"/>
      <c r="CB45" s="8"/>
      <c r="CC45" s="8"/>
      <c r="CD45" s="8"/>
      <c r="CE45" s="8"/>
      <c r="CF45" s="8"/>
      <c r="CG45" s="8"/>
      <c r="CH45" s="8"/>
      <c r="CI45" s="8"/>
      <c r="CJ45" s="8"/>
      <c r="CK45" s="8"/>
      <c r="CL45" s="8"/>
      <c r="CM45" s="8"/>
      <c r="CN45" s="8"/>
      <c r="CO45" s="8"/>
    </row>
    <row r="46" spans="2:93" ht="15" thickBot="1" x14ac:dyDescent="0.35">
      <c r="B46" s="708" t="s">
        <v>530</v>
      </c>
      <c r="C46" s="556">
        <f>C39/C16/1000*Euro</f>
        <v>3.5015000000000004E-2</v>
      </c>
      <c r="D46" s="556">
        <f>D39/D16/1000*Euro</f>
        <v>3.5015000000000004E-2</v>
      </c>
      <c r="E46" s="556">
        <f>E39/E16/1000*Euro</f>
        <v>3.5015000000000004E-2</v>
      </c>
      <c r="F46" s="556">
        <f>F39/F16/1000*Euro</f>
        <v>3.5015000000000004E-2</v>
      </c>
      <c r="G46" s="709"/>
      <c r="H46" s="709"/>
      <c r="I46" s="709"/>
      <c r="J46" s="709"/>
      <c r="K46" s="709"/>
      <c r="L46" s="709"/>
      <c r="M46" s="691"/>
      <c r="N46" s="691"/>
      <c r="O46" s="691"/>
      <c r="P46" s="8"/>
      <c r="Q46" s="8"/>
      <c r="R46" s="8"/>
      <c r="S46" s="8"/>
      <c r="T46" s="8"/>
      <c r="U46" s="8"/>
      <c r="V46" s="8"/>
      <c r="W46" s="8"/>
      <c r="X46" s="8"/>
      <c r="Y46" s="8"/>
      <c r="Z46" s="8"/>
      <c r="AA46" s="8"/>
      <c r="AB46" s="8"/>
      <c r="AC46" s="8"/>
      <c r="AD46" s="8"/>
      <c r="AE46" s="8"/>
      <c r="AF46" s="8"/>
      <c r="AG46" s="8"/>
      <c r="AH46" s="8"/>
      <c r="AI46" s="8"/>
      <c r="AJ46" s="8"/>
      <c r="AK46" s="8"/>
      <c r="AL46" s="8"/>
      <c r="AM46" s="8"/>
      <c r="AN46" s="8"/>
      <c r="AO46" s="8"/>
      <c r="AP46" s="8"/>
      <c r="AQ46" s="8"/>
      <c r="AR46" s="8"/>
      <c r="AS46" s="8"/>
      <c r="AT46" s="8"/>
      <c r="AU46" s="8"/>
      <c r="AV46" s="8"/>
      <c r="AW46" s="8"/>
      <c r="AX46" s="8"/>
      <c r="AY46" s="8"/>
      <c r="AZ46" s="8"/>
      <c r="BA46" s="8"/>
      <c r="BB46" s="8"/>
      <c r="BC46" s="8"/>
      <c r="BD46" s="8"/>
      <c r="BE46" s="8"/>
      <c r="BF46" s="8"/>
      <c r="BG46" s="8"/>
      <c r="BH46" s="8"/>
      <c r="BI46" s="8"/>
      <c r="BJ46" s="8"/>
      <c r="BK46" s="8"/>
      <c r="BL46" s="8"/>
      <c r="BM46" s="8"/>
      <c r="BN46" s="8"/>
      <c r="BO46" s="8"/>
      <c r="BP46" s="8"/>
      <c r="BQ46" s="8"/>
      <c r="BR46" s="8"/>
      <c r="BS46" s="8"/>
      <c r="BT46" s="8"/>
      <c r="BU46" s="8"/>
      <c r="BV46" s="8"/>
      <c r="BW46" s="8"/>
      <c r="BX46" s="8"/>
      <c r="BY46" s="8"/>
      <c r="BZ46" s="8"/>
      <c r="CA46" s="8"/>
      <c r="CB46" s="8"/>
      <c r="CC46" s="8"/>
      <c r="CD46" s="8"/>
      <c r="CE46" s="8"/>
      <c r="CF46" s="8"/>
      <c r="CG46" s="8"/>
      <c r="CH46" s="8"/>
      <c r="CI46" s="8"/>
      <c r="CJ46" s="8"/>
      <c r="CK46" s="8"/>
      <c r="CL46" s="8"/>
      <c r="CM46" s="8"/>
      <c r="CN46" s="8"/>
      <c r="CO46" s="8"/>
    </row>
    <row r="47" spans="2:93" ht="15" thickBot="1" x14ac:dyDescent="0.35">
      <c r="B47" s="542" t="s">
        <v>533</v>
      </c>
      <c r="C47" s="771">
        <f>C40/3.6*Euro</f>
        <v>0</v>
      </c>
      <c r="D47" s="791">
        <f>D40/3.6*Euro</f>
        <v>0</v>
      </c>
      <c r="E47" s="791">
        <f>E40/3.6*Euro</f>
        <v>0</v>
      </c>
      <c r="F47" s="791">
        <f>F40/3.6*Euro</f>
        <v>0</v>
      </c>
      <c r="G47" s="556"/>
      <c r="H47" s="556"/>
      <c r="I47" s="556"/>
      <c r="J47" s="556"/>
      <c r="K47" s="556"/>
      <c r="L47" s="556"/>
      <c r="M47" s="691"/>
      <c r="N47" s="691"/>
      <c r="O47" s="691"/>
      <c r="P47" s="8"/>
      <c r="Q47" s="8"/>
      <c r="R47" s="8"/>
      <c r="S47" s="8"/>
      <c r="T47" s="8"/>
      <c r="U47" s="8"/>
      <c r="V47" s="8"/>
      <c r="W47" s="8"/>
      <c r="X47" s="8"/>
      <c r="Y47" s="8"/>
      <c r="Z47" s="8"/>
      <c r="AA47" s="8"/>
      <c r="AB47" s="8"/>
      <c r="AC47" s="8"/>
      <c r="AD47" s="8"/>
      <c r="AE47" s="8"/>
      <c r="AF47" s="8"/>
      <c r="AG47" s="8"/>
      <c r="AH47" s="8"/>
      <c r="AI47" s="8"/>
      <c r="AJ47" s="8"/>
      <c r="AK47" s="8"/>
      <c r="AL47" s="8"/>
      <c r="AM47" s="8"/>
      <c r="AN47" s="8"/>
      <c r="AO47" s="8"/>
      <c r="AP47" s="8"/>
      <c r="AQ47" s="8"/>
      <c r="AR47" s="8"/>
      <c r="AS47" s="8"/>
      <c r="AT47" s="8"/>
      <c r="AU47" s="8"/>
      <c r="AV47" s="8"/>
      <c r="AW47" s="8"/>
      <c r="AX47" s="8"/>
      <c r="AY47" s="8"/>
      <c r="AZ47" s="8"/>
      <c r="BA47" s="8"/>
      <c r="BB47" s="8"/>
      <c r="BC47" s="8"/>
      <c r="BD47" s="8"/>
      <c r="BE47" s="8"/>
      <c r="BF47" s="8"/>
      <c r="BG47" s="8"/>
      <c r="BH47" s="8"/>
      <c r="BI47" s="8"/>
      <c r="BJ47" s="8"/>
      <c r="BK47" s="8"/>
      <c r="BL47" s="8"/>
      <c r="BM47" s="8"/>
      <c r="BN47" s="8"/>
      <c r="BO47" s="8"/>
      <c r="BP47" s="8"/>
      <c r="BQ47" s="8"/>
      <c r="BR47" s="8"/>
      <c r="BS47" s="8"/>
      <c r="BT47" s="8"/>
      <c r="BU47" s="8"/>
      <c r="BV47" s="8"/>
      <c r="BW47" s="8"/>
      <c r="BX47" s="8"/>
      <c r="BY47" s="8"/>
      <c r="BZ47" s="8"/>
      <c r="CA47" s="8"/>
      <c r="CB47" s="8"/>
      <c r="CC47" s="8"/>
      <c r="CD47" s="8"/>
      <c r="CE47" s="8"/>
      <c r="CF47" s="8"/>
      <c r="CG47" s="8"/>
      <c r="CH47" s="8"/>
      <c r="CI47" s="8"/>
      <c r="CJ47" s="8"/>
      <c r="CK47" s="8"/>
      <c r="CL47" s="8"/>
      <c r="CM47" s="8"/>
      <c r="CN47" s="8"/>
      <c r="CO47" s="8"/>
    </row>
    <row r="48" spans="2:93" ht="15" thickBot="1" x14ac:dyDescent="0.35">
      <c r="B48" s="542"/>
      <c r="C48" s="771"/>
      <c r="D48" s="771"/>
      <c r="E48" s="771"/>
      <c r="F48" s="771"/>
      <c r="G48" s="771"/>
      <c r="H48" s="771"/>
      <c r="I48" s="771"/>
      <c r="J48" s="771"/>
      <c r="K48" s="771"/>
      <c r="L48" s="771"/>
      <c r="M48" s="691"/>
      <c r="N48" s="691"/>
      <c r="O48" s="691"/>
      <c r="P48" s="8"/>
      <c r="Q48" s="8"/>
      <c r="R48" s="8"/>
      <c r="S48" s="8"/>
      <c r="T48" s="8"/>
      <c r="U48" s="8"/>
      <c r="V48" s="8"/>
      <c r="W48" s="8"/>
      <c r="X48" s="8"/>
      <c r="Y48" s="8"/>
      <c r="Z48" s="8"/>
      <c r="AA48" s="8"/>
      <c r="AB48" s="8"/>
      <c r="AC48" s="8"/>
      <c r="AD48" s="8"/>
      <c r="AE48" s="8"/>
      <c r="AF48" s="8"/>
      <c r="AG48" s="8"/>
      <c r="AH48" s="8"/>
      <c r="AI48" s="8"/>
      <c r="AJ48" s="8"/>
      <c r="AK48" s="8"/>
      <c r="AL48" s="8"/>
      <c r="AM48" s="8"/>
      <c r="AN48" s="8"/>
      <c r="AO48" s="8"/>
      <c r="AP48" s="8"/>
      <c r="AQ48" s="8"/>
      <c r="AR48" s="8"/>
      <c r="AS48" s="8"/>
      <c r="AT48" s="8"/>
      <c r="AU48" s="8"/>
      <c r="AV48" s="8"/>
      <c r="AW48" s="8"/>
      <c r="AX48" s="8"/>
      <c r="AY48" s="8"/>
      <c r="AZ48" s="8"/>
      <c r="BA48" s="8"/>
      <c r="BB48" s="8"/>
      <c r="BC48" s="8"/>
      <c r="BD48" s="8"/>
      <c r="BE48" s="8"/>
      <c r="BF48" s="8"/>
      <c r="BG48" s="8"/>
      <c r="BH48" s="8"/>
      <c r="BI48" s="8"/>
      <c r="BJ48" s="8"/>
      <c r="BK48" s="8"/>
      <c r="BL48" s="8"/>
      <c r="BM48" s="8"/>
      <c r="BN48" s="8"/>
      <c r="BO48" s="8"/>
      <c r="BP48" s="8"/>
      <c r="BQ48" s="8"/>
      <c r="BR48" s="8"/>
      <c r="BS48" s="8"/>
      <c r="BT48" s="8"/>
      <c r="BU48" s="8"/>
      <c r="BV48" s="8"/>
      <c r="BW48" s="8"/>
      <c r="BX48" s="8"/>
      <c r="BY48" s="8"/>
      <c r="BZ48" s="8"/>
      <c r="CA48" s="8"/>
      <c r="CB48" s="8"/>
      <c r="CC48" s="8"/>
      <c r="CD48" s="8"/>
      <c r="CE48" s="8"/>
      <c r="CF48" s="8"/>
      <c r="CG48" s="8"/>
      <c r="CH48" s="8"/>
      <c r="CI48" s="8"/>
      <c r="CJ48" s="8"/>
      <c r="CK48" s="8"/>
      <c r="CL48" s="8"/>
      <c r="CM48" s="8"/>
      <c r="CN48" s="8"/>
      <c r="CO48" s="8"/>
    </row>
    <row r="49" spans="3:93" x14ac:dyDescent="0.3">
      <c r="C49"/>
      <c r="D49"/>
      <c r="E49"/>
      <c r="F49"/>
      <c r="G49"/>
      <c r="H49"/>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8"/>
      <c r="AO49" s="8"/>
      <c r="AP49" s="8"/>
      <c r="AQ49" s="8"/>
      <c r="AR49" s="8"/>
      <c r="AS49" s="8"/>
      <c r="AT49" s="8"/>
      <c r="AU49" s="8"/>
      <c r="AV49" s="8"/>
      <c r="AW49" s="8"/>
      <c r="AX49" s="8"/>
      <c r="AY49" s="8"/>
      <c r="AZ49" s="8"/>
      <c r="BA49" s="8"/>
      <c r="BB49" s="8"/>
      <c r="BC49" s="8"/>
      <c r="BD49" s="8"/>
      <c r="BE49" s="8"/>
      <c r="BF49" s="8"/>
      <c r="BG49" s="8"/>
      <c r="BH49" s="8"/>
      <c r="BI49" s="8"/>
      <c r="BJ49" s="8"/>
      <c r="BK49" s="8"/>
      <c r="BL49" s="8"/>
      <c r="BM49" s="8"/>
      <c r="BN49" s="8"/>
      <c r="BO49" s="8"/>
      <c r="BP49" s="8"/>
      <c r="BQ49" s="8"/>
      <c r="BR49" s="8"/>
      <c r="BS49" s="8"/>
      <c r="BT49" s="8"/>
      <c r="BU49" s="8"/>
      <c r="BV49" s="8"/>
      <c r="BW49" s="8"/>
      <c r="BX49" s="8"/>
      <c r="BY49" s="8"/>
      <c r="BZ49" s="8"/>
      <c r="CA49" s="8"/>
      <c r="CB49" s="8"/>
      <c r="CC49" s="8"/>
      <c r="CD49" s="8"/>
      <c r="CE49" s="8"/>
      <c r="CF49" s="8"/>
      <c r="CG49" s="8"/>
      <c r="CH49" s="8"/>
      <c r="CI49" s="8"/>
      <c r="CJ49" s="8"/>
      <c r="CK49" s="8"/>
      <c r="CL49" s="8"/>
      <c r="CM49" s="8"/>
      <c r="CN49" s="8"/>
      <c r="CO49" s="8"/>
    </row>
    <row r="50" spans="3:93" x14ac:dyDescent="0.3">
      <c r="C50"/>
      <c r="D50"/>
      <c r="E50"/>
      <c r="F50"/>
      <c r="G50"/>
      <c r="H50"/>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8"/>
      <c r="AO50" s="8"/>
      <c r="AP50" s="8"/>
      <c r="AQ50" s="8"/>
      <c r="AR50" s="8"/>
      <c r="AS50" s="8"/>
      <c r="AT50" s="8"/>
      <c r="AU50" s="8"/>
      <c r="AV50" s="8"/>
      <c r="AW50" s="8"/>
      <c r="AX50" s="8"/>
      <c r="AY50" s="8"/>
      <c r="AZ50" s="8"/>
      <c r="BA50" s="8"/>
      <c r="BB50" s="8"/>
      <c r="BC50" s="8"/>
      <c r="BD50" s="8"/>
      <c r="BE50" s="8"/>
      <c r="BF50" s="8"/>
      <c r="BG50" s="8"/>
      <c r="BH50" s="8"/>
      <c r="BI50" s="8"/>
      <c r="BJ50" s="8"/>
      <c r="BK50" s="8"/>
      <c r="BL50" s="8"/>
      <c r="BM50" s="8"/>
      <c r="BN50" s="8"/>
      <c r="BO50" s="8"/>
      <c r="BP50" s="8"/>
      <c r="BQ50" s="8"/>
      <c r="BR50" s="8"/>
      <c r="BS50" s="8"/>
      <c r="BT50" s="8"/>
      <c r="BU50" s="8"/>
      <c r="BV50" s="8"/>
      <c r="BW50" s="8"/>
      <c r="BX50" s="8"/>
      <c r="BY50" s="8"/>
      <c r="BZ50" s="8"/>
      <c r="CA50" s="8"/>
      <c r="CB50" s="8"/>
      <c r="CC50" s="8"/>
      <c r="CD50" s="8"/>
      <c r="CE50" s="8"/>
      <c r="CF50" s="8"/>
      <c r="CG50" s="8"/>
      <c r="CH50" s="8"/>
      <c r="CI50" s="8"/>
      <c r="CJ50" s="8"/>
      <c r="CK50" s="8"/>
      <c r="CL50" s="8"/>
      <c r="CM50" s="8"/>
      <c r="CN50" s="8"/>
      <c r="CO50" s="8"/>
    </row>
    <row r="51" spans="3:93" x14ac:dyDescent="0.3">
      <c r="C51"/>
      <c r="D51"/>
      <c r="E51"/>
      <c r="F51"/>
      <c r="G51"/>
      <c r="H51"/>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8"/>
      <c r="AO51" s="8"/>
      <c r="AP51" s="8"/>
      <c r="AQ51" s="8"/>
      <c r="AR51" s="8"/>
      <c r="AS51" s="8"/>
      <c r="AT51" s="8"/>
      <c r="AU51" s="8"/>
      <c r="AV51" s="8"/>
      <c r="AW51" s="8"/>
      <c r="AX51" s="8"/>
      <c r="AY51" s="8"/>
      <c r="AZ51" s="8"/>
      <c r="BA51" s="8"/>
      <c r="BB51" s="8"/>
      <c r="BC51" s="8"/>
      <c r="BD51" s="8"/>
      <c r="BE51" s="8"/>
      <c r="BF51" s="8"/>
      <c r="BG51" s="8"/>
      <c r="BH51" s="8"/>
      <c r="BI51" s="8"/>
      <c r="BJ51" s="8"/>
      <c r="BK51" s="8"/>
      <c r="BL51" s="8"/>
      <c r="BM51" s="8"/>
      <c r="BN51" s="8"/>
      <c r="BO51" s="8"/>
      <c r="BP51" s="8"/>
      <c r="BQ51" s="8"/>
      <c r="BR51" s="8"/>
      <c r="BS51" s="8"/>
      <c r="BT51" s="8"/>
      <c r="BU51" s="8"/>
      <c r="BV51" s="8"/>
      <c r="BW51" s="8"/>
      <c r="BX51" s="8"/>
      <c r="BY51" s="8"/>
      <c r="BZ51" s="8"/>
      <c r="CA51" s="8"/>
      <c r="CB51" s="8"/>
      <c r="CC51" s="8"/>
      <c r="CD51" s="8"/>
      <c r="CE51" s="8"/>
      <c r="CF51" s="8"/>
      <c r="CG51" s="8"/>
      <c r="CH51" s="8"/>
      <c r="CI51" s="8"/>
      <c r="CJ51" s="8"/>
      <c r="CK51" s="8"/>
      <c r="CL51" s="8"/>
      <c r="CM51" s="8"/>
      <c r="CN51" s="8"/>
      <c r="CO51" s="8"/>
    </row>
    <row r="52" spans="3:93" x14ac:dyDescent="0.3">
      <c r="C52"/>
      <c r="D52"/>
      <c r="E52"/>
      <c r="F52"/>
      <c r="G52"/>
      <c r="H52"/>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8"/>
      <c r="AO52" s="8"/>
      <c r="AP52" s="8"/>
      <c r="AQ52" s="8"/>
      <c r="AR52" s="8"/>
      <c r="AS52" s="8"/>
      <c r="AT52" s="8"/>
      <c r="AU52" s="8"/>
      <c r="AV52" s="8"/>
      <c r="AW52" s="8"/>
      <c r="AX52" s="8"/>
      <c r="AY52" s="8"/>
      <c r="AZ52" s="8"/>
      <c r="BA52" s="8"/>
      <c r="BB52" s="8"/>
      <c r="BC52" s="8"/>
      <c r="BD52" s="8"/>
      <c r="BE52" s="8"/>
      <c r="BF52" s="8"/>
      <c r="BG52" s="8"/>
      <c r="BH52" s="8"/>
      <c r="BI52" s="8"/>
      <c r="BJ52" s="8"/>
      <c r="BK52" s="8"/>
      <c r="BL52" s="8"/>
      <c r="BM52" s="8"/>
      <c r="BN52" s="8"/>
      <c r="BO52" s="8"/>
      <c r="BP52" s="8"/>
      <c r="BQ52" s="8"/>
      <c r="BR52" s="8"/>
      <c r="BS52" s="8"/>
      <c r="BT52" s="8"/>
      <c r="BU52" s="8"/>
      <c r="BV52" s="8"/>
      <c r="BW52" s="8"/>
      <c r="BX52" s="8"/>
      <c r="BY52" s="8"/>
      <c r="BZ52" s="8"/>
      <c r="CA52" s="8"/>
      <c r="CB52" s="8"/>
      <c r="CC52" s="8"/>
      <c r="CD52" s="8"/>
      <c r="CE52" s="8"/>
      <c r="CF52" s="8"/>
      <c r="CG52" s="8"/>
      <c r="CH52" s="8"/>
      <c r="CI52" s="8"/>
      <c r="CJ52" s="8"/>
      <c r="CK52" s="8"/>
      <c r="CL52" s="8"/>
      <c r="CM52" s="8"/>
      <c r="CN52" s="8"/>
      <c r="CO52" s="8"/>
    </row>
    <row r="53" spans="3:93" x14ac:dyDescent="0.3">
      <c r="C53"/>
      <c r="D53"/>
      <c r="E53"/>
      <c r="F53"/>
      <c r="G53"/>
      <c r="H53"/>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8"/>
      <c r="AO53" s="8"/>
      <c r="AP53" s="8"/>
      <c r="AQ53" s="8"/>
      <c r="AR53" s="8"/>
      <c r="AS53" s="8"/>
      <c r="AT53" s="8"/>
      <c r="AU53" s="8"/>
      <c r="AV53" s="8"/>
      <c r="AW53" s="8"/>
      <c r="AX53" s="8"/>
      <c r="AY53" s="8"/>
      <c r="AZ53" s="8"/>
      <c r="BA53" s="8"/>
      <c r="BB53" s="8"/>
      <c r="BC53" s="8"/>
      <c r="BD53" s="8"/>
      <c r="BE53" s="8"/>
      <c r="BF53" s="8"/>
      <c r="BG53" s="8"/>
      <c r="BH53" s="8"/>
      <c r="BI53" s="8"/>
      <c r="BJ53" s="8"/>
      <c r="BK53" s="8"/>
      <c r="BL53" s="8"/>
      <c r="BM53" s="8"/>
      <c r="BN53" s="8"/>
      <c r="BO53" s="8"/>
      <c r="BP53" s="8"/>
      <c r="BQ53" s="8"/>
      <c r="BR53" s="8"/>
      <c r="BS53" s="8"/>
      <c r="BT53" s="8"/>
      <c r="BU53" s="8"/>
      <c r="BV53" s="8"/>
      <c r="BW53" s="8"/>
      <c r="BX53" s="8"/>
      <c r="BY53" s="8"/>
      <c r="BZ53" s="8"/>
      <c r="CA53" s="8"/>
      <c r="CB53" s="8"/>
      <c r="CC53" s="8"/>
      <c r="CD53" s="8"/>
      <c r="CE53" s="8"/>
      <c r="CF53" s="8"/>
      <c r="CG53" s="8"/>
      <c r="CH53" s="8"/>
      <c r="CI53" s="8"/>
      <c r="CJ53" s="8"/>
      <c r="CK53" s="8"/>
      <c r="CL53" s="8"/>
      <c r="CM53" s="8"/>
      <c r="CN53" s="8"/>
      <c r="CO53" s="8"/>
    </row>
    <row r="54" spans="3:93" x14ac:dyDescent="0.3">
      <c r="C54"/>
      <c r="D54"/>
      <c r="E54"/>
      <c r="F54"/>
      <c r="G54"/>
      <c r="H54"/>
      <c r="J54" s="8"/>
      <c r="K54" s="8"/>
      <c r="L54" s="8"/>
      <c r="M54" s="8"/>
      <c r="N54" s="8"/>
      <c r="O54" s="8"/>
      <c r="P54" s="8"/>
      <c r="Q54" s="8"/>
      <c r="R54" s="8"/>
      <c r="S54" s="8"/>
      <c r="T54" s="8"/>
      <c r="U54" s="8"/>
      <c r="V54" s="8"/>
      <c r="W54" s="8"/>
      <c r="X54" s="8"/>
      <c r="Y54" s="8"/>
      <c r="Z54" s="8"/>
      <c r="AA54" s="8"/>
      <c r="AB54" s="8"/>
      <c r="AC54" s="8"/>
      <c r="AD54" s="8"/>
      <c r="AE54" s="8"/>
      <c r="AF54" s="8"/>
      <c r="AG54" s="8"/>
      <c r="AH54" s="8"/>
      <c r="AI54" s="8"/>
      <c r="AJ54" s="8"/>
      <c r="AK54" s="8"/>
      <c r="AL54" s="8"/>
      <c r="AM54" s="8"/>
      <c r="AN54" s="8"/>
      <c r="AO54" s="8"/>
      <c r="AP54" s="8"/>
      <c r="AQ54" s="8"/>
      <c r="AR54" s="8"/>
      <c r="AS54" s="8"/>
      <c r="AT54" s="8"/>
      <c r="AU54" s="8"/>
      <c r="AV54" s="8"/>
      <c r="AW54" s="8"/>
      <c r="AX54" s="8"/>
      <c r="AY54" s="8"/>
      <c r="AZ54" s="8"/>
      <c r="BA54" s="8"/>
      <c r="BB54" s="8"/>
      <c r="BC54" s="8"/>
      <c r="BD54" s="8"/>
      <c r="BE54" s="8"/>
      <c r="BF54" s="8"/>
      <c r="BG54" s="8"/>
      <c r="BH54" s="8"/>
      <c r="BI54" s="8"/>
      <c r="BJ54" s="8"/>
      <c r="BK54" s="8"/>
      <c r="BL54" s="8"/>
      <c r="BM54" s="8"/>
      <c r="BN54" s="8"/>
      <c r="BO54" s="8"/>
      <c r="BP54" s="8"/>
      <c r="BQ54" s="8"/>
      <c r="BR54" s="8"/>
      <c r="BS54" s="8"/>
      <c r="BT54" s="8"/>
      <c r="BU54" s="8"/>
      <c r="BV54" s="8"/>
      <c r="BW54" s="8"/>
      <c r="BX54" s="8"/>
      <c r="BY54" s="8"/>
      <c r="BZ54" s="8"/>
      <c r="CA54" s="8"/>
      <c r="CB54" s="8"/>
      <c r="CC54" s="8"/>
      <c r="CD54" s="8"/>
      <c r="CE54" s="8"/>
      <c r="CF54" s="8"/>
      <c r="CG54" s="8"/>
      <c r="CH54" s="8"/>
      <c r="CI54" s="8"/>
      <c r="CJ54" s="8"/>
      <c r="CK54" s="8"/>
      <c r="CL54" s="8"/>
      <c r="CM54" s="8"/>
      <c r="CN54" s="8"/>
      <c r="CO54" s="8"/>
    </row>
    <row r="55" spans="3:93" x14ac:dyDescent="0.3">
      <c r="C55"/>
      <c r="D55"/>
      <c r="E55"/>
      <c r="F55"/>
      <c r="G55"/>
      <c r="H55"/>
      <c r="J55" s="8"/>
      <c r="K55" s="8"/>
      <c r="L55" s="8"/>
      <c r="M55" s="8"/>
      <c r="N55" s="8"/>
      <c r="O55" s="8"/>
      <c r="P55" s="8"/>
      <c r="Q55" s="8"/>
      <c r="R55" s="8"/>
      <c r="S55" s="8"/>
      <c r="T55" s="8"/>
      <c r="U55" s="8"/>
      <c r="V55" s="8"/>
      <c r="W55" s="8"/>
      <c r="X55" s="8"/>
      <c r="Y55" s="8"/>
      <c r="Z55" s="8"/>
      <c r="AA55" s="8"/>
      <c r="AB55" s="8"/>
      <c r="AC55" s="8"/>
      <c r="AD55" s="8"/>
      <c r="AE55" s="8"/>
      <c r="AF55" s="8"/>
      <c r="AG55" s="8"/>
      <c r="AH55" s="8"/>
      <c r="AI55" s="8"/>
      <c r="AJ55" s="8"/>
      <c r="AK55" s="8"/>
      <c r="AL55" s="8"/>
      <c r="AM55" s="8"/>
      <c r="AN55" s="8"/>
      <c r="AO55" s="8"/>
      <c r="AP55" s="8"/>
      <c r="AQ55" s="8"/>
      <c r="AR55" s="8"/>
      <c r="AS55" s="8"/>
      <c r="AT55" s="8"/>
      <c r="AU55" s="8"/>
      <c r="AV55" s="8"/>
      <c r="AW55" s="8"/>
      <c r="AX55" s="8"/>
      <c r="AY55" s="8"/>
      <c r="AZ55" s="8"/>
      <c r="BA55" s="8"/>
      <c r="BB55" s="8"/>
      <c r="BC55" s="8"/>
      <c r="BD55" s="8"/>
      <c r="BE55" s="8"/>
      <c r="BF55" s="8"/>
      <c r="BG55" s="8"/>
      <c r="BH55" s="8"/>
      <c r="BI55" s="8"/>
      <c r="BJ55" s="8"/>
      <c r="BK55" s="8"/>
      <c r="BL55" s="8"/>
      <c r="BM55" s="8"/>
      <c r="BN55" s="8"/>
      <c r="BO55" s="8"/>
      <c r="BP55" s="8"/>
      <c r="BQ55" s="8"/>
      <c r="BR55" s="8"/>
      <c r="BS55" s="8"/>
      <c r="BT55" s="8"/>
      <c r="BU55" s="8"/>
      <c r="BV55" s="8"/>
      <c r="BW55" s="8"/>
      <c r="BX55" s="8"/>
      <c r="BY55" s="8"/>
      <c r="BZ55" s="8"/>
      <c r="CA55" s="8"/>
      <c r="CB55" s="8"/>
      <c r="CC55" s="8"/>
      <c r="CD55" s="8"/>
      <c r="CE55" s="8"/>
      <c r="CF55" s="8"/>
      <c r="CG55" s="8"/>
      <c r="CH55" s="8"/>
      <c r="CI55" s="8"/>
      <c r="CJ55" s="8"/>
      <c r="CK55" s="8"/>
      <c r="CL55" s="8"/>
      <c r="CM55" s="8"/>
      <c r="CN55" s="8"/>
      <c r="CO55" s="8"/>
    </row>
    <row r="56" spans="3:93" x14ac:dyDescent="0.3">
      <c r="C56"/>
      <c r="D56"/>
      <c r="E56"/>
      <c r="F56"/>
      <c r="G56"/>
      <c r="H56"/>
      <c r="J56" s="8"/>
      <c r="K56" s="8"/>
      <c r="L56" s="8"/>
      <c r="M56" s="8"/>
      <c r="N56" s="8"/>
      <c r="O56" s="8"/>
      <c r="P56" s="8"/>
      <c r="Q56" s="8"/>
      <c r="R56" s="8"/>
      <c r="S56" s="8"/>
      <c r="T56" s="8"/>
      <c r="U56" s="8"/>
      <c r="V56" s="8"/>
      <c r="W56" s="8"/>
      <c r="X56" s="8"/>
      <c r="Y56" s="8"/>
      <c r="Z56" s="8"/>
      <c r="AA56" s="8"/>
      <c r="AB56" s="8"/>
      <c r="AC56" s="8"/>
      <c r="AD56" s="8"/>
      <c r="AE56" s="8"/>
      <c r="AF56" s="8"/>
      <c r="AG56" s="8"/>
      <c r="AH56" s="8"/>
      <c r="AI56" s="8"/>
      <c r="AJ56" s="8"/>
      <c r="AK56" s="8"/>
      <c r="AL56" s="8"/>
      <c r="AM56" s="8"/>
      <c r="AN56" s="8"/>
      <c r="AO56" s="8"/>
      <c r="AP56" s="8"/>
      <c r="AQ56" s="8"/>
      <c r="AR56" s="8"/>
      <c r="AS56" s="8"/>
      <c r="AT56" s="8"/>
      <c r="AU56" s="8"/>
      <c r="AV56" s="8"/>
      <c r="AW56" s="8"/>
      <c r="AX56" s="8"/>
      <c r="AY56" s="8"/>
      <c r="AZ56" s="8"/>
      <c r="BA56" s="8"/>
      <c r="BB56" s="8"/>
      <c r="BC56" s="8"/>
      <c r="BD56" s="8"/>
      <c r="BE56" s="8"/>
      <c r="BF56" s="8"/>
      <c r="BG56" s="8"/>
      <c r="BH56" s="8"/>
      <c r="BI56" s="8"/>
      <c r="BJ56" s="8"/>
      <c r="BK56" s="8"/>
      <c r="BL56" s="8"/>
      <c r="BM56" s="8"/>
      <c r="BN56" s="8"/>
      <c r="BO56" s="8"/>
      <c r="BP56" s="8"/>
      <c r="BQ56" s="8"/>
      <c r="BR56" s="8"/>
      <c r="BS56" s="8"/>
      <c r="BT56" s="8"/>
      <c r="BU56" s="8"/>
      <c r="BV56" s="8"/>
      <c r="BW56" s="8"/>
      <c r="BX56" s="8"/>
      <c r="BY56" s="8"/>
      <c r="BZ56" s="8"/>
      <c r="CA56" s="8"/>
      <c r="CB56" s="8"/>
      <c r="CC56" s="8"/>
      <c r="CD56" s="8"/>
      <c r="CE56" s="8"/>
      <c r="CF56" s="8"/>
      <c r="CG56" s="8"/>
      <c r="CH56" s="8"/>
      <c r="CI56" s="8"/>
      <c r="CJ56" s="8"/>
      <c r="CK56" s="8"/>
      <c r="CL56" s="8"/>
      <c r="CM56" s="8"/>
      <c r="CN56" s="8"/>
      <c r="CO56" s="8"/>
    </row>
    <row r="57" spans="3:93" x14ac:dyDescent="0.3">
      <c r="C57"/>
      <c r="D57"/>
      <c r="E57"/>
      <c r="F57"/>
      <c r="G57"/>
      <c r="H57"/>
      <c r="J57" s="8"/>
      <c r="K57" s="8"/>
      <c r="L57" s="8"/>
      <c r="M57" s="8"/>
      <c r="N57" s="8"/>
      <c r="O57" s="8"/>
      <c r="P57" s="8"/>
      <c r="Q57" s="8"/>
      <c r="R57" s="8"/>
      <c r="S57" s="8"/>
      <c r="T57" s="8"/>
      <c r="U57" s="8"/>
      <c r="V57" s="8"/>
      <c r="W57" s="8"/>
      <c r="X57" s="8"/>
      <c r="Y57" s="8"/>
      <c r="Z57" s="8"/>
      <c r="AA57" s="8"/>
      <c r="AB57" s="8"/>
      <c r="AC57" s="8"/>
      <c r="AD57" s="8"/>
      <c r="AE57" s="8"/>
      <c r="AF57" s="8"/>
      <c r="AG57" s="8"/>
      <c r="AH57" s="8"/>
      <c r="AI57" s="8"/>
      <c r="AJ57" s="8"/>
      <c r="AK57" s="8"/>
      <c r="AL57" s="8"/>
      <c r="AM57" s="8"/>
      <c r="AN57" s="8"/>
      <c r="AO57" s="8"/>
      <c r="AP57" s="8"/>
      <c r="AQ57" s="8"/>
      <c r="AR57" s="8"/>
      <c r="AS57" s="8"/>
      <c r="AT57" s="8"/>
      <c r="AU57" s="8"/>
      <c r="AV57" s="8"/>
      <c r="AW57" s="8"/>
      <c r="AX57" s="8"/>
      <c r="AY57" s="8"/>
      <c r="AZ57" s="8"/>
      <c r="BA57" s="8"/>
      <c r="BB57" s="8"/>
      <c r="BC57" s="8"/>
      <c r="BD57" s="8"/>
      <c r="BE57" s="8"/>
      <c r="BF57" s="8"/>
      <c r="BG57" s="8"/>
      <c r="BH57" s="8"/>
      <c r="BI57" s="8"/>
      <c r="BJ57" s="8"/>
      <c r="BK57" s="8"/>
      <c r="BL57" s="8"/>
      <c r="BM57" s="8"/>
      <c r="BN57" s="8"/>
      <c r="BO57" s="8"/>
      <c r="BP57" s="8"/>
      <c r="BQ57" s="8"/>
      <c r="BR57" s="8"/>
      <c r="BS57" s="8"/>
      <c r="BT57" s="8"/>
      <c r="BU57" s="8"/>
      <c r="BV57" s="8"/>
      <c r="BW57" s="8"/>
      <c r="BX57" s="8"/>
      <c r="BY57" s="8"/>
      <c r="BZ57" s="8"/>
      <c r="CA57" s="8"/>
      <c r="CB57" s="8"/>
      <c r="CC57" s="8"/>
      <c r="CD57" s="8"/>
      <c r="CE57" s="8"/>
      <c r="CF57" s="8"/>
      <c r="CG57" s="8"/>
      <c r="CH57" s="8"/>
      <c r="CI57" s="8"/>
      <c r="CJ57" s="8"/>
      <c r="CK57" s="8"/>
      <c r="CL57" s="8"/>
      <c r="CM57" s="8"/>
      <c r="CN57" s="8"/>
      <c r="CO57" s="8"/>
    </row>
    <row r="58" spans="3:93" x14ac:dyDescent="0.3">
      <c r="C58"/>
      <c r="D58"/>
      <c r="E58"/>
      <c r="F58"/>
      <c r="G58"/>
      <c r="H58"/>
      <c r="J58" s="8"/>
      <c r="K58" s="8"/>
      <c r="L58" s="8"/>
      <c r="M58" s="8"/>
      <c r="N58" s="8"/>
      <c r="O58" s="8"/>
      <c r="P58" s="8"/>
      <c r="Q58" s="8"/>
      <c r="R58" s="8"/>
      <c r="S58" s="8"/>
      <c r="T58" s="8"/>
      <c r="U58" s="8"/>
      <c r="V58" s="8"/>
      <c r="W58" s="8"/>
      <c r="X58" s="8"/>
      <c r="Y58" s="8"/>
      <c r="Z58" s="8"/>
      <c r="AA58" s="8"/>
      <c r="AB58" s="8"/>
      <c r="AC58" s="8"/>
      <c r="AD58" s="8"/>
      <c r="AE58" s="8"/>
      <c r="AF58" s="8"/>
      <c r="AG58" s="8"/>
      <c r="AH58" s="8"/>
      <c r="AI58" s="8"/>
      <c r="AJ58" s="8"/>
      <c r="AK58" s="8"/>
      <c r="AL58" s="8"/>
      <c r="AM58" s="8"/>
      <c r="AN58" s="8"/>
      <c r="AO58" s="8"/>
      <c r="AP58" s="8"/>
      <c r="AQ58" s="8"/>
      <c r="AR58" s="8"/>
      <c r="AS58" s="8"/>
      <c r="AT58" s="8"/>
      <c r="AU58" s="8"/>
      <c r="AV58" s="8"/>
      <c r="AW58" s="8"/>
      <c r="AX58" s="8"/>
      <c r="AY58" s="8"/>
      <c r="AZ58" s="8"/>
      <c r="BA58" s="8"/>
      <c r="BB58" s="8"/>
      <c r="BC58" s="8"/>
      <c r="BD58" s="8"/>
      <c r="BE58" s="8"/>
      <c r="BF58" s="8"/>
      <c r="BG58" s="8"/>
      <c r="BH58" s="8"/>
      <c r="BI58" s="8"/>
      <c r="BJ58" s="8"/>
      <c r="BK58" s="8"/>
      <c r="BL58" s="8"/>
      <c r="BM58" s="8"/>
      <c r="BN58" s="8"/>
      <c r="BO58" s="8"/>
      <c r="BP58" s="8"/>
      <c r="BQ58" s="8"/>
      <c r="BR58" s="8"/>
      <c r="BS58" s="8"/>
      <c r="BT58" s="8"/>
      <c r="BU58" s="8"/>
      <c r="BV58" s="8"/>
      <c r="BW58" s="8"/>
      <c r="BX58" s="8"/>
      <c r="BY58" s="8"/>
      <c r="BZ58" s="8"/>
      <c r="CA58" s="8"/>
      <c r="CB58" s="8"/>
      <c r="CC58" s="8"/>
      <c r="CD58" s="8"/>
      <c r="CE58" s="8"/>
      <c r="CF58" s="8"/>
      <c r="CG58" s="8"/>
      <c r="CH58" s="8"/>
      <c r="CI58" s="8"/>
      <c r="CJ58" s="8"/>
      <c r="CK58" s="8"/>
      <c r="CL58" s="8"/>
      <c r="CM58" s="8"/>
      <c r="CN58" s="8"/>
      <c r="CO58" s="8"/>
    </row>
    <row r="59" spans="3:93" x14ac:dyDescent="0.3">
      <c r="C59"/>
      <c r="D59"/>
      <c r="E59"/>
      <c r="F59"/>
      <c r="G59"/>
      <c r="H59"/>
      <c r="J59" s="8"/>
      <c r="K59" s="8"/>
      <c r="L59" s="8"/>
      <c r="M59" s="8"/>
      <c r="N59" s="8"/>
      <c r="O59" s="8"/>
      <c r="P59" s="8"/>
      <c r="Q59" s="8"/>
      <c r="R59" s="8"/>
      <c r="S59" s="8"/>
      <c r="T59" s="8"/>
      <c r="U59" s="8"/>
      <c r="V59" s="8"/>
      <c r="W59" s="8"/>
      <c r="X59" s="8"/>
      <c r="Y59" s="8"/>
      <c r="Z59" s="8"/>
      <c r="AA59" s="8"/>
      <c r="AB59" s="8"/>
      <c r="AC59" s="8"/>
      <c r="AD59" s="8"/>
      <c r="AE59" s="8"/>
      <c r="AF59" s="8"/>
      <c r="AG59" s="8"/>
      <c r="AH59" s="8"/>
      <c r="AI59" s="8"/>
      <c r="AJ59" s="8"/>
      <c r="AK59" s="8"/>
      <c r="AL59" s="8"/>
      <c r="AM59" s="8"/>
      <c r="AN59" s="8"/>
      <c r="AO59" s="8"/>
      <c r="AP59" s="8"/>
      <c r="AQ59" s="8"/>
      <c r="AR59" s="8"/>
      <c r="AS59" s="8"/>
      <c r="AT59" s="8"/>
      <c r="AU59" s="8"/>
      <c r="AV59" s="8"/>
      <c r="AW59" s="8"/>
      <c r="AX59" s="8"/>
      <c r="AY59" s="8"/>
      <c r="AZ59" s="8"/>
      <c r="BA59" s="8"/>
      <c r="BB59" s="8"/>
      <c r="BC59" s="8"/>
      <c r="BD59" s="8"/>
      <c r="BE59" s="8"/>
      <c r="BF59" s="8"/>
      <c r="BG59" s="8"/>
      <c r="BH59" s="8"/>
      <c r="BI59" s="8"/>
      <c r="BJ59" s="8"/>
      <c r="BK59" s="8"/>
      <c r="BL59" s="8"/>
      <c r="BM59" s="8"/>
      <c r="BN59" s="8"/>
      <c r="BO59" s="8"/>
      <c r="BP59" s="8"/>
      <c r="BQ59" s="8"/>
      <c r="BR59" s="8"/>
      <c r="BS59" s="8"/>
      <c r="BT59" s="8"/>
      <c r="BU59" s="8"/>
      <c r="BV59" s="8"/>
      <c r="BW59" s="8"/>
      <c r="BX59" s="8"/>
      <c r="BY59" s="8"/>
      <c r="BZ59" s="8"/>
      <c r="CA59" s="8"/>
      <c r="CB59" s="8"/>
      <c r="CC59" s="8"/>
      <c r="CD59" s="8"/>
      <c r="CE59" s="8"/>
      <c r="CF59" s="8"/>
      <c r="CG59" s="8"/>
      <c r="CH59" s="8"/>
      <c r="CI59" s="8"/>
      <c r="CJ59" s="8"/>
      <c r="CK59" s="8"/>
      <c r="CL59" s="8"/>
      <c r="CM59" s="8"/>
      <c r="CN59" s="8"/>
      <c r="CO59" s="8"/>
    </row>
    <row r="60" spans="3:93" x14ac:dyDescent="0.3">
      <c r="C60"/>
      <c r="D60"/>
      <c r="E60"/>
      <c r="F60"/>
      <c r="G60"/>
      <c r="H60"/>
      <c r="J60" s="8"/>
      <c r="K60" s="8"/>
      <c r="L60" s="8"/>
      <c r="M60" s="8"/>
      <c r="N60" s="8"/>
      <c r="O60" s="8"/>
      <c r="P60" s="8"/>
      <c r="Q60" s="8"/>
      <c r="R60" s="8"/>
      <c r="S60" s="8"/>
      <c r="T60" s="8"/>
      <c r="U60" s="8"/>
      <c r="V60" s="8"/>
      <c r="W60" s="8"/>
      <c r="X60" s="8"/>
      <c r="Y60" s="8"/>
      <c r="Z60" s="8"/>
      <c r="AA60" s="8"/>
      <c r="AB60" s="8"/>
      <c r="AC60" s="8"/>
      <c r="AD60" s="8"/>
      <c r="AE60" s="8"/>
      <c r="AF60" s="8"/>
      <c r="AG60" s="8"/>
      <c r="AH60" s="8"/>
      <c r="AI60" s="8"/>
      <c r="AJ60" s="8"/>
      <c r="AK60" s="8"/>
      <c r="AL60" s="8"/>
      <c r="AM60" s="8"/>
      <c r="AN60" s="8"/>
      <c r="AO60" s="8"/>
      <c r="AP60" s="8"/>
      <c r="AQ60" s="8"/>
      <c r="AR60" s="8"/>
      <c r="AS60" s="8"/>
      <c r="AT60" s="8"/>
      <c r="AU60" s="8"/>
      <c r="AV60" s="8"/>
      <c r="AW60" s="8"/>
      <c r="AX60" s="8"/>
      <c r="AY60" s="8"/>
      <c r="AZ60" s="8"/>
      <c r="BA60" s="8"/>
      <c r="BB60" s="8"/>
      <c r="BC60" s="8"/>
      <c r="BD60" s="8"/>
      <c r="BE60" s="8"/>
      <c r="BF60" s="8"/>
      <c r="BG60" s="8"/>
      <c r="BH60" s="8"/>
      <c r="BI60" s="8"/>
      <c r="BJ60" s="8"/>
      <c r="BK60" s="8"/>
      <c r="BL60" s="8"/>
      <c r="BM60" s="8"/>
      <c r="BN60" s="8"/>
      <c r="BO60" s="8"/>
      <c r="BP60" s="8"/>
      <c r="BQ60" s="8"/>
      <c r="BR60" s="8"/>
      <c r="BS60" s="8"/>
      <c r="BT60" s="8"/>
      <c r="BU60" s="8"/>
      <c r="BV60" s="8"/>
      <c r="BW60" s="8"/>
      <c r="BX60" s="8"/>
      <c r="BY60" s="8"/>
      <c r="BZ60" s="8"/>
      <c r="CA60" s="8"/>
      <c r="CB60" s="8"/>
      <c r="CC60" s="8"/>
      <c r="CD60" s="8"/>
      <c r="CE60" s="8"/>
      <c r="CF60" s="8"/>
      <c r="CG60" s="8"/>
      <c r="CH60" s="8"/>
      <c r="CI60" s="8"/>
      <c r="CJ60" s="8"/>
      <c r="CK60" s="8"/>
      <c r="CL60" s="8"/>
      <c r="CM60" s="8"/>
      <c r="CN60" s="8"/>
      <c r="CO60" s="8"/>
    </row>
    <row r="61" spans="3:93" x14ac:dyDescent="0.3">
      <c r="C61"/>
      <c r="D61"/>
      <c r="E61"/>
      <c r="F61"/>
      <c r="G61"/>
      <c r="H61"/>
      <c r="J61" s="8"/>
      <c r="K61" s="8"/>
      <c r="L61" s="8"/>
      <c r="M61" s="8"/>
      <c r="N61" s="8"/>
      <c r="O61" s="8"/>
      <c r="P61" s="8"/>
      <c r="Q61" s="8"/>
      <c r="R61" s="8"/>
      <c r="S61" s="8"/>
      <c r="T61" s="8"/>
      <c r="U61" s="8"/>
      <c r="V61" s="8"/>
      <c r="W61" s="8"/>
      <c r="X61" s="8"/>
      <c r="Y61" s="8"/>
      <c r="Z61" s="8"/>
      <c r="AA61" s="8"/>
      <c r="AB61" s="8"/>
      <c r="AC61" s="8"/>
      <c r="AD61" s="8"/>
      <c r="AE61" s="8"/>
      <c r="AF61" s="8"/>
      <c r="AG61" s="8"/>
      <c r="AH61" s="8"/>
      <c r="AI61" s="8"/>
      <c r="AJ61" s="8"/>
      <c r="AK61" s="8"/>
      <c r="AL61" s="8"/>
      <c r="AM61" s="8"/>
      <c r="AN61" s="8"/>
      <c r="AO61" s="8"/>
      <c r="AP61" s="8"/>
      <c r="AQ61" s="8"/>
      <c r="AR61" s="8"/>
      <c r="AS61" s="8"/>
      <c r="AT61" s="8"/>
      <c r="AU61" s="8"/>
      <c r="AV61" s="8"/>
      <c r="AW61" s="8"/>
      <c r="AX61" s="8"/>
      <c r="AY61" s="8"/>
      <c r="AZ61" s="8"/>
      <c r="BA61" s="8"/>
      <c r="BB61" s="8"/>
      <c r="BC61" s="8"/>
      <c r="BD61" s="8"/>
      <c r="BE61" s="8"/>
      <c r="BF61" s="8"/>
      <c r="BG61" s="8"/>
      <c r="BH61" s="8"/>
      <c r="BI61" s="8"/>
      <c r="BJ61" s="8"/>
      <c r="BK61" s="8"/>
      <c r="BL61" s="8"/>
      <c r="BM61" s="8"/>
      <c r="BN61" s="8"/>
      <c r="BO61" s="8"/>
      <c r="BP61" s="8"/>
      <c r="BQ61" s="8"/>
      <c r="BR61" s="8"/>
      <c r="BS61" s="8"/>
      <c r="BT61" s="8"/>
      <c r="BU61" s="8"/>
      <c r="BV61" s="8"/>
      <c r="BW61" s="8"/>
      <c r="BX61" s="8"/>
      <c r="BY61" s="8"/>
      <c r="BZ61" s="8"/>
      <c r="CA61" s="8"/>
      <c r="CB61" s="8"/>
      <c r="CC61" s="8"/>
      <c r="CD61" s="8"/>
      <c r="CE61" s="8"/>
      <c r="CF61" s="8"/>
      <c r="CG61" s="8"/>
      <c r="CH61" s="8"/>
      <c r="CI61" s="8"/>
      <c r="CJ61" s="8"/>
      <c r="CK61" s="8"/>
      <c r="CL61" s="8"/>
      <c r="CM61" s="8"/>
      <c r="CN61" s="8"/>
      <c r="CO61" s="8"/>
    </row>
    <row r="62" spans="3:93" x14ac:dyDescent="0.3">
      <c r="C62"/>
      <c r="D62"/>
      <c r="E62"/>
      <c r="F62"/>
      <c r="G62"/>
      <c r="H62"/>
      <c r="J62" s="8"/>
      <c r="K62" s="8"/>
      <c r="L62" s="8"/>
      <c r="M62" s="8"/>
      <c r="N62" s="8"/>
      <c r="O62" s="8"/>
      <c r="P62" s="8"/>
      <c r="Q62" s="8"/>
      <c r="R62" s="8"/>
      <c r="S62" s="8"/>
      <c r="T62" s="8"/>
      <c r="U62" s="8"/>
      <c r="V62" s="8"/>
      <c r="W62" s="8"/>
      <c r="X62" s="8"/>
      <c r="Y62" s="8"/>
      <c r="Z62" s="8"/>
      <c r="AA62" s="8"/>
      <c r="AB62" s="8"/>
      <c r="AC62" s="8"/>
      <c r="AD62" s="8"/>
      <c r="AE62" s="8"/>
      <c r="AF62" s="8"/>
      <c r="AG62" s="8"/>
      <c r="AH62" s="8"/>
      <c r="AI62" s="8"/>
      <c r="AJ62" s="8"/>
      <c r="AK62" s="8"/>
      <c r="AL62" s="8"/>
      <c r="AM62" s="8"/>
      <c r="AN62" s="8"/>
      <c r="AO62" s="8"/>
      <c r="AP62" s="8"/>
      <c r="AQ62" s="8"/>
      <c r="AR62" s="8"/>
      <c r="AS62" s="8"/>
      <c r="AT62" s="8"/>
      <c r="AU62" s="8"/>
      <c r="AV62" s="8"/>
      <c r="AW62" s="8"/>
      <c r="AX62" s="8"/>
      <c r="AY62" s="8"/>
      <c r="AZ62" s="8"/>
      <c r="BA62" s="8"/>
      <c r="BB62" s="8"/>
      <c r="BC62" s="8"/>
      <c r="BD62" s="8"/>
      <c r="BE62" s="8"/>
      <c r="BF62" s="8"/>
      <c r="BG62" s="8"/>
      <c r="BH62" s="8"/>
      <c r="BI62" s="8"/>
      <c r="BJ62" s="8"/>
      <c r="BK62" s="8"/>
      <c r="BL62" s="8"/>
      <c r="BM62" s="8"/>
      <c r="BN62" s="8"/>
      <c r="BO62" s="8"/>
      <c r="BP62" s="8"/>
      <c r="BQ62" s="8"/>
      <c r="BR62" s="8"/>
      <c r="BS62" s="8"/>
      <c r="BT62" s="8"/>
      <c r="BU62" s="8"/>
      <c r="BV62" s="8"/>
      <c r="BW62" s="8"/>
      <c r="BX62" s="8"/>
      <c r="BY62" s="8"/>
      <c r="BZ62" s="8"/>
      <c r="CA62" s="8"/>
      <c r="CB62" s="8"/>
      <c r="CC62" s="8"/>
      <c r="CD62" s="8"/>
      <c r="CE62" s="8"/>
      <c r="CF62" s="8"/>
      <c r="CG62" s="8"/>
      <c r="CH62" s="8"/>
      <c r="CI62" s="8"/>
      <c r="CJ62" s="8"/>
      <c r="CK62" s="8"/>
      <c r="CL62" s="8"/>
      <c r="CM62" s="8"/>
      <c r="CN62" s="8"/>
      <c r="CO62" s="8"/>
    </row>
    <row r="63" spans="3:93" x14ac:dyDescent="0.3">
      <c r="C63"/>
      <c r="D63"/>
      <c r="E63"/>
      <c r="F63"/>
      <c r="G63"/>
      <c r="H63"/>
      <c r="J63" s="8"/>
      <c r="K63" s="8"/>
      <c r="L63" s="8"/>
      <c r="M63" s="8"/>
      <c r="N63" s="8"/>
      <c r="O63" s="8"/>
      <c r="P63" s="8"/>
      <c r="Q63" s="8"/>
      <c r="R63" s="8"/>
      <c r="S63" s="8"/>
      <c r="T63" s="8"/>
      <c r="U63" s="8"/>
      <c r="V63" s="8"/>
      <c r="W63" s="8"/>
      <c r="X63" s="8"/>
      <c r="Y63" s="8"/>
      <c r="Z63" s="8"/>
      <c r="AA63" s="8"/>
      <c r="AB63" s="8"/>
      <c r="AC63" s="8"/>
      <c r="AD63" s="8"/>
      <c r="AE63" s="8"/>
      <c r="AF63" s="8"/>
      <c r="AG63" s="8"/>
      <c r="AH63" s="8"/>
      <c r="AI63" s="8"/>
      <c r="AJ63" s="8"/>
      <c r="AK63" s="8"/>
      <c r="AL63" s="8"/>
      <c r="AM63" s="8"/>
      <c r="AN63" s="8"/>
      <c r="AO63" s="8"/>
      <c r="AP63" s="8"/>
      <c r="AQ63" s="8"/>
      <c r="AR63" s="8"/>
      <c r="AS63" s="8"/>
      <c r="AT63" s="8"/>
      <c r="AU63" s="8"/>
      <c r="AV63" s="8"/>
      <c r="AW63" s="8"/>
      <c r="AX63" s="8"/>
      <c r="AY63" s="8"/>
      <c r="AZ63" s="8"/>
      <c r="BA63" s="8"/>
      <c r="BB63" s="8"/>
      <c r="BC63" s="8"/>
      <c r="BD63" s="8"/>
      <c r="BE63" s="8"/>
      <c r="BF63" s="8"/>
      <c r="BG63" s="8"/>
      <c r="BH63" s="8"/>
      <c r="BI63" s="8"/>
      <c r="BJ63" s="8"/>
      <c r="BK63" s="8"/>
      <c r="BL63" s="8"/>
      <c r="BM63" s="8"/>
      <c r="BN63" s="8"/>
      <c r="BO63" s="8"/>
      <c r="BP63" s="8"/>
      <c r="BQ63" s="8"/>
      <c r="BR63" s="8"/>
      <c r="BS63" s="8"/>
      <c r="BT63" s="8"/>
      <c r="BU63" s="8"/>
      <c r="BV63" s="8"/>
      <c r="BW63" s="8"/>
      <c r="BX63" s="8"/>
      <c r="BY63" s="8"/>
      <c r="BZ63" s="8"/>
      <c r="CA63" s="8"/>
      <c r="CB63" s="8"/>
      <c r="CC63" s="8"/>
      <c r="CD63" s="8"/>
      <c r="CE63" s="8"/>
      <c r="CF63" s="8"/>
      <c r="CG63" s="8"/>
      <c r="CH63" s="8"/>
      <c r="CI63" s="8"/>
      <c r="CJ63" s="8"/>
      <c r="CK63" s="8"/>
      <c r="CL63" s="8"/>
      <c r="CM63" s="8"/>
      <c r="CN63" s="8"/>
      <c r="CO63" s="8"/>
    </row>
    <row r="64" spans="3:93" x14ac:dyDescent="0.3">
      <c r="C64"/>
      <c r="D64"/>
      <c r="E64"/>
      <c r="F64"/>
      <c r="G64"/>
      <c r="H64"/>
      <c r="J64" s="8"/>
      <c r="K64" s="8"/>
      <c r="L64" s="8"/>
      <c r="M64" s="8"/>
      <c r="N64" s="8"/>
      <c r="O64" s="8"/>
      <c r="P64" s="8"/>
      <c r="Q64" s="8"/>
      <c r="R64" s="8"/>
      <c r="S64" s="8"/>
      <c r="T64" s="8"/>
      <c r="U64" s="8"/>
      <c r="V64" s="8"/>
      <c r="W64" s="8"/>
      <c r="X64" s="8"/>
      <c r="Y64" s="8"/>
      <c r="Z64" s="8"/>
      <c r="AA64" s="8"/>
      <c r="AB64" s="8"/>
      <c r="AC64" s="8"/>
      <c r="AD64" s="8"/>
      <c r="AE64" s="8"/>
      <c r="AF64" s="8"/>
      <c r="AG64" s="8"/>
      <c r="AH64" s="8"/>
      <c r="AI64" s="8"/>
      <c r="AJ64" s="8"/>
      <c r="AK64" s="8"/>
      <c r="AL64" s="8"/>
      <c r="AM64" s="8"/>
      <c r="AN64" s="8"/>
      <c r="AO64" s="8"/>
      <c r="AP64" s="8"/>
      <c r="AQ64" s="8"/>
      <c r="AR64" s="8"/>
      <c r="AS64" s="8"/>
      <c r="AT64" s="8"/>
      <c r="AU64" s="8"/>
      <c r="AV64" s="8"/>
      <c r="AW64" s="8"/>
      <c r="AX64" s="8"/>
      <c r="AY64" s="8"/>
      <c r="AZ64" s="8"/>
      <c r="BA64" s="8"/>
      <c r="BB64" s="8"/>
      <c r="BC64" s="8"/>
      <c r="BD64" s="8"/>
      <c r="BE64" s="8"/>
      <c r="BF64" s="8"/>
      <c r="BG64" s="8"/>
      <c r="BH64" s="8"/>
      <c r="BI64" s="8"/>
      <c r="BJ64" s="8"/>
      <c r="BK64" s="8"/>
      <c r="BL64" s="8"/>
      <c r="BM64" s="8"/>
      <c r="BN64" s="8"/>
      <c r="BO64" s="8"/>
      <c r="BP64" s="8"/>
      <c r="BQ64" s="8"/>
      <c r="BR64" s="8"/>
      <c r="BS64" s="8"/>
      <c r="BT64" s="8"/>
      <c r="BU64" s="8"/>
      <c r="BV64" s="8"/>
      <c r="BW64" s="8"/>
      <c r="BX64" s="8"/>
      <c r="BY64" s="8"/>
      <c r="BZ64" s="8"/>
      <c r="CA64" s="8"/>
      <c r="CB64" s="8"/>
      <c r="CC64" s="8"/>
      <c r="CD64" s="8"/>
      <c r="CE64" s="8"/>
      <c r="CF64" s="8"/>
      <c r="CG64" s="8"/>
      <c r="CH64" s="8"/>
      <c r="CI64" s="8"/>
      <c r="CJ64" s="8"/>
      <c r="CK64" s="8"/>
      <c r="CL64" s="8"/>
      <c r="CM64" s="8"/>
      <c r="CN64" s="8"/>
      <c r="CO64" s="8"/>
    </row>
    <row r="65" spans="3:93" x14ac:dyDescent="0.3">
      <c r="C65"/>
      <c r="D65"/>
      <c r="E65"/>
      <c r="F65"/>
      <c r="G65"/>
      <c r="H65"/>
      <c r="J65" s="8"/>
      <c r="K65" s="8"/>
      <c r="L65" s="8"/>
      <c r="M65" s="8"/>
      <c r="N65" s="8"/>
      <c r="O65" s="8"/>
      <c r="P65" s="8"/>
      <c r="Q65" s="8"/>
      <c r="R65" s="8"/>
      <c r="S65" s="8"/>
      <c r="T65" s="8"/>
      <c r="U65" s="8"/>
      <c r="V65" s="8"/>
      <c r="W65" s="8"/>
      <c r="X65" s="8"/>
      <c r="Y65" s="8"/>
      <c r="Z65" s="8"/>
      <c r="AA65" s="8"/>
      <c r="AB65" s="8"/>
      <c r="AC65" s="8"/>
      <c r="AD65" s="8"/>
      <c r="AE65" s="8"/>
      <c r="AF65" s="8"/>
      <c r="AG65" s="8"/>
      <c r="AH65" s="8"/>
      <c r="AI65" s="8"/>
      <c r="AJ65" s="8"/>
      <c r="AK65" s="8"/>
      <c r="AL65" s="8"/>
      <c r="AM65" s="8"/>
      <c r="AN65" s="8"/>
      <c r="AO65" s="8"/>
      <c r="AP65" s="8"/>
      <c r="AQ65" s="8"/>
      <c r="AR65" s="8"/>
      <c r="AS65" s="8"/>
      <c r="AT65" s="8"/>
      <c r="AU65" s="8"/>
      <c r="AV65" s="8"/>
      <c r="AW65" s="8"/>
      <c r="AX65" s="8"/>
      <c r="AY65" s="8"/>
      <c r="AZ65" s="8"/>
      <c r="BA65" s="8"/>
      <c r="BB65" s="8"/>
      <c r="BC65" s="8"/>
      <c r="BD65" s="8"/>
      <c r="BE65" s="8"/>
      <c r="BF65" s="8"/>
      <c r="BG65" s="8"/>
      <c r="BH65" s="8"/>
      <c r="BI65" s="8"/>
      <c r="BJ65" s="8"/>
      <c r="BK65" s="8"/>
      <c r="BL65" s="8"/>
      <c r="BM65" s="8"/>
      <c r="BN65" s="8"/>
      <c r="BO65" s="8"/>
      <c r="BP65" s="8"/>
      <c r="BQ65" s="8"/>
      <c r="BR65" s="8"/>
      <c r="BS65" s="8"/>
      <c r="BT65" s="8"/>
      <c r="BU65" s="8"/>
      <c r="BV65" s="8"/>
      <c r="BW65" s="8"/>
      <c r="BX65" s="8"/>
      <c r="BY65" s="8"/>
      <c r="BZ65" s="8"/>
      <c r="CA65" s="8"/>
      <c r="CB65" s="8"/>
      <c r="CC65" s="8"/>
      <c r="CD65" s="8"/>
      <c r="CE65" s="8"/>
      <c r="CF65" s="8"/>
      <c r="CG65" s="8"/>
      <c r="CH65" s="8"/>
      <c r="CI65" s="8"/>
      <c r="CJ65" s="8"/>
      <c r="CK65" s="8"/>
      <c r="CL65" s="8"/>
      <c r="CM65" s="8"/>
      <c r="CN65" s="8"/>
      <c r="CO65" s="8"/>
    </row>
    <row r="66" spans="3:93" x14ac:dyDescent="0.3">
      <c r="C66"/>
      <c r="D66"/>
      <c r="E66"/>
      <c r="F66"/>
      <c r="G66"/>
      <c r="H66"/>
      <c r="J66" s="8"/>
      <c r="K66" s="8"/>
      <c r="L66" s="8"/>
      <c r="M66" s="8"/>
      <c r="N66" s="8"/>
      <c r="O66" s="8"/>
      <c r="P66" s="8"/>
      <c r="Q66" s="8"/>
      <c r="R66" s="8"/>
      <c r="S66" s="8"/>
      <c r="T66" s="8"/>
      <c r="U66" s="8"/>
      <c r="V66" s="8"/>
      <c r="W66" s="8"/>
      <c r="X66" s="8"/>
      <c r="Y66" s="8"/>
      <c r="Z66" s="8"/>
      <c r="AA66" s="8"/>
      <c r="AB66" s="8"/>
      <c r="AC66" s="8"/>
      <c r="AD66" s="8"/>
      <c r="AE66" s="8"/>
      <c r="AF66" s="8"/>
      <c r="AG66" s="8"/>
      <c r="AH66" s="8"/>
      <c r="AI66" s="8"/>
      <c r="AJ66" s="8"/>
      <c r="AK66" s="8"/>
      <c r="AL66" s="8"/>
      <c r="AM66" s="8"/>
      <c r="AN66" s="8"/>
      <c r="AO66" s="8"/>
      <c r="AP66" s="8"/>
      <c r="AQ66" s="8"/>
      <c r="AR66" s="8"/>
      <c r="AS66" s="8"/>
      <c r="AT66" s="8"/>
      <c r="AU66" s="8"/>
      <c r="AV66" s="8"/>
      <c r="AW66" s="8"/>
      <c r="AX66" s="8"/>
      <c r="AY66" s="8"/>
      <c r="AZ66" s="8"/>
      <c r="BA66" s="8"/>
      <c r="BB66" s="8"/>
      <c r="BC66" s="8"/>
      <c r="BD66" s="8"/>
      <c r="BE66" s="8"/>
      <c r="BF66" s="8"/>
      <c r="BG66" s="8"/>
      <c r="BH66" s="8"/>
      <c r="BI66" s="8"/>
      <c r="BJ66" s="8"/>
      <c r="BK66" s="8"/>
      <c r="BL66" s="8"/>
      <c r="BM66" s="8"/>
      <c r="BN66" s="8"/>
      <c r="BO66" s="8"/>
      <c r="BP66" s="8"/>
      <c r="BQ66" s="8"/>
      <c r="BR66" s="8"/>
      <c r="BS66" s="8"/>
      <c r="BT66" s="8"/>
      <c r="BU66" s="8"/>
      <c r="BV66" s="8"/>
      <c r="BW66" s="8"/>
      <c r="BX66" s="8"/>
      <c r="BY66" s="8"/>
      <c r="BZ66" s="8"/>
      <c r="CA66" s="8"/>
      <c r="CB66" s="8"/>
      <c r="CC66" s="8"/>
      <c r="CD66" s="8"/>
      <c r="CE66" s="8"/>
      <c r="CF66" s="8"/>
      <c r="CG66" s="8"/>
      <c r="CH66" s="8"/>
      <c r="CI66" s="8"/>
      <c r="CJ66" s="8"/>
      <c r="CK66" s="8"/>
      <c r="CL66" s="8"/>
      <c r="CM66" s="8"/>
      <c r="CN66" s="8"/>
      <c r="CO66" s="8"/>
    </row>
    <row r="67" spans="3:93" x14ac:dyDescent="0.3">
      <c r="C67"/>
      <c r="D67"/>
      <c r="E67"/>
      <c r="F67"/>
      <c r="G67"/>
      <c r="H67"/>
      <c r="J67" s="8"/>
      <c r="K67" s="8"/>
      <c r="L67" s="8"/>
      <c r="M67" s="8"/>
      <c r="N67" s="8"/>
      <c r="O67" s="8"/>
      <c r="P67" s="8"/>
      <c r="Q67" s="8"/>
      <c r="R67" s="8"/>
      <c r="S67" s="8"/>
      <c r="T67" s="8"/>
      <c r="U67" s="8"/>
      <c r="V67" s="8"/>
      <c r="W67" s="8"/>
      <c r="X67" s="8"/>
      <c r="Y67" s="8"/>
      <c r="Z67" s="8"/>
      <c r="AA67" s="8"/>
      <c r="AB67" s="8"/>
      <c r="AC67" s="8"/>
      <c r="AD67" s="8"/>
      <c r="AE67" s="8"/>
      <c r="AF67" s="8"/>
      <c r="AG67" s="8"/>
      <c r="AH67" s="8"/>
      <c r="AI67" s="8"/>
      <c r="AJ67" s="8"/>
      <c r="AK67" s="8"/>
      <c r="AL67" s="8"/>
      <c r="AM67" s="8"/>
      <c r="AN67" s="8"/>
      <c r="AO67" s="8"/>
      <c r="AP67" s="8"/>
      <c r="AQ67" s="8"/>
      <c r="AR67" s="8"/>
      <c r="AS67" s="8"/>
      <c r="AT67" s="8"/>
      <c r="AU67" s="8"/>
      <c r="AV67" s="8"/>
      <c r="AW67" s="8"/>
      <c r="AX67" s="8"/>
      <c r="AY67" s="8"/>
      <c r="AZ67" s="8"/>
      <c r="BA67" s="8"/>
      <c r="BB67" s="8"/>
      <c r="BC67" s="8"/>
      <c r="BD67" s="8"/>
      <c r="BE67" s="8"/>
      <c r="BF67" s="8"/>
      <c r="BG67" s="8"/>
      <c r="BH67" s="8"/>
      <c r="BI67" s="8"/>
      <c r="BJ67" s="8"/>
      <c r="BK67" s="8"/>
      <c r="BL67" s="8"/>
      <c r="BM67" s="8"/>
      <c r="BN67" s="8"/>
      <c r="BO67" s="8"/>
      <c r="BP67" s="8"/>
      <c r="BQ67" s="8"/>
      <c r="BR67" s="8"/>
      <c r="BS67" s="8"/>
      <c r="BT67" s="8"/>
      <c r="BU67" s="8"/>
      <c r="BV67" s="8"/>
      <c r="BW67" s="8"/>
      <c r="BX67" s="8"/>
      <c r="BY67" s="8"/>
      <c r="BZ67" s="8"/>
      <c r="CA67" s="8"/>
      <c r="CB67" s="8"/>
      <c r="CC67" s="8"/>
      <c r="CD67" s="8"/>
      <c r="CE67" s="8"/>
      <c r="CF67" s="8"/>
      <c r="CG67" s="8"/>
      <c r="CH67" s="8"/>
      <c r="CI67" s="8"/>
      <c r="CJ67" s="8"/>
      <c r="CK67" s="8"/>
      <c r="CL67" s="8"/>
      <c r="CM67" s="8"/>
      <c r="CN67" s="8"/>
      <c r="CO67" s="8"/>
    </row>
    <row r="68" spans="3:93" x14ac:dyDescent="0.3">
      <c r="C68"/>
      <c r="D68"/>
      <c r="E68"/>
      <c r="F68"/>
      <c r="G68"/>
      <c r="H68"/>
      <c r="J68" s="8"/>
      <c r="K68" s="8"/>
      <c r="L68" s="8"/>
      <c r="M68" s="8"/>
      <c r="N68" s="8"/>
      <c r="O68" s="8"/>
      <c r="P68" s="8"/>
      <c r="Q68" s="8"/>
      <c r="R68" s="8"/>
      <c r="S68" s="8"/>
      <c r="T68" s="8"/>
      <c r="U68" s="8"/>
      <c r="V68" s="8"/>
      <c r="W68" s="8"/>
      <c r="X68" s="8"/>
      <c r="Y68" s="8"/>
      <c r="Z68" s="8"/>
      <c r="AA68" s="8"/>
      <c r="AB68" s="8"/>
      <c r="AC68" s="8"/>
      <c r="AD68" s="8"/>
      <c r="AE68" s="8"/>
      <c r="AF68" s="8"/>
      <c r="AG68" s="8"/>
      <c r="AH68" s="8"/>
      <c r="AI68" s="8"/>
      <c r="AJ68" s="8"/>
      <c r="AK68" s="8"/>
      <c r="AL68" s="8"/>
      <c r="AM68" s="8"/>
      <c r="AN68" s="8"/>
      <c r="AO68" s="8"/>
      <c r="AP68" s="8"/>
      <c r="AQ68" s="8"/>
      <c r="AR68" s="8"/>
      <c r="AS68" s="8"/>
      <c r="AT68" s="8"/>
      <c r="AU68" s="8"/>
      <c r="AV68" s="8"/>
      <c r="AW68" s="8"/>
      <c r="AX68" s="8"/>
      <c r="AY68" s="8"/>
      <c r="AZ68" s="8"/>
      <c r="BA68" s="8"/>
      <c r="BB68" s="8"/>
      <c r="BC68" s="8"/>
      <c r="BD68" s="8"/>
      <c r="BE68" s="8"/>
      <c r="BF68" s="8"/>
      <c r="BG68" s="8"/>
      <c r="BH68" s="8"/>
      <c r="BI68" s="8"/>
      <c r="BJ68" s="8"/>
      <c r="BK68" s="8"/>
      <c r="BL68" s="8"/>
      <c r="BM68" s="8"/>
      <c r="BN68" s="8"/>
      <c r="BO68" s="8"/>
      <c r="BP68" s="8"/>
      <c r="BQ68" s="8"/>
      <c r="BR68" s="8"/>
      <c r="BS68" s="8"/>
      <c r="BT68" s="8"/>
      <c r="BU68" s="8"/>
      <c r="BV68" s="8"/>
      <c r="BW68" s="8"/>
      <c r="BX68" s="8"/>
      <c r="BY68" s="8"/>
      <c r="BZ68" s="8"/>
      <c r="CA68" s="8"/>
      <c r="CB68" s="8"/>
      <c r="CC68" s="8"/>
      <c r="CD68" s="8"/>
      <c r="CE68" s="8"/>
      <c r="CF68" s="8"/>
      <c r="CG68" s="8"/>
      <c r="CH68" s="8"/>
      <c r="CI68" s="8"/>
      <c r="CJ68" s="8"/>
      <c r="CK68" s="8"/>
      <c r="CL68" s="8"/>
      <c r="CM68" s="8"/>
      <c r="CN68" s="8"/>
      <c r="CO68" s="8"/>
    </row>
    <row r="69" spans="3:93" x14ac:dyDescent="0.3">
      <c r="C69"/>
      <c r="D69"/>
      <c r="E69"/>
      <c r="F69"/>
      <c r="G69"/>
      <c r="H69"/>
      <c r="J69" s="8"/>
      <c r="K69" s="8"/>
      <c r="L69" s="8"/>
      <c r="M69" s="8"/>
      <c r="N69" s="8"/>
      <c r="O69" s="8"/>
      <c r="P69" s="8"/>
      <c r="Q69" s="8"/>
      <c r="R69" s="8"/>
      <c r="S69" s="8"/>
      <c r="T69" s="8"/>
      <c r="U69" s="8"/>
      <c r="V69" s="8"/>
      <c r="W69" s="8"/>
      <c r="X69" s="8"/>
      <c r="Y69" s="8"/>
      <c r="Z69" s="8"/>
      <c r="AA69" s="8"/>
      <c r="AB69" s="8"/>
      <c r="AC69" s="8"/>
      <c r="AD69" s="8"/>
      <c r="AE69" s="8"/>
      <c r="AF69" s="8"/>
      <c r="AG69" s="8"/>
      <c r="AH69" s="8"/>
      <c r="AI69" s="8"/>
      <c r="AJ69" s="8"/>
      <c r="AK69" s="8"/>
      <c r="AL69" s="8"/>
      <c r="AM69" s="8"/>
      <c r="AN69" s="8"/>
      <c r="AO69" s="8"/>
      <c r="AP69" s="8"/>
      <c r="AQ69" s="8"/>
      <c r="AR69" s="8"/>
      <c r="AS69" s="8"/>
      <c r="AT69" s="8"/>
      <c r="AU69" s="8"/>
      <c r="AV69" s="8"/>
      <c r="AW69" s="8"/>
      <c r="AX69" s="8"/>
      <c r="AY69" s="8"/>
      <c r="AZ69" s="8"/>
      <c r="BA69" s="8"/>
      <c r="BB69" s="8"/>
      <c r="BC69" s="8"/>
      <c r="BD69" s="8"/>
      <c r="BE69" s="8"/>
      <c r="BF69" s="8"/>
      <c r="BG69" s="8"/>
      <c r="BH69" s="8"/>
      <c r="BI69" s="8"/>
      <c r="BJ69" s="8"/>
      <c r="BK69" s="8"/>
      <c r="BL69" s="8"/>
      <c r="BM69" s="8"/>
      <c r="BN69" s="8"/>
      <c r="BO69" s="8"/>
      <c r="BP69" s="8"/>
      <c r="BQ69" s="8"/>
      <c r="BR69" s="8"/>
      <c r="BS69" s="8"/>
      <c r="BT69" s="8"/>
      <c r="BU69" s="8"/>
      <c r="BV69" s="8"/>
      <c r="BW69" s="8"/>
      <c r="BX69" s="8"/>
      <c r="BY69" s="8"/>
      <c r="BZ69" s="8"/>
      <c r="CA69" s="8"/>
      <c r="CB69" s="8"/>
      <c r="CC69" s="8"/>
      <c r="CD69" s="8"/>
      <c r="CE69" s="8"/>
      <c r="CF69" s="8"/>
      <c r="CG69" s="8"/>
      <c r="CH69" s="8"/>
      <c r="CI69" s="8"/>
      <c r="CJ69" s="8"/>
      <c r="CK69" s="8"/>
      <c r="CL69" s="8"/>
      <c r="CM69" s="8"/>
      <c r="CN69" s="8"/>
      <c r="CO69" s="8"/>
    </row>
    <row r="70" spans="3:93" x14ac:dyDescent="0.3">
      <c r="C70"/>
      <c r="D70"/>
      <c r="E70"/>
      <c r="F70"/>
      <c r="G70"/>
      <c r="H70"/>
      <c r="J70" s="8"/>
      <c r="K70" s="8"/>
      <c r="L70" s="8"/>
      <c r="M70" s="8"/>
      <c r="N70" s="8"/>
      <c r="O70" s="8"/>
      <c r="P70" s="8"/>
      <c r="Q70" s="8"/>
      <c r="R70" s="8"/>
      <c r="S70" s="8"/>
      <c r="T70" s="8"/>
      <c r="U70" s="8"/>
      <c r="V70" s="8"/>
      <c r="W70" s="8"/>
      <c r="X70" s="8"/>
      <c r="Y70" s="8"/>
      <c r="Z70" s="8"/>
      <c r="AA70" s="8"/>
      <c r="AB70" s="8"/>
      <c r="AC70" s="8"/>
      <c r="AD70" s="8"/>
      <c r="AE70" s="8"/>
      <c r="AF70" s="8"/>
      <c r="AG70" s="8"/>
      <c r="AH70" s="8"/>
      <c r="AI70" s="8"/>
      <c r="AJ70" s="8"/>
      <c r="AK70" s="8"/>
      <c r="AL70" s="8"/>
      <c r="AM70" s="8"/>
      <c r="AN70" s="8"/>
      <c r="AO70" s="8"/>
      <c r="AP70" s="8"/>
      <c r="AQ70" s="8"/>
      <c r="AR70" s="8"/>
      <c r="AS70" s="8"/>
      <c r="AT70" s="8"/>
      <c r="AU70" s="8"/>
      <c r="AV70" s="8"/>
      <c r="AW70" s="8"/>
      <c r="AX70" s="8"/>
      <c r="AY70" s="8"/>
      <c r="AZ70" s="8"/>
      <c r="BA70" s="8"/>
      <c r="BB70" s="8"/>
      <c r="BC70" s="8"/>
      <c r="BD70" s="8"/>
      <c r="BE70" s="8"/>
      <c r="BF70" s="8"/>
      <c r="BG70" s="8"/>
      <c r="BH70" s="8"/>
      <c r="BI70" s="8"/>
      <c r="BJ70" s="8"/>
      <c r="BK70" s="8"/>
      <c r="BL70" s="8"/>
      <c r="BM70" s="8"/>
      <c r="BN70" s="8"/>
      <c r="BO70" s="8"/>
      <c r="BP70" s="8"/>
      <c r="BQ70" s="8"/>
      <c r="BR70" s="8"/>
      <c r="BS70" s="8"/>
      <c r="BT70" s="8"/>
      <c r="BU70" s="8"/>
      <c r="BV70" s="8"/>
      <c r="BW70" s="8"/>
      <c r="BX70" s="8"/>
      <c r="BY70" s="8"/>
      <c r="BZ70" s="8"/>
      <c r="CA70" s="8"/>
      <c r="CB70" s="8"/>
      <c r="CC70" s="8"/>
      <c r="CD70" s="8"/>
      <c r="CE70" s="8"/>
      <c r="CF70" s="8"/>
      <c r="CG70" s="8"/>
      <c r="CH70" s="8"/>
      <c r="CI70" s="8"/>
      <c r="CJ70" s="8"/>
      <c r="CK70" s="8"/>
      <c r="CL70" s="8"/>
      <c r="CM70" s="8"/>
      <c r="CN70" s="8"/>
      <c r="CO70" s="8"/>
    </row>
    <row r="71" spans="3:93" x14ac:dyDescent="0.3">
      <c r="C71"/>
      <c r="D71"/>
      <c r="E71"/>
      <c r="F71"/>
      <c r="G71"/>
      <c r="H71"/>
      <c r="J71" s="8"/>
      <c r="K71" s="8"/>
      <c r="L71" s="8"/>
      <c r="M71" s="8"/>
      <c r="N71" s="8"/>
      <c r="O71" s="8"/>
      <c r="P71" s="8"/>
      <c r="Q71" s="8"/>
      <c r="R71" s="8"/>
      <c r="S71" s="8"/>
      <c r="T71" s="8"/>
      <c r="U71" s="8"/>
      <c r="V71" s="8"/>
      <c r="W71" s="8"/>
      <c r="X71" s="8"/>
      <c r="Y71" s="8"/>
      <c r="Z71" s="8"/>
      <c r="AA71" s="8"/>
      <c r="AB71" s="8"/>
      <c r="AC71" s="8"/>
      <c r="AD71" s="8"/>
      <c r="AE71" s="8"/>
      <c r="AF71" s="8"/>
      <c r="AG71" s="8"/>
      <c r="AH71" s="8"/>
      <c r="AI71" s="8"/>
      <c r="AJ71" s="8"/>
      <c r="AK71" s="8"/>
      <c r="AL71" s="8"/>
      <c r="AM71" s="8"/>
      <c r="AN71" s="8"/>
      <c r="AO71" s="8"/>
      <c r="AP71" s="8"/>
      <c r="AQ71" s="8"/>
      <c r="AR71" s="8"/>
      <c r="AS71" s="8"/>
      <c r="AT71" s="8"/>
      <c r="AU71" s="8"/>
      <c r="AV71" s="8"/>
      <c r="AW71" s="8"/>
      <c r="AX71" s="8"/>
      <c r="AY71" s="8"/>
      <c r="AZ71" s="8"/>
      <c r="BA71" s="8"/>
      <c r="BB71" s="8"/>
      <c r="BC71" s="8"/>
      <c r="BD71" s="8"/>
      <c r="BE71" s="8"/>
      <c r="BF71" s="8"/>
      <c r="BG71" s="8"/>
      <c r="BH71" s="8"/>
      <c r="BI71" s="8"/>
      <c r="BJ71" s="8"/>
      <c r="BK71" s="8"/>
      <c r="BL71" s="8"/>
      <c r="BM71" s="8"/>
      <c r="BN71" s="8"/>
      <c r="BO71" s="8"/>
      <c r="BP71" s="8"/>
      <c r="BQ71" s="8"/>
      <c r="BR71" s="8"/>
      <c r="BS71" s="8"/>
      <c r="BT71" s="8"/>
      <c r="BU71" s="8"/>
      <c r="BV71" s="8"/>
      <c r="BW71" s="8"/>
      <c r="BX71" s="8"/>
      <c r="BY71" s="8"/>
      <c r="BZ71" s="8"/>
      <c r="CA71" s="8"/>
      <c r="CB71" s="8"/>
      <c r="CC71" s="8"/>
      <c r="CD71" s="8"/>
      <c r="CE71" s="8"/>
      <c r="CF71" s="8"/>
      <c r="CG71" s="8"/>
      <c r="CH71" s="8"/>
      <c r="CI71" s="8"/>
      <c r="CJ71" s="8"/>
      <c r="CK71" s="8"/>
      <c r="CL71" s="8"/>
      <c r="CM71" s="8"/>
      <c r="CN71" s="8"/>
      <c r="CO71" s="8"/>
    </row>
    <row r="72" spans="3:93" x14ac:dyDescent="0.3">
      <c r="C72"/>
      <c r="D72"/>
      <c r="E72"/>
      <c r="F72"/>
      <c r="G72"/>
      <c r="H72"/>
      <c r="J72" s="8"/>
      <c r="K72" s="8"/>
      <c r="L72" s="8"/>
      <c r="M72" s="8"/>
      <c r="N72" s="8"/>
      <c r="O72" s="8"/>
      <c r="P72" s="8"/>
      <c r="Q72" s="8"/>
      <c r="R72" s="8"/>
      <c r="S72" s="8"/>
      <c r="T72" s="8"/>
      <c r="U72" s="8"/>
      <c r="V72" s="8"/>
      <c r="W72" s="8"/>
      <c r="X72" s="8"/>
      <c r="Y72" s="8"/>
      <c r="Z72" s="8"/>
      <c r="AA72" s="8"/>
      <c r="AB72" s="8"/>
      <c r="AC72" s="8"/>
      <c r="AD72" s="8"/>
      <c r="AE72" s="8"/>
      <c r="AF72" s="8"/>
      <c r="AG72" s="8"/>
      <c r="AH72" s="8"/>
      <c r="AI72" s="8"/>
      <c r="AJ72" s="8"/>
      <c r="AK72" s="8"/>
      <c r="AL72" s="8"/>
      <c r="AM72" s="8"/>
      <c r="AN72" s="8"/>
      <c r="AO72" s="8"/>
      <c r="AP72" s="8"/>
      <c r="AQ72" s="8"/>
      <c r="AR72" s="8"/>
      <c r="AS72" s="8"/>
      <c r="AT72" s="8"/>
      <c r="AU72" s="8"/>
      <c r="AV72" s="8"/>
      <c r="AW72" s="8"/>
      <c r="AX72" s="8"/>
      <c r="AY72" s="8"/>
      <c r="AZ72" s="8"/>
      <c r="BA72" s="8"/>
      <c r="BB72" s="8"/>
      <c r="BC72" s="8"/>
      <c r="BD72" s="8"/>
      <c r="BE72" s="8"/>
      <c r="BF72" s="8"/>
      <c r="BG72" s="8"/>
      <c r="BH72" s="8"/>
      <c r="BI72" s="8"/>
      <c r="BJ72" s="8"/>
      <c r="BK72" s="8"/>
      <c r="BL72" s="8"/>
      <c r="BM72" s="8"/>
      <c r="BN72" s="8"/>
      <c r="BO72" s="8"/>
      <c r="BP72" s="8"/>
      <c r="BQ72" s="8"/>
      <c r="BR72" s="8"/>
      <c r="BS72" s="8"/>
      <c r="BT72" s="8"/>
      <c r="BU72" s="8"/>
      <c r="BV72" s="8"/>
      <c r="BW72" s="8"/>
      <c r="BX72" s="8"/>
      <c r="BY72" s="8"/>
      <c r="BZ72" s="8"/>
      <c r="CA72" s="8"/>
      <c r="CB72" s="8"/>
      <c r="CC72" s="8"/>
      <c r="CD72" s="8"/>
      <c r="CE72" s="8"/>
      <c r="CF72" s="8"/>
      <c r="CG72" s="8"/>
      <c r="CH72" s="8"/>
      <c r="CI72" s="8"/>
      <c r="CJ72" s="8"/>
      <c r="CK72" s="8"/>
      <c r="CL72" s="8"/>
      <c r="CM72" s="8"/>
      <c r="CN72" s="8"/>
      <c r="CO72" s="8"/>
    </row>
    <row r="73" spans="3:93" x14ac:dyDescent="0.3">
      <c r="C73"/>
      <c r="D73"/>
      <c r="E73"/>
      <c r="F73"/>
      <c r="G73"/>
      <c r="H73"/>
      <c r="J73" s="8"/>
      <c r="K73" s="8"/>
      <c r="L73" s="8"/>
      <c r="M73" s="8"/>
      <c r="N73" s="8"/>
      <c r="O73" s="8"/>
      <c r="P73" s="8"/>
      <c r="Q73" s="8"/>
      <c r="R73" s="8"/>
      <c r="S73" s="8"/>
      <c r="T73" s="8"/>
      <c r="U73" s="8"/>
      <c r="V73" s="8"/>
      <c r="W73" s="8"/>
      <c r="X73" s="8"/>
      <c r="Y73" s="8"/>
      <c r="Z73" s="8"/>
      <c r="AA73" s="8"/>
      <c r="AB73" s="8"/>
      <c r="AC73" s="8"/>
      <c r="AD73" s="8"/>
      <c r="AE73" s="8"/>
      <c r="AF73" s="8"/>
      <c r="AG73" s="8"/>
      <c r="AH73" s="8"/>
      <c r="AI73" s="8"/>
      <c r="AJ73" s="8"/>
      <c r="AK73" s="8"/>
      <c r="AL73" s="8"/>
      <c r="AM73" s="8"/>
      <c r="AN73" s="8"/>
      <c r="AO73" s="8"/>
      <c r="AP73" s="8"/>
      <c r="AQ73" s="8"/>
      <c r="AR73" s="8"/>
      <c r="AS73" s="8"/>
      <c r="AT73" s="8"/>
      <c r="AU73" s="8"/>
      <c r="AV73" s="8"/>
      <c r="AW73" s="8"/>
      <c r="AX73" s="8"/>
      <c r="AY73" s="8"/>
      <c r="AZ73" s="8"/>
      <c r="BA73" s="8"/>
      <c r="BB73" s="8"/>
      <c r="BC73" s="8"/>
      <c r="BD73" s="8"/>
      <c r="BE73" s="8"/>
      <c r="BF73" s="8"/>
      <c r="BG73" s="8"/>
      <c r="BH73" s="8"/>
      <c r="BI73" s="8"/>
      <c r="BJ73" s="8"/>
      <c r="BK73" s="8"/>
      <c r="BL73" s="8"/>
      <c r="BM73" s="8"/>
      <c r="BN73" s="8"/>
      <c r="BO73" s="8"/>
      <c r="BP73" s="8"/>
      <c r="BQ73" s="8"/>
      <c r="BR73" s="8"/>
      <c r="BS73" s="8"/>
      <c r="BT73" s="8"/>
      <c r="BU73" s="8"/>
      <c r="BV73" s="8"/>
      <c r="BW73" s="8"/>
      <c r="BX73" s="8"/>
      <c r="BY73" s="8"/>
      <c r="BZ73" s="8"/>
      <c r="CA73" s="8"/>
      <c r="CB73" s="8"/>
      <c r="CC73" s="8"/>
      <c r="CD73" s="8"/>
      <c r="CE73" s="8"/>
      <c r="CF73" s="8"/>
      <c r="CG73" s="8"/>
      <c r="CH73" s="8"/>
      <c r="CI73" s="8"/>
      <c r="CJ73" s="8"/>
      <c r="CK73" s="8"/>
      <c r="CL73" s="8"/>
      <c r="CM73" s="8"/>
      <c r="CN73" s="8"/>
      <c r="CO73" s="8"/>
    </row>
    <row r="74" spans="3:93" x14ac:dyDescent="0.3">
      <c r="C74"/>
      <c r="D74"/>
      <c r="E74"/>
      <c r="F74"/>
      <c r="G74"/>
      <c r="H74"/>
      <c r="J74" s="8"/>
      <c r="K74" s="8"/>
      <c r="L74" s="8"/>
      <c r="M74" s="8"/>
      <c r="N74" s="8"/>
      <c r="O74" s="8"/>
      <c r="P74" s="8"/>
      <c r="Q74" s="8"/>
      <c r="R74" s="8"/>
      <c r="S74" s="8"/>
      <c r="T74" s="8"/>
      <c r="U74" s="8"/>
      <c r="V74" s="8"/>
      <c r="W74" s="8"/>
      <c r="X74" s="8"/>
      <c r="Y74" s="8"/>
      <c r="Z74" s="8"/>
      <c r="AA74" s="8"/>
      <c r="AB74" s="8"/>
      <c r="AC74" s="8"/>
      <c r="AD74" s="8"/>
      <c r="AE74" s="8"/>
      <c r="AF74" s="8"/>
      <c r="AG74" s="8"/>
      <c r="AH74" s="8"/>
      <c r="AI74" s="8"/>
      <c r="AJ74" s="8"/>
      <c r="AK74" s="8"/>
      <c r="AL74" s="8"/>
      <c r="AM74" s="8"/>
      <c r="AN74" s="8"/>
      <c r="AO74" s="8"/>
      <c r="AP74" s="8"/>
      <c r="AQ74" s="8"/>
      <c r="AR74" s="8"/>
      <c r="AS74" s="8"/>
      <c r="AT74" s="8"/>
      <c r="AU74" s="8"/>
      <c r="AV74" s="8"/>
      <c r="AW74" s="8"/>
      <c r="AX74" s="8"/>
      <c r="AY74" s="8"/>
      <c r="AZ74" s="8"/>
      <c r="BA74" s="8"/>
      <c r="BB74" s="8"/>
      <c r="BC74" s="8"/>
      <c r="BD74" s="8"/>
      <c r="BE74" s="8"/>
      <c r="BF74" s="8"/>
      <c r="BG74" s="8"/>
      <c r="BH74" s="8"/>
      <c r="BI74" s="8"/>
      <c r="BJ74" s="8"/>
      <c r="BK74" s="8"/>
      <c r="BL74" s="8"/>
      <c r="BM74" s="8"/>
      <c r="BN74" s="8"/>
      <c r="BO74" s="8"/>
      <c r="BP74" s="8"/>
      <c r="BQ74" s="8"/>
      <c r="BR74" s="8"/>
      <c r="BS74" s="8"/>
      <c r="BT74" s="8"/>
      <c r="BU74" s="8"/>
      <c r="BV74" s="8"/>
      <c r="BW74" s="8"/>
      <c r="BX74" s="8"/>
      <c r="BY74" s="8"/>
      <c r="BZ74" s="8"/>
      <c r="CA74" s="8"/>
      <c r="CB74" s="8"/>
      <c r="CC74" s="8"/>
      <c r="CD74" s="8"/>
      <c r="CE74" s="8"/>
      <c r="CF74" s="8"/>
      <c r="CG74" s="8"/>
      <c r="CH74" s="8"/>
      <c r="CI74" s="8"/>
      <c r="CJ74" s="8"/>
      <c r="CK74" s="8"/>
      <c r="CL74" s="8"/>
      <c r="CM74" s="8"/>
      <c r="CN74" s="8"/>
      <c r="CO74" s="8"/>
    </row>
    <row r="75" spans="3:93" x14ac:dyDescent="0.3">
      <c r="C75"/>
      <c r="D75"/>
      <c r="E75"/>
      <c r="F75"/>
      <c r="G75"/>
      <c r="H75"/>
      <c r="J75" s="8"/>
      <c r="K75" s="8"/>
      <c r="L75" s="8"/>
      <c r="M75" s="8"/>
      <c r="N75" s="8"/>
      <c r="O75" s="8"/>
      <c r="P75" s="8"/>
      <c r="Q75" s="8"/>
      <c r="R75" s="8"/>
      <c r="S75" s="8"/>
      <c r="T75" s="8"/>
      <c r="U75" s="8"/>
      <c r="V75" s="8"/>
      <c r="W75" s="8"/>
      <c r="X75" s="8"/>
      <c r="Y75" s="8"/>
      <c r="Z75" s="8"/>
      <c r="AA75" s="8"/>
      <c r="AB75" s="8"/>
      <c r="AC75" s="8"/>
      <c r="AD75" s="8"/>
      <c r="AE75" s="8"/>
      <c r="AF75" s="8"/>
      <c r="AG75" s="8"/>
      <c r="AH75" s="8"/>
      <c r="AI75" s="8"/>
      <c r="AJ75" s="8"/>
      <c r="AK75" s="8"/>
      <c r="AL75" s="8"/>
      <c r="AM75" s="8"/>
      <c r="AN75" s="8"/>
      <c r="AO75" s="8"/>
      <c r="AP75" s="8"/>
      <c r="AQ75" s="8"/>
      <c r="AR75" s="8"/>
      <c r="AS75" s="8"/>
      <c r="AT75" s="8"/>
      <c r="AU75" s="8"/>
      <c r="AV75" s="8"/>
      <c r="AW75" s="8"/>
      <c r="AX75" s="8"/>
      <c r="AY75" s="8"/>
      <c r="AZ75" s="8"/>
      <c r="BA75" s="8"/>
      <c r="BB75" s="8"/>
      <c r="BC75" s="8"/>
      <c r="BD75" s="8"/>
      <c r="BE75" s="8"/>
      <c r="BF75" s="8"/>
      <c r="BG75" s="8"/>
      <c r="BH75" s="8"/>
      <c r="BI75" s="8"/>
      <c r="BJ75" s="8"/>
      <c r="BK75" s="8"/>
      <c r="BL75" s="8"/>
      <c r="BM75" s="8"/>
      <c r="BN75" s="8"/>
      <c r="BO75" s="8"/>
      <c r="BP75" s="8"/>
      <c r="BQ75" s="8"/>
      <c r="BR75" s="8"/>
      <c r="BS75" s="8"/>
      <c r="BT75" s="8"/>
      <c r="BU75" s="8"/>
      <c r="BV75" s="8"/>
      <c r="BW75" s="8"/>
      <c r="BX75" s="8"/>
      <c r="BY75" s="8"/>
      <c r="BZ75" s="8"/>
      <c r="CA75" s="8"/>
      <c r="CB75" s="8"/>
      <c r="CC75" s="8"/>
      <c r="CD75" s="8"/>
      <c r="CE75" s="8"/>
      <c r="CF75" s="8"/>
      <c r="CG75" s="8"/>
      <c r="CH75" s="8"/>
      <c r="CI75" s="8"/>
      <c r="CJ75" s="8"/>
      <c r="CK75" s="8"/>
      <c r="CL75" s="8"/>
      <c r="CM75" s="8"/>
      <c r="CN75" s="8"/>
      <c r="CO75" s="8"/>
    </row>
    <row r="76" spans="3:93" x14ac:dyDescent="0.3">
      <c r="C76"/>
      <c r="D76"/>
      <c r="E76"/>
      <c r="F76"/>
      <c r="G76"/>
      <c r="H76"/>
      <c r="J76" s="8"/>
      <c r="K76" s="8"/>
      <c r="L76" s="8"/>
      <c r="M76" s="8"/>
      <c r="N76" s="8"/>
      <c r="O76" s="8"/>
      <c r="P76" s="8"/>
      <c r="Q76" s="8"/>
      <c r="R76" s="8"/>
      <c r="S76" s="8"/>
      <c r="T76" s="8"/>
      <c r="U76" s="8"/>
      <c r="V76" s="8"/>
      <c r="W76" s="8"/>
      <c r="X76" s="8"/>
      <c r="Y76" s="8"/>
      <c r="Z76" s="8"/>
      <c r="AA76" s="8"/>
      <c r="AB76" s="8"/>
      <c r="AC76" s="8"/>
      <c r="AD76" s="8"/>
      <c r="AE76" s="8"/>
      <c r="AF76" s="8"/>
      <c r="AG76" s="8"/>
      <c r="AH76" s="8"/>
      <c r="AI76" s="8"/>
      <c r="AJ76" s="8"/>
      <c r="AK76" s="8"/>
      <c r="AL76" s="8"/>
      <c r="AM76" s="8"/>
      <c r="AN76" s="8"/>
      <c r="AO76" s="8"/>
      <c r="AP76" s="8"/>
      <c r="AQ76" s="8"/>
      <c r="AR76" s="8"/>
      <c r="AS76" s="8"/>
      <c r="AT76" s="8"/>
      <c r="AU76" s="8"/>
      <c r="AV76" s="8"/>
      <c r="AW76" s="8"/>
      <c r="AX76" s="8"/>
      <c r="AY76" s="8"/>
      <c r="AZ76" s="8"/>
      <c r="BA76" s="8"/>
      <c r="BB76" s="8"/>
      <c r="BC76" s="8"/>
      <c r="BD76" s="8"/>
      <c r="BE76" s="8"/>
      <c r="BF76" s="8"/>
      <c r="BG76" s="8"/>
      <c r="BH76" s="8"/>
      <c r="BI76" s="8"/>
      <c r="BJ76" s="8"/>
      <c r="BK76" s="8"/>
      <c r="BL76" s="8"/>
      <c r="BM76" s="8"/>
      <c r="BN76" s="8"/>
      <c r="BO76" s="8"/>
      <c r="BP76" s="8"/>
      <c r="BQ76" s="8"/>
      <c r="BR76" s="8"/>
      <c r="BS76" s="8"/>
      <c r="BT76" s="8"/>
      <c r="BU76" s="8"/>
      <c r="BV76" s="8"/>
      <c r="BW76" s="8"/>
      <c r="BX76" s="8"/>
      <c r="BY76" s="8"/>
      <c r="BZ76" s="8"/>
      <c r="CA76" s="8"/>
      <c r="CB76" s="8"/>
      <c r="CC76" s="8"/>
      <c r="CD76" s="8"/>
      <c r="CE76" s="8"/>
      <c r="CF76" s="8"/>
      <c r="CG76" s="8"/>
      <c r="CH76" s="8"/>
      <c r="CI76" s="8"/>
      <c r="CJ76" s="8"/>
      <c r="CK76" s="8"/>
      <c r="CL76" s="8"/>
      <c r="CM76" s="8"/>
      <c r="CN76" s="8"/>
      <c r="CO76" s="8"/>
    </row>
    <row r="77" spans="3:93" x14ac:dyDescent="0.3">
      <c r="C77"/>
      <c r="D77"/>
      <c r="E77"/>
      <c r="F77"/>
      <c r="G77"/>
      <c r="H77"/>
      <c r="J77" s="8"/>
      <c r="K77" s="8"/>
      <c r="L77" s="8"/>
      <c r="M77" s="8"/>
      <c r="N77" s="8"/>
      <c r="O77" s="8"/>
      <c r="P77" s="8"/>
      <c r="Q77" s="8"/>
      <c r="R77" s="8"/>
      <c r="S77" s="8"/>
      <c r="T77" s="8"/>
      <c r="U77" s="8"/>
      <c r="V77" s="8"/>
      <c r="W77" s="8"/>
      <c r="X77" s="8"/>
      <c r="Y77" s="8"/>
      <c r="Z77" s="8"/>
      <c r="AA77" s="8"/>
      <c r="AB77" s="8"/>
      <c r="AC77" s="8"/>
      <c r="AD77" s="8"/>
      <c r="AE77" s="8"/>
      <c r="AF77" s="8"/>
      <c r="AG77" s="8"/>
      <c r="AH77" s="8"/>
      <c r="AI77" s="8"/>
      <c r="AJ77" s="8"/>
      <c r="AK77" s="8"/>
      <c r="AL77" s="8"/>
      <c r="AM77" s="8"/>
      <c r="AN77" s="8"/>
      <c r="AO77" s="8"/>
      <c r="AP77" s="8"/>
      <c r="AQ77" s="8"/>
      <c r="AR77" s="8"/>
      <c r="AS77" s="8"/>
      <c r="AT77" s="8"/>
      <c r="AU77" s="8"/>
      <c r="AV77" s="8"/>
      <c r="AW77" s="8"/>
      <c r="AX77" s="8"/>
      <c r="AY77" s="8"/>
      <c r="AZ77" s="8"/>
      <c r="BA77" s="8"/>
      <c r="BB77" s="8"/>
      <c r="BC77" s="8"/>
      <c r="BD77" s="8"/>
      <c r="BE77" s="8"/>
      <c r="BF77" s="8"/>
      <c r="BG77" s="8"/>
      <c r="BH77" s="8"/>
      <c r="BI77" s="8"/>
      <c r="BJ77" s="8"/>
      <c r="BK77" s="8"/>
      <c r="BL77" s="8"/>
      <c r="BM77" s="8"/>
      <c r="BN77" s="8"/>
      <c r="BO77" s="8"/>
      <c r="BP77" s="8"/>
      <c r="BQ77" s="8"/>
      <c r="BR77" s="8"/>
      <c r="BS77" s="8"/>
      <c r="BT77" s="8"/>
      <c r="BU77" s="8"/>
      <c r="BV77" s="8"/>
      <c r="BW77" s="8"/>
      <c r="BX77" s="8"/>
      <c r="BY77" s="8"/>
      <c r="BZ77" s="8"/>
      <c r="CA77" s="8"/>
      <c r="CB77" s="8"/>
      <c r="CC77" s="8"/>
      <c r="CD77" s="8"/>
      <c r="CE77" s="8"/>
      <c r="CF77" s="8"/>
      <c r="CG77" s="8"/>
      <c r="CH77" s="8"/>
      <c r="CI77" s="8"/>
      <c r="CJ77" s="8"/>
      <c r="CK77" s="8"/>
      <c r="CL77" s="8"/>
      <c r="CM77" s="8"/>
      <c r="CN77" s="8"/>
      <c r="CO77" s="8"/>
    </row>
    <row r="78" spans="3:93" x14ac:dyDescent="0.3">
      <c r="C78"/>
      <c r="D78"/>
      <c r="E78"/>
      <c r="F78"/>
      <c r="G78"/>
      <c r="H78"/>
      <c r="J78" s="8"/>
      <c r="K78" s="8"/>
      <c r="L78" s="8"/>
      <c r="M78" s="8"/>
      <c r="N78" s="8"/>
      <c r="O78" s="8"/>
      <c r="P78" s="8"/>
      <c r="Q78" s="8"/>
      <c r="R78" s="8"/>
      <c r="S78" s="8"/>
      <c r="T78" s="8"/>
      <c r="U78" s="8"/>
      <c r="V78" s="8"/>
      <c r="W78" s="8"/>
      <c r="X78" s="8"/>
      <c r="Y78" s="8"/>
      <c r="Z78" s="8"/>
      <c r="AA78" s="8"/>
      <c r="AB78" s="8"/>
      <c r="AC78" s="8"/>
      <c r="AD78" s="8"/>
      <c r="AE78" s="8"/>
      <c r="AF78" s="8"/>
      <c r="AG78" s="8"/>
      <c r="AH78" s="8"/>
      <c r="AI78" s="8"/>
      <c r="AJ78" s="8"/>
      <c r="AK78" s="8"/>
      <c r="AL78" s="8"/>
      <c r="AM78" s="8"/>
      <c r="AN78" s="8"/>
      <c r="AO78" s="8"/>
      <c r="AP78" s="8"/>
      <c r="AQ78" s="8"/>
      <c r="AR78" s="8"/>
      <c r="AS78" s="8"/>
      <c r="AT78" s="8"/>
      <c r="AU78" s="8"/>
      <c r="AV78" s="8"/>
      <c r="AW78" s="8"/>
      <c r="AX78" s="8"/>
      <c r="AY78" s="8"/>
      <c r="AZ78" s="8"/>
      <c r="BA78" s="8"/>
      <c r="BB78" s="8"/>
      <c r="BC78" s="8"/>
      <c r="BD78" s="8"/>
      <c r="BE78" s="8"/>
      <c r="BF78" s="8"/>
      <c r="BG78" s="8"/>
      <c r="BH78" s="8"/>
      <c r="BI78" s="8"/>
      <c r="BJ78" s="8"/>
      <c r="BK78" s="8"/>
      <c r="BL78" s="8"/>
      <c r="BM78" s="8"/>
      <c r="BN78" s="8"/>
      <c r="BO78" s="8"/>
      <c r="BP78" s="8"/>
      <c r="BQ78" s="8"/>
      <c r="BR78" s="8"/>
      <c r="BS78" s="8"/>
      <c r="BT78" s="8"/>
      <c r="BU78" s="8"/>
      <c r="BV78" s="8"/>
      <c r="BW78" s="8"/>
      <c r="BX78" s="8"/>
      <c r="BY78" s="8"/>
      <c r="BZ78" s="8"/>
      <c r="CA78" s="8"/>
      <c r="CB78" s="8"/>
      <c r="CC78" s="8"/>
      <c r="CD78" s="8"/>
      <c r="CE78" s="8"/>
      <c r="CF78" s="8"/>
      <c r="CG78" s="8"/>
      <c r="CH78" s="8"/>
      <c r="CI78" s="8"/>
      <c r="CJ78" s="8"/>
      <c r="CK78" s="8"/>
      <c r="CL78" s="8"/>
      <c r="CM78" s="8"/>
      <c r="CN78" s="8"/>
      <c r="CO78" s="8"/>
    </row>
    <row r="79" spans="3:93" x14ac:dyDescent="0.3">
      <c r="C79"/>
      <c r="D79"/>
      <c r="E79"/>
      <c r="F79"/>
      <c r="G79"/>
      <c r="H79"/>
      <c r="J79" s="8"/>
      <c r="K79" s="8"/>
      <c r="L79" s="8"/>
      <c r="M79" s="8"/>
      <c r="N79" s="8"/>
      <c r="O79" s="8"/>
      <c r="P79" s="8"/>
      <c r="Q79" s="8"/>
      <c r="R79" s="8"/>
      <c r="S79" s="8"/>
      <c r="T79" s="8"/>
      <c r="U79" s="8"/>
      <c r="V79" s="8"/>
      <c r="W79" s="8"/>
      <c r="X79" s="8"/>
      <c r="Y79" s="8"/>
      <c r="Z79" s="8"/>
      <c r="AA79" s="8"/>
      <c r="AB79" s="8"/>
      <c r="AC79" s="8"/>
      <c r="AD79" s="8"/>
      <c r="AE79" s="8"/>
      <c r="AF79" s="8"/>
      <c r="AG79" s="8"/>
      <c r="AH79" s="8"/>
      <c r="AI79" s="8"/>
      <c r="AJ79" s="8"/>
      <c r="AK79" s="8"/>
      <c r="AL79" s="8"/>
      <c r="AM79" s="8"/>
      <c r="AN79" s="8"/>
      <c r="AO79" s="8"/>
      <c r="AP79" s="8"/>
      <c r="AQ79" s="8"/>
      <c r="AR79" s="8"/>
      <c r="AS79" s="8"/>
      <c r="AT79" s="8"/>
      <c r="AU79" s="8"/>
      <c r="AV79" s="8"/>
      <c r="AW79" s="8"/>
      <c r="AX79" s="8"/>
      <c r="AY79" s="8"/>
      <c r="AZ79" s="8"/>
      <c r="BA79" s="8"/>
      <c r="BB79" s="8"/>
      <c r="BC79" s="8"/>
      <c r="BD79" s="8"/>
      <c r="BE79" s="8"/>
      <c r="BF79" s="8"/>
      <c r="BG79" s="8"/>
      <c r="BH79" s="8"/>
      <c r="BI79" s="8"/>
      <c r="BJ79" s="8"/>
      <c r="BK79" s="8"/>
      <c r="BL79" s="8"/>
      <c r="BM79" s="8"/>
      <c r="BN79" s="8"/>
      <c r="BO79" s="8"/>
      <c r="BP79" s="8"/>
      <c r="BQ79" s="8"/>
      <c r="BR79" s="8"/>
      <c r="BS79" s="8"/>
      <c r="BT79" s="8"/>
      <c r="BU79" s="8"/>
      <c r="BV79" s="8"/>
      <c r="BW79" s="8"/>
      <c r="BX79" s="8"/>
      <c r="BY79" s="8"/>
      <c r="BZ79" s="8"/>
      <c r="CA79" s="8"/>
      <c r="CB79" s="8"/>
      <c r="CC79" s="8"/>
      <c r="CD79" s="8"/>
      <c r="CE79" s="8"/>
      <c r="CF79" s="8"/>
      <c r="CG79" s="8"/>
      <c r="CH79" s="8"/>
      <c r="CI79" s="8"/>
      <c r="CJ79" s="8"/>
      <c r="CK79" s="8"/>
      <c r="CL79" s="8"/>
      <c r="CM79" s="8"/>
      <c r="CN79" s="8"/>
      <c r="CO79" s="8"/>
    </row>
    <row r="80" spans="3:93" x14ac:dyDescent="0.3">
      <c r="C80"/>
      <c r="D80"/>
      <c r="E80"/>
      <c r="F80"/>
      <c r="G80"/>
      <c r="H80"/>
      <c r="J80" s="8"/>
      <c r="K80" s="8"/>
      <c r="L80" s="8"/>
      <c r="M80" s="8"/>
      <c r="N80" s="8"/>
      <c r="O80" s="8"/>
      <c r="P80" s="8"/>
      <c r="Q80" s="8"/>
      <c r="R80" s="8"/>
      <c r="S80" s="8"/>
      <c r="T80" s="8"/>
      <c r="U80" s="8"/>
      <c r="V80" s="8"/>
      <c r="W80" s="8"/>
      <c r="X80" s="8"/>
      <c r="Y80" s="8"/>
      <c r="Z80" s="8"/>
      <c r="AA80" s="8"/>
      <c r="AB80" s="8"/>
      <c r="AC80" s="8"/>
      <c r="AD80" s="8"/>
      <c r="AE80" s="8"/>
      <c r="AF80" s="8"/>
      <c r="AG80" s="8"/>
      <c r="AH80" s="8"/>
      <c r="AI80" s="8"/>
      <c r="AJ80" s="8"/>
      <c r="AK80" s="8"/>
      <c r="AL80" s="8"/>
      <c r="AM80" s="8"/>
      <c r="AN80" s="8"/>
      <c r="AO80" s="8"/>
      <c r="AP80" s="8"/>
      <c r="AQ80" s="8"/>
      <c r="AR80" s="8"/>
      <c r="AS80" s="8"/>
      <c r="AT80" s="8"/>
      <c r="AU80" s="8"/>
      <c r="AV80" s="8"/>
      <c r="AW80" s="8"/>
      <c r="AX80" s="8"/>
      <c r="AY80" s="8"/>
      <c r="AZ80" s="8"/>
      <c r="BA80" s="8"/>
      <c r="BB80" s="8"/>
      <c r="BC80" s="8"/>
      <c r="BD80" s="8"/>
      <c r="BE80" s="8"/>
      <c r="BF80" s="8"/>
      <c r="BG80" s="8"/>
      <c r="BH80" s="8"/>
      <c r="BI80" s="8"/>
      <c r="BJ80" s="8"/>
      <c r="BK80" s="8"/>
      <c r="BL80" s="8"/>
      <c r="BM80" s="8"/>
      <c r="BN80" s="8"/>
      <c r="BO80" s="8"/>
      <c r="BP80" s="8"/>
      <c r="BQ80" s="8"/>
      <c r="BR80" s="8"/>
      <c r="BS80" s="8"/>
      <c r="BT80" s="8"/>
      <c r="BU80" s="8"/>
      <c r="BV80" s="8"/>
      <c r="BW80" s="8"/>
      <c r="BX80" s="8"/>
      <c r="BY80" s="8"/>
      <c r="BZ80" s="8"/>
      <c r="CA80" s="8"/>
      <c r="CB80" s="8"/>
      <c r="CC80" s="8"/>
      <c r="CD80" s="8"/>
      <c r="CE80" s="8"/>
      <c r="CF80" s="8"/>
      <c r="CG80" s="8"/>
      <c r="CH80" s="8"/>
      <c r="CI80" s="8"/>
      <c r="CJ80" s="8"/>
      <c r="CK80" s="8"/>
      <c r="CL80" s="8"/>
      <c r="CM80" s="8"/>
      <c r="CN80" s="8"/>
      <c r="CO80" s="8"/>
    </row>
    <row r="81" spans="3:93" x14ac:dyDescent="0.3">
      <c r="C81"/>
      <c r="D81"/>
      <c r="E81"/>
      <c r="F81"/>
      <c r="G81"/>
      <c r="H81"/>
      <c r="J81" s="8"/>
      <c r="K81" s="8"/>
      <c r="L81" s="8"/>
      <c r="M81" s="8"/>
      <c r="N81" s="8"/>
      <c r="O81" s="8"/>
      <c r="P81" s="8"/>
      <c r="Q81" s="8"/>
      <c r="R81" s="8"/>
      <c r="S81" s="8"/>
      <c r="T81" s="8"/>
      <c r="U81" s="8"/>
      <c r="V81" s="8"/>
      <c r="W81" s="8"/>
      <c r="X81" s="8"/>
      <c r="Y81" s="8"/>
      <c r="Z81" s="8"/>
      <c r="AA81" s="8"/>
      <c r="AB81" s="8"/>
      <c r="AC81" s="8"/>
      <c r="AD81" s="8"/>
      <c r="AE81" s="8"/>
      <c r="AF81" s="8"/>
      <c r="AG81" s="8"/>
      <c r="AH81" s="8"/>
      <c r="AI81" s="8"/>
      <c r="AJ81" s="8"/>
      <c r="AK81" s="8"/>
      <c r="AL81" s="8"/>
      <c r="AM81" s="8"/>
      <c r="AN81" s="8"/>
      <c r="AO81" s="8"/>
      <c r="AP81" s="8"/>
      <c r="AQ81" s="8"/>
      <c r="AR81" s="8"/>
      <c r="AS81" s="8"/>
      <c r="AT81" s="8"/>
      <c r="AU81" s="8"/>
      <c r="AV81" s="8"/>
      <c r="AW81" s="8"/>
      <c r="AX81" s="8"/>
      <c r="AY81" s="8"/>
      <c r="AZ81" s="8"/>
      <c r="BA81" s="8"/>
      <c r="BB81" s="8"/>
      <c r="BC81" s="8"/>
      <c r="BD81" s="8"/>
      <c r="BE81" s="8"/>
      <c r="BF81" s="8"/>
      <c r="BG81" s="8"/>
      <c r="BH81" s="8"/>
      <c r="BI81" s="8"/>
      <c r="BJ81" s="8"/>
      <c r="BK81" s="8"/>
      <c r="BL81" s="8"/>
      <c r="BM81" s="8"/>
      <c r="BN81" s="8"/>
      <c r="BO81" s="8"/>
      <c r="BP81" s="8"/>
      <c r="BQ81" s="8"/>
      <c r="BR81" s="8"/>
      <c r="BS81" s="8"/>
      <c r="BT81" s="8"/>
      <c r="BU81" s="8"/>
      <c r="BV81" s="8"/>
      <c r="BW81" s="8"/>
      <c r="BX81" s="8"/>
      <c r="BY81" s="8"/>
      <c r="BZ81" s="8"/>
      <c r="CA81" s="8"/>
      <c r="CB81" s="8"/>
      <c r="CC81" s="8"/>
      <c r="CD81" s="8"/>
      <c r="CE81" s="8"/>
      <c r="CF81" s="8"/>
      <c r="CG81" s="8"/>
      <c r="CH81" s="8"/>
      <c r="CI81" s="8"/>
      <c r="CJ81" s="8"/>
      <c r="CK81" s="8"/>
      <c r="CL81" s="8"/>
      <c r="CM81" s="8"/>
      <c r="CN81" s="8"/>
      <c r="CO81" s="8"/>
    </row>
    <row r="82" spans="3:93" x14ac:dyDescent="0.3">
      <c r="C82"/>
      <c r="D82"/>
      <c r="E82"/>
      <c r="F82"/>
      <c r="G82"/>
      <c r="H82"/>
      <c r="J82" s="8"/>
      <c r="K82" s="8"/>
      <c r="L82" s="8"/>
      <c r="M82" s="8"/>
      <c r="N82" s="8"/>
      <c r="O82" s="8"/>
      <c r="P82" s="8"/>
      <c r="Q82" s="8"/>
      <c r="R82" s="8"/>
      <c r="S82" s="8"/>
      <c r="T82" s="8"/>
      <c r="U82" s="8"/>
      <c r="V82" s="8"/>
      <c r="W82" s="8"/>
      <c r="X82" s="8"/>
      <c r="Y82" s="8"/>
      <c r="Z82" s="8"/>
      <c r="AA82" s="8"/>
      <c r="AB82" s="8"/>
      <c r="AC82" s="8"/>
      <c r="AD82" s="8"/>
      <c r="AE82" s="8"/>
      <c r="AF82" s="8"/>
      <c r="AG82" s="8"/>
      <c r="AH82" s="8"/>
      <c r="AI82" s="8"/>
      <c r="AJ82" s="8"/>
      <c r="AK82" s="8"/>
      <c r="AL82" s="8"/>
      <c r="AM82" s="8"/>
      <c r="AN82" s="8"/>
      <c r="AO82" s="8"/>
      <c r="AP82" s="8"/>
      <c r="AQ82" s="8"/>
      <c r="AR82" s="8"/>
      <c r="AS82" s="8"/>
      <c r="AT82" s="8"/>
      <c r="AU82" s="8"/>
      <c r="AV82" s="8"/>
      <c r="AW82" s="8"/>
      <c r="AX82" s="8"/>
      <c r="AY82" s="8"/>
      <c r="AZ82" s="8"/>
      <c r="BA82" s="8"/>
      <c r="BB82" s="8"/>
      <c r="BC82" s="8"/>
      <c r="BD82" s="8"/>
      <c r="BE82" s="8"/>
      <c r="BF82" s="8"/>
      <c r="BG82" s="8"/>
      <c r="BH82" s="8"/>
      <c r="BI82" s="8"/>
      <c r="BJ82" s="8"/>
      <c r="BK82" s="8"/>
      <c r="BL82" s="8"/>
      <c r="BM82" s="8"/>
      <c r="BN82" s="8"/>
      <c r="BO82" s="8"/>
      <c r="BP82" s="8"/>
      <c r="BQ82" s="8"/>
      <c r="BR82" s="8"/>
      <c r="BS82" s="8"/>
      <c r="BT82" s="8"/>
      <c r="BU82" s="8"/>
      <c r="BV82" s="8"/>
      <c r="BW82" s="8"/>
      <c r="BX82" s="8"/>
      <c r="BY82" s="8"/>
      <c r="BZ82" s="8"/>
      <c r="CA82" s="8"/>
      <c r="CB82" s="8"/>
      <c r="CC82" s="8"/>
      <c r="CD82" s="8"/>
      <c r="CE82" s="8"/>
      <c r="CF82" s="8"/>
      <c r="CG82" s="8"/>
      <c r="CH82" s="8"/>
      <c r="CI82" s="8"/>
      <c r="CJ82" s="8"/>
      <c r="CK82" s="8"/>
      <c r="CL82" s="8"/>
      <c r="CM82" s="8"/>
      <c r="CN82" s="8"/>
      <c r="CO82" s="8"/>
    </row>
    <row r="83" spans="3:93" x14ac:dyDescent="0.3">
      <c r="C83"/>
      <c r="D83"/>
      <c r="E83"/>
      <c r="F83"/>
      <c r="G83"/>
      <c r="H83"/>
      <c r="J83" s="8"/>
      <c r="K83" s="8"/>
      <c r="L83" s="8"/>
      <c r="M83" s="8"/>
      <c r="N83" s="8"/>
      <c r="O83" s="8"/>
      <c r="P83" s="8"/>
      <c r="Q83" s="8"/>
      <c r="R83" s="8"/>
      <c r="S83" s="8"/>
      <c r="T83" s="8"/>
      <c r="U83" s="8"/>
      <c r="V83" s="8"/>
      <c r="W83" s="8"/>
      <c r="X83" s="8"/>
      <c r="Y83" s="8"/>
      <c r="Z83" s="8"/>
      <c r="AA83" s="8"/>
      <c r="AB83" s="8"/>
      <c r="AC83" s="8"/>
      <c r="AD83" s="8"/>
      <c r="AE83" s="8"/>
      <c r="AF83" s="8"/>
      <c r="AG83" s="8"/>
      <c r="AH83" s="8"/>
      <c r="AI83" s="8"/>
      <c r="AJ83" s="8"/>
      <c r="AK83" s="8"/>
      <c r="AL83" s="8"/>
      <c r="AM83" s="8"/>
      <c r="AN83" s="8"/>
      <c r="AO83" s="8"/>
      <c r="AP83" s="8"/>
      <c r="AQ83" s="8"/>
      <c r="AR83" s="8"/>
      <c r="AS83" s="8"/>
      <c r="AT83" s="8"/>
      <c r="AU83" s="8"/>
      <c r="AV83" s="8"/>
      <c r="AW83" s="8"/>
      <c r="AX83" s="8"/>
      <c r="AY83" s="8"/>
      <c r="AZ83" s="8"/>
      <c r="BA83" s="8"/>
      <c r="BB83" s="8"/>
      <c r="BC83" s="8"/>
      <c r="BD83" s="8"/>
      <c r="BE83" s="8"/>
      <c r="BF83" s="8"/>
      <c r="BG83" s="8"/>
      <c r="BH83" s="8"/>
      <c r="BI83" s="8"/>
      <c r="BJ83" s="8"/>
      <c r="BK83" s="8"/>
      <c r="BL83" s="8"/>
      <c r="BM83" s="8"/>
      <c r="BN83" s="8"/>
      <c r="BO83" s="8"/>
      <c r="BP83" s="8"/>
      <c r="BQ83" s="8"/>
      <c r="BR83" s="8"/>
      <c r="BS83" s="8"/>
      <c r="BT83" s="8"/>
      <c r="BU83" s="8"/>
      <c r="BV83" s="8"/>
      <c r="BW83" s="8"/>
      <c r="BX83" s="8"/>
      <c r="BY83" s="8"/>
      <c r="BZ83" s="8"/>
      <c r="CA83" s="8"/>
      <c r="CB83" s="8"/>
      <c r="CC83" s="8"/>
      <c r="CD83" s="8"/>
      <c r="CE83" s="8"/>
      <c r="CF83" s="8"/>
      <c r="CG83" s="8"/>
      <c r="CH83" s="8"/>
      <c r="CI83" s="8"/>
      <c r="CJ83" s="8"/>
      <c r="CK83" s="8"/>
      <c r="CL83" s="8"/>
      <c r="CM83" s="8"/>
      <c r="CN83" s="8"/>
      <c r="CO83" s="8"/>
    </row>
    <row r="84" spans="3:93" x14ac:dyDescent="0.3">
      <c r="C84"/>
      <c r="D84"/>
      <c r="E84"/>
      <c r="F84"/>
      <c r="G84"/>
      <c r="H84"/>
      <c r="J84" s="8"/>
      <c r="K84" s="8"/>
      <c r="L84" s="8"/>
      <c r="M84" s="8"/>
      <c r="N84" s="8"/>
      <c r="O84" s="8"/>
      <c r="P84" s="8"/>
      <c r="Q84" s="8"/>
      <c r="R84" s="8"/>
      <c r="S84" s="8"/>
      <c r="T84" s="8"/>
      <c r="U84" s="8"/>
      <c r="V84" s="8"/>
      <c r="W84" s="8"/>
      <c r="X84" s="8"/>
      <c r="Y84" s="8"/>
      <c r="Z84" s="8"/>
      <c r="AA84" s="8"/>
      <c r="AB84" s="8"/>
      <c r="AC84" s="8"/>
      <c r="AD84" s="8"/>
      <c r="AE84" s="8"/>
      <c r="AF84" s="8"/>
      <c r="AG84" s="8"/>
      <c r="AH84" s="8"/>
      <c r="AI84" s="8"/>
      <c r="AJ84" s="8"/>
      <c r="AK84" s="8"/>
      <c r="AL84" s="8"/>
      <c r="AM84" s="8"/>
      <c r="AN84" s="8"/>
      <c r="AO84" s="8"/>
      <c r="AP84" s="8"/>
      <c r="AQ84" s="8"/>
      <c r="AR84" s="8"/>
      <c r="AS84" s="8"/>
      <c r="AT84" s="8"/>
      <c r="AU84" s="8"/>
      <c r="AV84" s="8"/>
      <c r="AW84" s="8"/>
      <c r="AX84" s="8"/>
      <c r="AY84" s="8"/>
      <c r="AZ84" s="8"/>
      <c r="BA84" s="8"/>
      <c r="BB84" s="8"/>
      <c r="BC84" s="8"/>
      <c r="BD84" s="8"/>
      <c r="BE84" s="8"/>
      <c r="BF84" s="8"/>
      <c r="BG84" s="8"/>
      <c r="BH84" s="8"/>
      <c r="BI84" s="8"/>
      <c r="BJ84" s="8"/>
      <c r="BK84" s="8"/>
      <c r="BL84" s="8"/>
      <c r="BM84" s="8"/>
      <c r="BN84" s="8"/>
      <c r="BO84" s="8"/>
      <c r="BP84" s="8"/>
      <c r="BQ84" s="8"/>
      <c r="BR84" s="8"/>
      <c r="BS84" s="8"/>
      <c r="BT84" s="8"/>
      <c r="BU84" s="8"/>
      <c r="BV84" s="8"/>
      <c r="BW84" s="8"/>
      <c r="BX84" s="8"/>
      <c r="BY84" s="8"/>
      <c r="BZ84" s="8"/>
      <c r="CA84" s="8"/>
      <c r="CB84" s="8"/>
      <c r="CC84" s="8"/>
      <c r="CD84" s="8"/>
      <c r="CE84" s="8"/>
      <c r="CF84" s="8"/>
      <c r="CG84" s="8"/>
      <c r="CH84" s="8"/>
      <c r="CI84" s="8"/>
      <c r="CJ84" s="8"/>
      <c r="CK84" s="8"/>
      <c r="CL84" s="8"/>
      <c r="CM84" s="8"/>
      <c r="CN84" s="8"/>
      <c r="CO84" s="8"/>
    </row>
    <row r="85" spans="3:93" x14ac:dyDescent="0.3">
      <c r="C85"/>
      <c r="D85"/>
      <c r="E85"/>
      <c r="F85"/>
      <c r="G85"/>
      <c r="H85"/>
      <c r="J85" s="8"/>
      <c r="K85" s="8"/>
      <c r="L85" s="8"/>
      <c r="M85" s="8"/>
      <c r="N85" s="8"/>
      <c r="O85" s="8"/>
      <c r="P85" s="8"/>
      <c r="Q85" s="8"/>
      <c r="R85" s="8"/>
      <c r="S85" s="8"/>
      <c r="T85" s="8"/>
      <c r="U85" s="8"/>
      <c r="V85" s="8"/>
      <c r="W85" s="8"/>
      <c r="X85" s="8"/>
      <c r="Y85" s="8"/>
      <c r="Z85" s="8"/>
      <c r="AA85" s="8"/>
      <c r="AB85" s="8"/>
      <c r="AC85" s="8"/>
      <c r="AD85" s="8"/>
      <c r="AE85" s="8"/>
      <c r="AF85" s="8"/>
      <c r="AG85" s="8"/>
      <c r="AH85" s="8"/>
      <c r="AI85" s="8"/>
      <c r="AJ85" s="8"/>
      <c r="AK85" s="8"/>
      <c r="AL85" s="8"/>
      <c r="AM85" s="8"/>
      <c r="AN85" s="8"/>
      <c r="AO85" s="8"/>
      <c r="AP85" s="8"/>
      <c r="AQ85" s="8"/>
      <c r="AR85" s="8"/>
      <c r="AS85" s="8"/>
      <c r="AT85" s="8"/>
      <c r="AU85" s="8"/>
      <c r="AV85" s="8"/>
      <c r="AW85" s="8"/>
      <c r="AX85" s="8"/>
      <c r="AY85" s="8"/>
      <c r="AZ85" s="8"/>
      <c r="BA85" s="8"/>
      <c r="BB85" s="8"/>
      <c r="BC85" s="8"/>
      <c r="BD85" s="8"/>
      <c r="BE85" s="8"/>
      <c r="BF85" s="8"/>
      <c r="BG85" s="8"/>
      <c r="BH85" s="8"/>
      <c r="BI85" s="8"/>
      <c r="BJ85" s="8"/>
      <c r="BK85" s="8"/>
      <c r="BL85" s="8"/>
      <c r="BM85" s="8"/>
      <c r="BN85" s="8"/>
      <c r="BO85" s="8"/>
      <c r="BP85" s="8"/>
      <c r="BQ85" s="8"/>
      <c r="BR85" s="8"/>
      <c r="BS85" s="8"/>
      <c r="BT85" s="8"/>
      <c r="BU85" s="8"/>
      <c r="BV85" s="8"/>
      <c r="BW85" s="8"/>
      <c r="BX85" s="8"/>
      <c r="BY85" s="8"/>
      <c r="BZ85" s="8"/>
      <c r="CA85" s="8"/>
      <c r="CB85" s="8"/>
      <c r="CC85" s="8"/>
      <c r="CD85" s="8"/>
      <c r="CE85" s="8"/>
      <c r="CF85" s="8"/>
      <c r="CG85" s="8"/>
      <c r="CH85" s="8"/>
      <c r="CI85" s="8"/>
      <c r="CJ85" s="8"/>
      <c r="CK85" s="8"/>
      <c r="CL85" s="8"/>
      <c r="CM85" s="8"/>
      <c r="CN85" s="8"/>
      <c r="CO85" s="8"/>
    </row>
    <row r="86" spans="3:93" x14ac:dyDescent="0.3">
      <c r="C86"/>
      <c r="D86"/>
      <c r="E86"/>
      <c r="F86"/>
      <c r="G86"/>
      <c r="H86"/>
      <c r="J86" s="8"/>
      <c r="K86" s="8"/>
      <c r="L86" s="8"/>
      <c r="M86" s="8"/>
      <c r="N86" s="8"/>
      <c r="O86" s="8"/>
      <c r="P86" s="8"/>
      <c r="Q86" s="8"/>
      <c r="R86" s="8"/>
      <c r="S86" s="8"/>
      <c r="T86" s="8"/>
      <c r="U86" s="8"/>
      <c r="V86" s="8"/>
      <c r="W86" s="8"/>
      <c r="X86" s="8"/>
      <c r="Y86" s="8"/>
      <c r="Z86" s="8"/>
      <c r="AA86" s="8"/>
      <c r="AB86" s="8"/>
      <c r="AC86" s="8"/>
      <c r="AD86" s="8"/>
      <c r="AE86" s="8"/>
      <c r="AF86" s="8"/>
      <c r="AG86" s="8"/>
      <c r="AH86" s="8"/>
      <c r="AI86" s="8"/>
      <c r="AJ86" s="8"/>
      <c r="AK86" s="8"/>
      <c r="AL86" s="8"/>
      <c r="AM86" s="8"/>
      <c r="AN86" s="8"/>
      <c r="AO86" s="8"/>
      <c r="AP86" s="8"/>
      <c r="AQ86" s="8"/>
      <c r="AR86" s="8"/>
      <c r="AS86" s="8"/>
      <c r="AT86" s="8"/>
      <c r="AU86" s="8"/>
      <c r="AV86" s="8"/>
      <c r="AW86" s="8"/>
      <c r="AX86" s="8"/>
      <c r="AY86" s="8"/>
      <c r="AZ86" s="8"/>
      <c r="BA86" s="8"/>
      <c r="BB86" s="8"/>
      <c r="BC86" s="8"/>
      <c r="BD86" s="8"/>
      <c r="BE86" s="8"/>
      <c r="BF86" s="8"/>
      <c r="BG86" s="8"/>
      <c r="BH86" s="8"/>
      <c r="BI86" s="8"/>
      <c r="BJ86" s="8"/>
      <c r="BK86" s="8"/>
      <c r="BL86" s="8"/>
      <c r="BM86" s="8"/>
      <c r="BN86" s="8"/>
      <c r="BO86" s="8"/>
      <c r="BP86" s="8"/>
      <c r="BQ86" s="8"/>
      <c r="BR86" s="8"/>
      <c r="BS86" s="8"/>
      <c r="BT86" s="8"/>
      <c r="BU86" s="8"/>
      <c r="BV86" s="8"/>
      <c r="BW86" s="8"/>
      <c r="BX86" s="8"/>
      <c r="BY86" s="8"/>
      <c r="BZ86" s="8"/>
      <c r="CA86" s="8"/>
      <c r="CB86" s="8"/>
      <c r="CC86" s="8"/>
      <c r="CD86" s="8"/>
      <c r="CE86" s="8"/>
      <c r="CF86" s="8"/>
      <c r="CG86" s="8"/>
      <c r="CH86" s="8"/>
      <c r="CI86" s="8"/>
      <c r="CJ86" s="8"/>
      <c r="CK86" s="8"/>
      <c r="CL86" s="8"/>
      <c r="CM86" s="8"/>
      <c r="CN86" s="8"/>
      <c r="CO86" s="8"/>
    </row>
    <row r="87" spans="3:93" x14ac:dyDescent="0.3">
      <c r="C87"/>
      <c r="D87"/>
      <c r="E87"/>
      <c r="F87"/>
      <c r="G87"/>
      <c r="H87"/>
      <c r="J87" s="8"/>
      <c r="K87" s="8"/>
      <c r="L87" s="8"/>
      <c r="M87" s="8"/>
      <c r="N87" s="8"/>
      <c r="O87" s="8"/>
      <c r="P87" s="8"/>
      <c r="Q87" s="8"/>
      <c r="R87" s="8"/>
      <c r="S87" s="8"/>
      <c r="T87" s="8"/>
      <c r="U87" s="8"/>
      <c r="V87" s="8"/>
      <c r="W87" s="8"/>
      <c r="X87" s="8"/>
      <c r="Y87" s="8"/>
      <c r="Z87" s="8"/>
      <c r="AA87" s="8"/>
      <c r="AB87" s="8"/>
      <c r="AC87" s="8"/>
      <c r="AD87" s="8"/>
      <c r="AE87" s="8"/>
      <c r="AF87" s="8"/>
      <c r="AG87" s="8"/>
      <c r="AH87" s="8"/>
      <c r="AI87" s="8"/>
      <c r="AJ87" s="8"/>
      <c r="AK87" s="8"/>
      <c r="AL87" s="8"/>
      <c r="AM87" s="8"/>
      <c r="AN87" s="8"/>
      <c r="AO87" s="8"/>
      <c r="AP87" s="8"/>
      <c r="AQ87" s="8"/>
      <c r="AR87" s="8"/>
      <c r="AS87" s="8"/>
      <c r="AT87" s="8"/>
      <c r="AU87" s="8"/>
      <c r="AV87" s="8"/>
      <c r="AW87" s="8"/>
      <c r="AX87" s="8"/>
      <c r="AY87" s="8"/>
      <c r="AZ87" s="8"/>
      <c r="BA87" s="8"/>
      <c r="BB87" s="8"/>
      <c r="BC87" s="8"/>
      <c r="BD87" s="8"/>
      <c r="BE87" s="8"/>
      <c r="BF87" s="8"/>
      <c r="BG87" s="8"/>
      <c r="BH87" s="8"/>
      <c r="BI87" s="8"/>
      <c r="BJ87" s="8"/>
      <c r="BK87" s="8"/>
      <c r="BL87" s="8"/>
      <c r="BM87" s="8"/>
      <c r="BN87" s="8"/>
      <c r="BO87" s="8"/>
      <c r="BP87" s="8"/>
      <c r="BQ87" s="8"/>
      <c r="BR87" s="8"/>
      <c r="BS87" s="8"/>
      <c r="BT87" s="8"/>
      <c r="BU87" s="8"/>
      <c r="BV87" s="8"/>
      <c r="BW87" s="8"/>
      <c r="BX87" s="8"/>
      <c r="BY87" s="8"/>
      <c r="BZ87" s="8"/>
      <c r="CA87" s="8"/>
      <c r="CB87" s="8"/>
      <c r="CC87" s="8"/>
      <c r="CD87" s="8"/>
      <c r="CE87" s="8"/>
      <c r="CF87" s="8"/>
      <c r="CG87" s="8"/>
      <c r="CH87" s="8"/>
      <c r="CI87" s="8"/>
      <c r="CJ87" s="8"/>
      <c r="CK87" s="8"/>
      <c r="CL87" s="8"/>
      <c r="CM87" s="8"/>
      <c r="CN87" s="8"/>
      <c r="CO87" s="8"/>
    </row>
    <row r="88" spans="3:93" x14ac:dyDescent="0.3">
      <c r="C88"/>
      <c r="D88"/>
      <c r="E88"/>
      <c r="F88"/>
      <c r="G88"/>
      <c r="H88"/>
      <c r="J88" s="8"/>
      <c r="K88" s="8"/>
      <c r="L88" s="8"/>
      <c r="M88" s="8"/>
      <c r="N88" s="8"/>
      <c r="O88" s="8"/>
      <c r="P88" s="8"/>
      <c r="Q88" s="8"/>
      <c r="R88" s="8"/>
      <c r="S88" s="8"/>
      <c r="T88" s="8"/>
      <c r="U88" s="8"/>
      <c r="V88" s="8"/>
      <c r="W88" s="8"/>
      <c r="X88" s="8"/>
      <c r="Y88" s="8"/>
      <c r="Z88" s="8"/>
      <c r="AA88" s="8"/>
      <c r="AB88" s="8"/>
      <c r="AC88" s="8"/>
      <c r="AD88" s="8"/>
      <c r="AE88" s="8"/>
      <c r="AF88" s="8"/>
      <c r="AG88" s="8"/>
      <c r="AH88" s="8"/>
      <c r="AI88" s="8"/>
      <c r="AJ88" s="8"/>
      <c r="AK88" s="8"/>
      <c r="AL88" s="8"/>
      <c r="AM88" s="8"/>
      <c r="AN88" s="8"/>
      <c r="AO88" s="8"/>
      <c r="AP88" s="8"/>
      <c r="AQ88" s="8"/>
      <c r="AR88" s="8"/>
      <c r="AS88" s="8"/>
      <c r="AT88" s="8"/>
      <c r="AU88" s="8"/>
      <c r="AV88" s="8"/>
      <c r="AW88" s="8"/>
      <c r="AX88" s="8"/>
      <c r="AY88" s="8"/>
      <c r="AZ88" s="8"/>
      <c r="BA88" s="8"/>
      <c r="BB88" s="8"/>
      <c r="BC88" s="8"/>
      <c r="BD88" s="8"/>
      <c r="BE88" s="8"/>
      <c r="BF88" s="8"/>
      <c r="BG88" s="8"/>
      <c r="BH88" s="8"/>
      <c r="BI88" s="8"/>
      <c r="BJ88" s="8"/>
      <c r="BK88" s="8"/>
      <c r="BL88" s="8"/>
      <c r="BM88" s="8"/>
      <c r="BN88" s="8"/>
      <c r="BO88" s="8"/>
      <c r="BP88" s="8"/>
      <c r="BQ88" s="8"/>
      <c r="BR88" s="8"/>
      <c r="BS88" s="8"/>
      <c r="BT88" s="8"/>
      <c r="BU88" s="8"/>
      <c r="BV88" s="8"/>
      <c r="BW88" s="8"/>
      <c r="BX88" s="8"/>
      <c r="BY88" s="8"/>
      <c r="BZ88" s="8"/>
      <c r="CA88" s="8"/>
      <c r="CB88" s="8"/>
      <c r="CC88" s="8"/>
      <c r="CD88" s="8"/>
      <c r="CE88" s="8"/>
      <c r="CF88" s="8"/>
      <c r="CG88" s="8"/>
      <c r="CH88" s="8"/>
      <c r="CI88" s="8"/>
      <c r="CJ88" s="8"/>
      <c r="CK88" s="8"/>
      <c r="CL88" s="8"/>
      <c r="CM88" s="8"/>
      <c r="CN88" s="8"/>
      <c r="CO88" s="8"/>
    </row>
    <row r="89" spans="3:93" x14ac:dyDescent="0.3">
      <c r="C89"/>
      <c r="D89"/>
      <c r="E89"/>
      <c r="F89"/>
      <c r="G89"/>
      <c r="H89"/>
      <c r="J89" s="8"/>
      <c r="K89" s="8"/>
      <c r="L89" s="8"/>
      <c r="M89" s="8"/>
      <c r="N89" s="8"/>
      <c r="O89" s="8"/>
      <c r="P89" s="8"/>
      <c r="Q89" s="8"/>
      <c r="R89" s="8"/>
      <c r="S89" s="8"/>
      <c r="T89" s="8"/>
      <c r="U89" s="8"/>
      <c r="V89" s="8"/>
      <c r="W89" s="8"/>
      <c r="X89" s="8"/>
      <c r="Y89" s="8"/>
      <c r="Z89" s="8"/>
      <c r="AA89" s="8"/>
      <c r="AB89" s="8"/>
      <c r="AC89" s="8"/>
      <c r="AD89" s="8"/>
      <c r="AE89" s="8"/>
      <c r="AF89" s="8"/>
      <c r="AG89" s="8"/>
      <c r="AH89" s="8"/>
      <c r="AI89" s="8"/>
      <c r="AJ89" s="8"/>
      <c r="AK89" s="8"/>
      <c r="AL89" s="8"/>
      <c r="AM89" s="8"/>
      <c r="AN89" s="8"/>
      <c r="AO89" s="8"/>
      <c r="AP89" s="8"/>
      <c r="AQ89" s="8"/>
      <c r="AR89" s="8"/>
      <c r="AS89" s="8"/>
      <c r="AT89" s="8"/>
      <c r="AU89" s="8"/>
      <c r="AV89" s="8"/>
      <c r="AW89" s="8"/>
      <c r="AX89" s="8"/>
      <c r="AY89" s="8"/>
      <c r="AZ89" s="8"/>
      <c r="BA89" s="8"/>
      <c r="BB89" s="8"/>
      <c r="BC89" s="8"/>
      <c r="BD89" s="8"/>
      <c r="BE89" s="8"/>
      <c r="BF89" s="8"/>
      <c r="BG89" s="8"/>
      <c r="BH89" s="8"/>
      <c r="BI89" s="8"/>
      <c r="BJ89" s="8"/>
      <c r="BK89" s="8"/>
      <c r="BL89" s="8"/>
      <c r="BM89" s="8"/>
      <c r="BN89" s="8"/>
      <c r="BO89" s="8"/>
      <c r="BP89" s="8"/>
      <c r="BQ89" s="8"/>
      <c r="BR89" s="8"/>
      <c r="BS89" s="8"/>
      <c r="BT89" s="8"/>
      <c r="BU89" s="8"/>
      <c r="BV89" s="8"/>
      <c r="BW89" s="8"/>
      <c r="BX89" s="8"/>
      <c r="BY89" s="8"/>
      <c r="BZ89" s="8"/>
      <c r="CA89" s="8"/>
      <c r="CB89" s="8"/>
      <c r="CC89" s="8"/>
      <c r="CD89" s="8"/>
      <c r="CE89" s="8"/>
      <c r="CF89" s="8"/>
      <c r="CG89" s="8"/>
      <c r="CH89" s="8"/>
      <c r="CI89" s="8"/>
      <c r="CJ89" s="8"/>
      <c r="CK89" s="8"/>
      <c r="CL89" s="8"/>
      <c r="CM89" s="8"/>
      <c r="CN89" s="8"/>
      <c r="CO89" s="8"/>
    </row>
    <row r="90" spans="3:93" x14ac:dyDescent="0.3">
      <c r="C90"/>
      <c r="D90"/>
      <c r="E90"/>
      <c r="F90"/>
      <c r="G90"/>
      <c r="H90"/>
      <c r="J90" s="8"/>
      <c r="K90" s="8"/>
      <c r="L90" s="8"/>
      <c r="M90" s="8"/>
      <c r="N90" s="8"/>
      <c r="O90" s="8"/>
      <c r="P90" s="8"/>
      <c r="Q90" s="8"/>
      <c r="R90" s="8"/>
      <c r="S90" s="8"/>
      <c r="T90" s="8"/>
      <c r="U90" s="8"/>
      <c r="V90" s="8"/>
      <c r="W90" s="8"/>
      <c r="X90" s="8"/>
      <c r="Y90" s="8"/>
      <c r="Z90" s="8"/>
      <c r="AA90" s="8"/>
      <c r="AB90" s="8"/>
      <c r="AC90" s="8"/>
      <c r="AD90" s="8"/>
      <c r="AE90" s="8"/>
      <c r="AF90" s="8"/>
      <c r="AG90" s="8"/>
      <c r="AH90" s="8"/>
      <c r="AI90" s="8"/>
      <c r="AJ90" s="8"/>
      <c r="AK90" s="8"/>
      <c r="AL90" s="8"/>
      <c r="AM90" s="8"/>
      <c r="AN90" s="8"/>
      <c r="AO90" s="8"/>
      <c r="AP90" s="8"/>
      <c r="AQ90" s="8"/>
      <c r="AR90" s="8"/>
      <c r="AS90" s="8"/>
      <c r="AT90" s="8"/>
      <c r="AU90" s="8"/>
      <c r="AV90" s="8"/>
      <c r="AW90" s="8"/>
      <c r="AX90" s="8"/>
      <c r="AY90" s="8"/>
      <c r="AZ90" s="8"/>
      <c r="BA90" s="8"/>
      <c r="BB90" s="8"/>
      <c r="BC90" s="8"/>
      <c r="BD90" s="8"/>
      <c r="BE90" s="8"/>
      <c r="BF90" s="8"/>
      <c r="BG90" s="8"/>
      <c r="BH90" s="8"/>
      <c r="BI90" s="8"/>
      <c r="BJ90" s="8"/>
      <c r="BK90" s="8"/>
      <c r="BL90" s="8"/>
      <c r="BM90" s="8"/>
      <c r="BN90" s="8"/>
      <c r="BO90" s="8"/>
      <c r="BP90" s="8"/>
      <c r="BQ90" s="8"/>
      <c r="BR90" s="8"/>
      <c r="BS90" s="8"/>
      <c r="BT90" s="8"/>
      <c r="BU90" s="8"/>
      <c r="BV90" s="8"/>
      <c r="BW90" s="8"/>
      <c r="BX90" s="8"/>
      <c r="BY90" s="8"/>
      <c r="BZ90" s="8"/>
      <c r="CA90" s="8"/>
      <c r="CB90" s="8"/>
      <c r="CC90" s="8"/>
      <c r="CD90" s="8"/>
      <c r="CE90" s="8"/>
      <c r="CF90" s="8"/>
      <c r="CG90" s="8"/>
      <c r="CH90" s="8"/>
      <c r="CI90" s="8"/>
      <c r="CJ90" s="8"/>
      <c r="CK90" s="8"/>
      <c r="CL90" s="8"/>
      <c r="CM90" s="8"/>
      <c r="CN90" s="8"/>
      <c r="CO90" s="8"/>
    </row>
    <row r="91" spans="3:93" x14ac:dyDescent="0.3">
      <c r="C91"/>
      <c r="D91"/>
      <c r="E91"/>
      <c r="F91"/>
      <c r="G91"/>
      <c r="H91"/>
      <c r="J91" s="8"/>
      <c r="K91" s="8"/>
      <c r="L91" s="8"/>
      <c r="M91" s="8"/>
      <c r="N91" s="8"/>
      <c r="O91" s="8"/>
      <c r="P91" s="8"/>
      <c r="Q91" s="8"/>
      <c r="R91" s="8"/>
      <c r="S91" s="8"/>
      <c r="T91" s="8"/>
      <c r="U91" s="8"/>
      <c r="V91" s="8"/>
      <c r="W91" s="8"/>
      <c r="X91" s="8"/>
      <c r="Y91" s="8"/>
      <c r="Z91" s="8"/>
      <c r="AA91" s="8"/>
      <c r="AB91" s="8"/>
      <c r="AC91" s="8"/>
      <c r="AD91" s="8"/>
      <c r="AE91" s="8"/>
      <c r="AF91" s="8"/>
      <c r="AG91" s="8"/>
      <c r="AH91" s="8"/>
      <c r="AI91" s="8"/>
      <c r="AJ91" s="8"/>
      <c r="AK91" s="8"/>
      <c r="AL91" s="8"/>
      <c r="AM91" s="8"/>
      <c r="AN91" s="8"/>
      <c r="AO91" s="8"/>
      <c r="AP91" s="8"/>
      <c r="AQ91" s="8"/>
      <c r="AR91" s="8"/>
      <c r="AS91" s="8"/>
      <c r="AT91" s="8"/>
      <c r="AU91" s="8"/>
      <c r="AV91" s="8"/>
      <c r="AW91" s="8"/>
      <c r="AX91" s="8"/>
      <c r="AY91" s="8"/>
      <c r="AZ91" s="8"/>
      <c r="BA91" s="8"/>
      <c r="BB91" s="8"/>
      <c r="BC91" s="8"/>
      <c r="BD91" s="8"/>
      <c r="BE91" s="8"/>
      <c r="BF91" s="8"/>
      <c r="BG91" s="8"/>
      <c r="BH91" s="8"/>
      <c r="BI91" s="8"/>
      <c r="BJ91" s="8"/>
      <c r="BK91" s="8"/>
      <c r="BL91" s="8"/>
      <c r="BM91" s="8"/>
      <c r="BN91" s="8"/>
      <c r="BO91" s="8"/>
      <c r="BP91" s="8"/>
      <c r="BQ91" s="8"/>
      <c r="BR91" s="8"/>
      <c r="BS91" s="8"/>
      <c r="BT91" s="8"/>
      <c r="BU91" s="8"/>
      <c r="BV91" s="8"/>
      <c r="BW91" s="8"/>
      <c r="BX91" s="8"/>
      <c r="BY91" s="8"/>
      <c r="BZ91" s="8"/>
      <c r="CA91" s="8"/>
      <c r="CB91" s="8"/>
      <c r="CC91" s="8"/>
      <c r="CD91" s="8"/>
      <c r="CE91" s="8"/>
      <c r="CF91" s="8"/>
      <c r="CG91" s="8"/>
      <c r="CH91" s="8"/>
      <c r="CI91" s="8"/>
      <c r="CJ91" s="8"/>
      <c r="CK91" s="8"/>
      <c r="CL91" s="8"/>
      <c r="CM91" s="8"/>
      <c r="CN91" s="8"/>
      <c r="CO91" s="8"/>
    </row>
    <row r="92" spans="3:93" x14ac:dyDescent="0.3">
      <c r="C92"/>
      <c r="D92"/>
      <c r="E92"/>
      <c r="F92"/>
      <c r="G92"/>
      <c r="H92"/>
      <c r="J92" s="8"/>
      <c r="K92" s="8"/>
      <c r="L92" s="8"/>
      <c r="M92" s="8"/>
      <c r="N92" s="8"/>
      <c r="O92" s="8"/>
      <c r="P92" s="8"/>
      <c r="Q92" s="8"/>
      <c r="R92" s="8"/>
      <c r="S92" s="8"/>
      <c r="T92" s="8"/>
      <c r="U92" s="8"/>
      <c r="V92" s="8"/>
      <c r="W92" s="8"/>
      <c r="X92" s="8"/>
      <c r="Y92" s="8"/>
      <c r="Z92" s="8"/>
      <c r="AA92" s="8"/>
      <c r="AB92" s="8"/>
      <c r="AC92" s="8"/>
      <c r="AD92" s="8"/>
      <c r="AE92" s="8"/>
      <c r="AF92" s="8"/>
      <c r="AG92" s="8"/>
      <c r="AH92" s="8"/>
      <c r="AI92" s="8"/>
      <c r="AJ92" s="8"/>
      <c r="AK92" s="8"/>
      <c r="AL92" s="8"/>
      <c r="AM92" s="8"/>
      <c r="AN92" s="8"/>
      <c r="AO92" s="8"/>
      <c r="AP92" s="8"/>
      <c r="AQ92" s="8"/>
      <c r="AR92" s="8"/>
      <c r="AS92" s="8"/>
      <c r="AT92" s="8"/>
      <c r="AU92" s="8"/>
      <c r="AV92" s="8"/>
      <c r="AW92" s="8"/>
      <c r="AX92" s="8"/>
      <c r="AY92" s="8"/>
      <c r="AZ92" s="8"/>
      <c r="BA92" s="8"/>
      <c r="BB92" s="8"/>
      <c r="BC92" s="8"/>
      <c r="BD92" s="8"/>
      <c r="BE92" s="8"/>
      <c r="BF92" s="8"/>
      <c r="BG92" s="8"/>
      <c r="BH92" s="8"/>
      <c r="BI92" s="8"/>
      <c r="BJ92" s="8"/>
      <c r="BK92" s="8"/>
      <c r="BL92" s="8"/>
      <c r="BM92" s="8"/>
      <c r="BN92" s="8"/>
      <c r="BO92" s="8"/>
      <c r="BP92" s="8"/>
      <c r="BQ92" s="8"/>
      <c r="BR92" s="8"/>
      <c r="BS92" s="8"/>
      <c r="BT92" s="8"/>
      <c r="BU92" s="8"/>
      <c r="BV92" s="8"/>
      <c r="BW92" s="8"/>
      <c r="BX92" s="8"/>
      <c r="BY92" s="8"/>
      <c r="BZ92" s="8"/>
      <c r="CA92" s="8"/>
      <c r="CB92" s="8"/>
      <c r="CC92" s="8"/>
      <c r="CD92" s="8"/>
      <c r="CE92" s="8"/>
      <c r="CF92" s="8"/>
      <c r="CG92" s="8"/>
      <c r="CH92" s="8"/>
      <c r="CI92" s="8"/>
      <c r="CJ92" s="8"/>
      <c r="CK92" s="8"/>
      <c r="CL92" s="8"/>
      <c r="CM92" s="8"/>
      <c r="CN92" s="8"/>
      <c r="CO92" s="8"/>
    </row>
    <row r="93" spans="3:93" x14ac:dyDescent="0.3">
      <c r="C93"/>
      <c r="D93"/>
      <c r="E93"/>
      <c r="F93"/>
      <c r="G93"/>
      <c r="H93"/>
      <c r="J93" s="8"/>
      <c r="K93" s="8"/>
      <c r="L93" s="8"/>
      <c r="M93" s="8"/>
      <c r="N93" s="8"/>
      <c r="O93" s="8"/>
      <c r="P93" s="8"/>
      <c r="Q93" s="8"/>
      <c r="R93" s="8"/>
      <c r="S93" s="8"/>
      <c r="T93" s="8"/>
      <c r="U93" s="8"/>
      <c r="V93" s="8"/>
      <c r="W93" s="8"/>
      <c r="X93" s="8"/>
      <c r="Y93" s="8"/>
      <c r="Z93" s="8"/>
      <c r="AA93" s="8"/>
      <c r="AB93" s="8"/>
      <c r="AC93" s="8"/>
      <c r="AD93" s="8"/>
      <c r="AE93" s="8"/>
      <c r="AF93" s="8"/>
      <c r="AG93" s="8"/>
      <c r="AH93" s="8"/>
      <c r="AI93" s="8"/>
      <c r="AJ93" s="8"/>
      <c r="AK93" s="8"/>
      <c r="AL93" s="8"/>
      <c r="AM93" s="8"/>
      <c r="AN93" s="8"/>
      <c r="AO93" s="8"/>
      <c r="AP93" s="8"/>
      <c r="AQ93" s="8"/>
      <c r="AR93" s="8"/>
      <c r="AS93" s="8"/>
      <c r="AT93" s="8"/>
      <c r="AU93" s="8"/>
      <c r="AV93" s="8"/>
      <c r="AW93" s="8"/>
      <c r="AX93" s="8"/>
      <c r="AY93" s="8"/>
      <c r="AZ93" s="8"/>
      <c r="BA93" s="8"/>
      <c r="BB93" s="8"/>
      <c r="BC93" s="8"/>
      <c r="BD93" s="8"/>
      <c r="BE93" s="8"/>
      <c r="BF93" s="8"/>
      <c r="BG93" s="8"/>
      <c r="BH93" s="8"/>
      <c r="BI93" s="8"/>
      <c r="BJ93" s="8"/>
      <c r="BK93" s="8"/>
      <c r="BL93" s="8"/>
      <c r="BM93" s="8"/>
      <c r="BN93" s="8"/>
      <c r="BO93" s="8"/>
      <c r="BP93" s="8"/>
      <c r="BQ93" s="8"/>
      <c r="BR93" s="8"/>
      <c r="BS93" s="8"/>
      <c r="BT93" s="8"/>
      <c r="BU93" s="8"/>
      <c r="BV93" s="8"/>
      <c r="BW93" s="8"/>
      <c r="BX93" s="8"/>
      <c r="BY93" s="8"/>
      <c r="BZ93" s="8"/>
      <c r="CA93" s="8"/>
      <c r="CB93" s="8"/>
      <c r="CC93" s="8"/>
      <c r="CD93" s="8"/>
      <c r="CE93" s="8"/>
      <c r="CF93" s="8"/>
      <c r="CG93" s="8"/>
      <c r="CH93" s="8"/>
      <c r="CI93" s="8"/>
      <c r="CJ93" s="8"/>
      <c r="CK93" s="8"/>
      <c r="CL93" s="8"/>
      <c r="CM93" s="8"/>
      <c r="CN93" s="8"/>
      <c r="CO93" s="8"/>
    </row>
    <row r="94" spans="3:93" x14ac:dyDescent="0.3">
      <c r="C94"/>
      <c r="D94"/>
      <c r="E94"/>
      <c r="F94"/>
      <c r="G94"/>
      <c r="H94"/>
      <c r="J94" s="8"/>
      <c r="K94" s="8"/>
      <c r="L94" s="8"/>
      <c r="M94" s="8"/>
      <c r="N94" s="8"/>
      <c r="O94" s="8"/>
      <c r="P94" s="8"/>
      <c r="Q94" s="8"/>
      <c r="R94" s="8"/>
      <c r="S94" s="8"/>
      <c r="T94" s="8"/>
      <c r="U94" s="8"/>
      <c r="V94" s="8"/>
      <c r="W94" s="8"/>
      <c r="X94" s="8"/>
      <c r="Y94" s="8"/>
      <c r="Z94" s="8"/>
      <c r="AA94" s="8"/>
      <c r="AB94" s="8"/>
      <c r="AC94" s="8"/>
      <c r="AD94" s="8"/>
      <c r="AE94" s="8"/>
      <c r="AF94" s="8"/>
      <c r="AG94" s="8"/>
      <c r="AH94" s="8"/>
      <c r="AI94" s="8"/>
      <c r="AJ94" s="8"/>
      <c r="AK94" s="8"/>
      <c r="AL94" s="8"/>
      <c r="AM94" s="8"/>
      <c r="AN94" s="8"/>
      <c r="AO94" s="8"/>
      <c r="AP94" s="8"/>
      <c r="AQ94" s="8"/>
      <c r="AR94" s="8"/>
      <c r="AS94" s="8"/>
      <c r="AT94" s="8"/>
      <c r="AU94" s="8"/>
      <c r="AV94" s="8"/>
      <c r="AW94" s="8"/>
      <c r="AX94" s="8"/>
      <c r="AY94" s="8"/>
      <c r="AZ94" s="8"/>
      <c r="BA94" s="8"/>
      <c r="BB94" s="8"/>
      <c r="BC94" s="8"/>
      <c r="BD94" s="8"/>
      <c r="BE94" s="8"/>
      <c r="BF94" s="8"/>
      <c r="BG94" s="8"/>
      <c r="BH94" s="8"/>
      <c r="BI94" s="8"/>
      <c r="BJ94" s="8"/>
      <c r="BK94" s="8"/>
      <c r="BL94" s="8"/>
      <c r="BM94" s="8"/>
      <c r="BN94" s="8"/>
      <c r="BO94" s="8"/>
      <c r="BP94" s="8"/>
      <c r="BQ94" s="8"/>
      <c r="BR94" s="8"/>
      <c r="BS94" s="8"/>
      <c r="BT94" s="8"/>
      <c r="BU94" s="8"/>
      <c r="BV94" s="8"/>
      <c r="BW94" s="8"/>
      <c r="BX94" s="8"/>
      <c r="BY94" s="8"/>
      <c r="BZ94" s="8"/>
      <c r="CA94" s="8"/>
      <c r="CB94" s="8"/>
      <c r="CC94" s="8"/>
      <c r="CD94" s="8"/>
      <c r="CE94" s="8"/>
      <c r="CF94" s="8"/>
      <c r="CG94" s="8"/>
      <c r="CH94" s="8"/>
      <c r="CI94" s="8"/>
      <c r="CJ94" s="8"/>
      <c r="CK94" s="8"/>
      <c r="CL94" s="8"/>
      <c r="CM94" s="8"/>
      <c r="CN94" s="8"/>
      <c r="CO94" s="8"/>
    </row>
    <row r="95" spans="3:93" x14ac:dyDescent="0.3">
      <c r="C95"/>
      <c r="D95"/>
      <c r="E95"/>
      <c r="F95"/>
      <c r="G95"/>
      <c r="H95"/>
      <c r="J95" s="8"/>
      <c r="K95" s="8"/>
      <c r="L95" s="8"/>
      <c r="M95" s="8"/>
      <c r="N95" s="8"/>
      <c r="O95" s="8"/>
      <c r="P95" s="8"/>
      <c r="Q95" s="8"/>
      <c r="R95" s="8"/>
      <c r="S95" s="8"/>
      <c r="T95" s="8"/>
      <c r="U95" s="8"/>
      <c r="V95" s="8"/>
      <c r="W95" s="8"/>
      <c r="X95" s="8"/>
      <c r="Y95" s="8"/>
      <c r="Z95" s="8"/>
      <c r="AA95" s="8"/>
      <c r="AB95" s="8"/>
      <c r="AC95" s="8"/>
      <c r="AD95" s="8"/>
      <c r="AE95" s="8"/>
      <c r="AF95" s="8"/>
      <c r="AG95" s="8"/>
      <c r="AH95" s="8"/>
      <c r="AI95" s="8"/>
      <c r="AJ95" s="8"/>
      <c r="AK95" s="8"/>
      <c r="AL95" s="8"/>
      <c r="AM95" s="8"/>
      <c r="AN95" s="8"/>
      <c r="AO95" s="8"/>
      <c r="AP95" s="8"/>
      <c r="AQ95" s="8"/>
      <c r="AR95" s="8"/>
      <c r="AS95" s="8"/>
      <c r="AT95" s="8"/>
      <c r="AU95" s="8"/>
      <c r="AV95" s="8"/>
      <c r="AW95" s="8"/>
      <c r="AX95" s="8"/>
      <c r="AY95" s="8"/>
      <c r="AZ95" s="8"/>
      <c r="BA95" s="8"/>
      <c r="BB95" s="8"/>
      <c r="BC95" s="8"/>
      <c r="BD95" s="8"/>
      <c r="BE95" s="8"/>
      <c r="BF95" s="8"/>
      <c r="BG95" s="8"/>
      <c r="BH95" s="8"/>
      <c r="BI95" s="8"/>
      <c r="BJ95" s="8"/>
      <c r="BK95" s="8"/>
      <c r="BL95" s="8"/>
      <c r="BM95" s="8"/>
      <c r="BN95" s="8"/>
      <c r="BO95" s="8"/>
      <c r="BP95" s="8"/>
      <c r="BQ95" s="8"/>
      <c r="BR95" s="8"/>
      <c r="BS95" s="8"/>
      <c r="BT95" s="8"/>
      <c r="BU95" s="8"/>
      <c r="BV95" s="8"/>
      <c r="BW95" s="8"/>
      <c r="BX95" s="8"/>
      <c r="BY95" s="8"/>
      <c r="BZ95" s="8"/>
      <c r="CA95" s="8"/>
      <c r="CB95" s="8"/>
      <c r="CC95" s="8"/>
      <c r="CD95" s="8"/>
      <c r="CE95" s="8"/>
      <c r="CF95" s="8"/>
      <c r="CG95" s="8"/>
      <c r="CH95" s="8"/>
      <c r="CI95" s="8"/>
      <c r="CJ95" s="8"/>
      <c r="CK95" s="8"/>
      <c r="CL95" s="8"/>
      <c r="CM95" s="8"/>
      <c r="CN95" s="8"/>
      <c r="CO95" s="8"/>
    </row>
    <row r="96" spans="3:93" x14ac:dyDescent="0.3">
      <c r="C96"/>
      <c r="D96"/>
      <c r="E96"/>
      <c r="F96"/>
      <c r="G96"/>
      <c r="H96"/>
      <c r="J96" s="8"/>
      <c r="K96" s="8"/>
      <c r="L96" s="8"/>
      <c r="M96" s="8"/>
      <c r="N96" s="8"/>
      <c r="O96" s="8"/>
      <c r="P96" s="8"/>
      <c r="Q96" s="8"/>
      <c r="R96" s="8"/>
      <c r="S96" s="8"/>
      <c r="T96" s="8"/>
      <c r="U96" s="8"/>
      <c r="V96" s="8"/>
      <c r="W96" s="8"/>
      <c r="X96" s="8"/>
      <c r="Y96" s="8"/>
      <c r="Z96" s="8"/>
      <c r="AA96" s="8"/>
      <c r="AB96" s="8"/>
      <c r="AC96" s="8"/>
      <c r="AD96" s="8"/>
      <c r="AE96" s="8"/>
      <c r="AF96" s="8"/>
      <c r="AG96" s="8"/>
      <c r="AH96" s="8"/>
      <c r="AI96" s="8"/>
      <c r="AJ96" s="8"/>
      <c r="AK96" s="8"/>
      <c r="AL96" s="8"/>
      <c r="AM96" s="8"/>
      <c r="AN96" s="8"/>
      <c r="AO96" s="8"/>
      <c r="AP96" s="8"/>
      <c r="AQ96" s="8"/>
      <c r="AR96" s="8"/>
      <c r="AS96" s="8"/>
      <c r="AT96" s="8"/>
      <c r="AU96" s="8"/>
      <c r="AV96" s="8"/>
      <c r="AW96" s="8"/>
      <c r="AX96" s="8"/>
      <c r="AY96" s="8"/>
      <c r="AZ96" s="8"/>
      <c r="BA96" s="8"/>
      <c r="BB96" s="8"/>
      <c r="BC96" s="8"/>
      <c r="BD96" s="8"/>
      <c r="BE96" s="8"/>
      <c r="BF96" s="8"/>
      <c r="BG96" s="8"/>
      <c r="BH96" s="8"/>
      <c r="BI96" s="8"/>
      <c r="BJ96" s="8"/>
      <c r="BK96" s="8"/>
      <c r="BL96" s="8"/>
      <c r="BM96" s="8"/>
      <c r="BN96" s="8"/>
      <c r="BO96" s="8"/>
      <c r="BP96" s="8"/>
      <c r="BQ96" s="8"/>
      <c r="BR96" s="8"/>
      <c r="BS96" s="8"/>
      <c r="BT96" s="8"/>
      <c r="BU96" s="8"/>
      <c r="BV96" s="8"/>
      <c r="BW96" s="8"/>
      <c r="BX96" s="8"/>
      <c r="BY96" s="8"/>
      <c r="BZ96" s="8"/>
      <c r="CA96" s="8"/>
      <c r="CB96" s="8"/>
      <c r="CC96" s="8"/>
      <c r="CD96" s="8"/>
      <c r="CE96" s="8"/>
      <c r="CF96" s="8"/>
      <c r="CG96" s="8"/>
      <c r="CH96" s="8"/>
      <c r="CI96" s="8"/>
      <c r="CJ96" s="8"/>
      <c r="CK96" s="8"/>
      <c r="CL96" s="8"/>
      <c r="CM96" s="8"/>
      <c r="CN96" s="8"/>
      <c r="CO96" s="8"/>
    </row>
    <row r="97" spans="3:93" x14ac:dyDescent="0.3">
      <c r="C97"/>
      <c r="D97"/>
      <c r="E97"/>
      <c r="F97"/>
      <c r="G97"/>
      <c r="H97"/>
      <c r="J97" s="8"/>
      <c r="K97" s="8"/>
      <c r="L97" s="8"/>
      <c r="M97" s="8"/>
      <c r="N97" s="8"/>
      <c r="O97" s="8"/>
      <c r="P97" s="8"/>
      <c r="Q97" s="8"/>
      <c r="R97" s="8"/>
      <c r="S97" s="8"/>
      <c r="T97" s="8"/>
      <c r="U97" s="8"/>
      <c r="V97" s="8"/>
      <c r="W97" s="8"/>
      <c r="X97" s="8"/>
      <c r="Y97" s="8"/>
      <c r="Z97" s="8"/>
      <c r="AA97" s="8"/>
      <c r="AB97" s="8"/>
      <c r="AC97" s="8"/>
      <c r="AD97" s="8"/>
      <c r="AE97" s="8"/>
      <c r="AF97" s="8"/>
      <c r="AG97" s="8"/>
      <c r="AH97" s="8"/>
      <c r="AI97" s="8"/>
      <c r="AJ97" s="8"/>
      <c r="AK97" s="8"/>
      <c r="AL97" s="8"/>
      <c r="AM97" s="8"/>
      <c r="AN97" s="8"/>
      <c r="AO97" s="8"/>
      <c r="AP97" s="8"/>
      <c r="AQ97" s="8"/>
      <c r="AR97" s="8"/>
      <c r="AS97" s="8"/>
      <c r="AT97" s="8"/>
      <c r="AU97" s="8"/>
      <c r="AV97" s="8"/>
      <c r="AW97" s="8"/>
      <c r="AX97" s="8"/>
      <c r="AY97" s="8"/>
      <c r="AZ97" s="8"/>
      <c r="BA97" s="8"/>
      <c r="BB97" s="8"/>
      <c r="BC97" s="8"/>
      <c r="BD97" s="8"/>
      <c r="BE97" s="8"/>
      <c r="BF97" s="8"/>
      <c r="BG97" s="8"/>
      <c r="BH97" s="8"/>
      <c r="BI97" s="8"/>
      <c r="BJ97" s="8"/>
      <c r="BK97" s="8"/>
      <c r="BL97" s="8"/>
      <c r="BM97" s="8"/>
      <c r="BN97" s="8"/>
      <c r="BO97" s="8"/>
      <c r="BP97" s="8"/>
      <c r="BQ97" s="8"/>
      <c r="BR97" s="8"/>
      <c r="BS97" s="8"/>
      <c r="BT97" s="8"/>
      <c r="BU97" s="8"/>
      <c r="BV97" s="8"/>
      <c r="BW97" s="8"/>
      <c r="BX97" s="8"/>
      <c r="BY97" s="8"/>
      <c r="BZ97" s="8"/>
      <c r="CA97" s="8"/>
      <c r="CB97" s="8"/>
      <c r="CC97" s="8"/>
      <c r="CD97" s="8"/>
      <c r="CE97" s="8"/>
      <c r="CF97" s="8"/>
      <c r="CG97" s="8"/>
      <c r="CH97" s="8"/>
      <c r="CI97" s="8"/>
      <c r="CJ97" s="8"/>
      <c r="CK97" s="8"/>
      <c r="CL97" s="8"/>
      <c r="CM97" s="8"/>
      <c r="CN97" s="8"/>
      <c r="CO97" s="8"/>
    </row>
    <row r="98" spans="3:93" x14ac:dyDescent="0.3">
      <c r="C98"/>
      <c r="D98"/>
      <c r="E98"/>
      <c r="F98"/>
      <c r="G98"/>
      <c r="H98"/>
      <c r="J98" s="8"/>
      <c r="K98" s="8"/>
      <c r="L98" s="8"/>
      <c r="M98" s="8"/>
      <c r="N98" s="8"/>
      <c r="O98" s="8"/>
      <c r="P98" s="8"/>
      <c r="Q98" s="8"/>
      <c r="R98" s="8"/>
      <c r="S98" s="8"/>
      <c r="T98" s="8"/>
      <c r="U98" s="8"/>
      <c r="V98" s="8"/>
      <c r="W98" s="8"/>
      <c r="X98" s="8"/>
      <c r="Y98" s="8"/>
      <c r="Z98" s="8"/>
      <c r="AA98" s="8"/>
      <c r="AB98" s="8"/>
      <c r="AC98" s="8"/>
      <c r="AD98" s="8"/>
      <c r="AE98" s="8"/>
      <c r="AF98" s="8"/>
      <c r="AG98" s="8"/>
      <c r="AH98" s="8"/>
      <c r="AI98" s="8"/>
      <c r="AJ98" s="8"/>
      <c r="AK98" s="8"/>
      <c r="AL98" s="8"/>
      <c r="AM98" s="8"/>
      <c r="AN98" s="8"/>
      <c r="AO98" s="8"/>
      <c r="AP98" s="8"/>
      <c r="AQ98" s="8"/>
      <c r="AR98" s="8"/>
      <c r="AS98" s="8"/>
      <c r="AT98" s="8"/>
      <c r="AU98" s="8"/>
      <c r="AV98" s="8"/>
      <c r="AW98" s="8"/>
      <c r="AX98" s="8"/>
      <c r="AY98" s="8"/>
      <c r="AZ98" s="8"/>
      <c r="BA98" s="8"/>
      <c r="BB98" s="8"/>
      <c r="BC98" s="8"/>
      <c r="BD98" s="8"/>
      <c r="BE98" s="8"/>
      <c r="BF98" s="8"/>
      <c r="BG98" s="8"/>
      <c r="BH98" s="8"/>
      <c r="BI98" s="8"/>
      <c r="BJ98" s="8"/>
      <c r="BK98" s="8"/>
      <c r="BL98" s="8"/>
      <c r="BM98" s="8"/>
      <c r="BN98" s="8"/>
      <c r="BO98" s="8"/>
      <c r="BP98" s="8"/>
      <c r="BQ98" s="8"/>
      <c r="BR98" s="8"/>
      <c r="BS98" s="8"/>
      <c r="BT98" s="8"/>
      <c r="BU98" s="8"/>
      <c r="BV98" s="8"/>
      <c r="BW98" s="8"/>
      <c r="BX98" s="8"/>
      <c r="BY98" s="8"/>
      <c r="BZ98" s="8"/>
      <c r="CA98" s="8"/>
      <c r="CB98" s="8"/>
      <c r="CC98" s="8"/>
      <c r="CD98" s="8"/>
      <c r="CE98" s="8"/>
      <c r="CF98" s="8"/>
      <c r="CG98" s="8"/>
      <c r="CH98" s="8"/>
      <c r="CI98" s="8"/>
      <c r="CJ98" s="8"/>
      <c r="CK98" s="8"/>
      <c r="CL98" s="8"/>
      <c r="CM98" s="8"/>
      <c r="CN98" s="8"/>
      <c r="CO98" s="8"/>
    </row>
    <row r="99" spans="3:93" x14ac:dyDescent="0.3">
      <c r="C99"/>
      <c r="D99"/>
      <c r="E99"/>
      <c r="F99"/>
      <c r="G99"/>
      <c r="H99"/>
      <c r="J99" s="8"/>
      <c r="K99" s="8"/>
      <c r="L99" s="8"/>
      <c r="M99" s="8"/>
      <c r="N99" s="8"/>
      <c r="O99" s="8"/>
      <c r="P99" s="8"/>
      <c r="Q99" s="8"/>
      <c r="R99" s="8"/>
      <c r="S99" s="8"/>
      <c r="T99" s="8"/>
      <c r="U99" s="8"/>
      <c r="V99" s="8"/>
      <c r="W99" s="8"/>
      <c r="X99" s="8"/>
      <c r="Y99" s="8"/>
      <c r="Z99" s="8"/>
      <c r="AA99" s="8"/>
      <c r="AB99" s="8"/>
      <c r="AC99" s="8"/>
      <c r="AD99" s="8"/>
      <c r="AE99" s="8"/>
      <c r="AF99" s="8"/>
      <c r="AG99" s="8"/>
      <c r="AH99" s="8"/>
      <c r="AI99" s="8"/>
      <c r="AJ99" s="8"/>
      <c r="AK99" s="8"/>
      <c r="AL99" s="8"/>
      <c r="AM99" s="8"/>
      <c r="AN99" s="8"/>
      <c r="AO99" s="8"/>
      <c r="AP99" s="8"/>
      <c r="AQ99" s="8"/>
      <c r="AR99" s="8"/>
      <c r="AS99" s="8"/>
      <c r="AT99" s="8"/>
      <c r="AU99" s="8"/>
      <c r="AV99" s="8"/>
      <c r="AW99" s="8"/>
      <c r="AX99" s="8"/>
      <c r="AY99" s="8"/>
      <c r="AZ99" s="8"/>
      <c r="BA99" s="8"/>
      <c r="BB99" s="8"/>
      <c r="BC99" s="8"/>
      <c r="BD99" s="8"/>
      <c r="BE99" s="8"/>
      <c r="BF99" s="8"/>
      <c r="BG99" s="8"/>
      <c r="BH99" s="8"/>
      <c r="BI99" s="8"/>
      <c r="BJ99" s="8"/>
      <c r="BK99" s="8"/>
      <c r="BL99" s="8"/>
      <c r="BM99" s="8"/>
      <c r="BN99" s="8"/>
      <c r="BO99" s="8"/>
      <c r="BP99" s="8"/>
      <c r="BQ99" s="8"/>
      <c r="BR99" s="8"/>
      <c r="BS99" s="8"/>
      <c r="BT99" s="8"/>
      <c r="BU99" s="8"/>
      <c r="BV99" s="8"/>
      <c r="BW99" s="8"/>
      <c r="BX99" s="8"/>
      <c r="BY99" s="8"/>
      <c r="BZ99" s="8"/>
      <c r="CA99" s="8"/>
      <c r="CB99" s="8"/>
      <c r="CC99" s="8"/>
      <c r="CD99" s="8"/>
      <c r="CE99" s="8"/>
      <c r="CF99" s="8"/>
      <c r="CG99" s="8"/>
      <c r="CH99" s="8"/>
      <c r="CI99" s="8"/>
      <c r="CJ99" s="8"/>
      <c r="CK99" s="8"/>
      <c r="CL99" s="8"/>
      <c r="CM99" s="8"/>
      <c r="CN99" s="8"/>
      <c r="CO99" s="8"/>
    </row>
    <row r="100" spans="3:93" x14ac:dyDescent="0.3">
      <c r="C100"/>
      <c r="D100"/>
      <c r="E100"/>
      <c r="F100"/>
      <c r="G100"/>
      <c r="H100"/>
      <c r="J100" s="8"/>
      <c r="K100" s="8"/>
      <c r="L100" s="8"/>
      <c r="M100" s="8"/>
      <c r="N100" s="8"/>
      <c r="O100" s="8"/>
      <c r="P100" s="8"/>
      <c r="Q100" s="8"/>
      <c r="R100" s="8"/>
      <c r="S100" s="8"/>
      <c r="T100" s="8"/>
      <c r="U100" s="8"/>
      <c r="V100" s="8"/>
      <c r="W100" s="8"/>
      <c r="X100" s="8"/>
      <c r="Y100" s="8"/>
      <c r="Z100" s="8"/>
      <c r="AA100" s="8"/>
      <c r="AB100" s="8"/>
      <c r="AC100" s="8"/>
      <c r="AD100" s="8"/>
      <c r="AE100" s="8"/>
      <c r="AF100" s="8"/>
      <c r="AG100" s="8"/>
      <c r="AH100" s="8"/>
      <c r="AI100" s="8"/>
      <c r="AJ100" s="8"/>
      <c r="AK100" s="8"/>
      <c r="AL100" s="8"/>
      <c r="AM100" s="8"/>
      <c r="AN100" s="8"/>
      <c r="AO100" s="8"/>
      <c r="AP100" s="8"/>
      <c r="AQ100" s="8"/>
      <c r="AR100" s="8"/>
      <c r="AS100" s="8"/>
      <c r="AT100" s="8"/>
      <c r="AU100" s="8"/>
      <c r="AV100" s="8"/>
      <c r="AW100" s="8"/>
      <c r="AX100" s="8"/>
      <c r="AY100" s="8"/>
      <c r="AZ100" s="8"/>
      <c r="BA100" s="8"/>
      <c r="BB100" s="8"/>
      <c r="BC100" s="8"/>
      <c r="BD100" s="8"/>
      <c r="BE100" s="8"/>
      <c r="BF100" s="8"/>
      <c r="BG100" s="8"/>
      <c r="BH100" s="8"/>
      <c r="BI100" s="8"/>
      <c r="BJ100" s="8"/>
      <c r="BK100" s="8"/>
      <c r="BL100" s="8"/>
      <c r="BM100" s="8"/>
      <c r="BN100" s="8"/>
      <c r="BO100" s="8"/>
      <c r="BP100" s="8"/>
      <c r="BQ100" s="8"/>
      <c r="BR100" s="8"/>
      <c r="BS100" s="8"/>
      <c r="BT100" s="8"/>
      <c r="BU100" s="8"/>
      <c r="BV100" s="8"/>
      <c r="BW100" s="8"/>
      <c r="BX100" s="8"/>
      <c r="BY100" s="8"/>
      <c r="BZ100" s="8"/>
      <c r="CA100" s="8"/>
      <c r="CB100" s="8"/>
      <c r="CC100" s="8"/>
      <c r="CD100" s="8"/>
      <c r="CE100" s="8"/>
      <c r="CF100" s="8"/>
      <c r="CG100" s="8"/>
      <c r="CH100" s="8"/>
      <c r="CI100" s="8"/>
      <c r="CJ100" s="8"/>
      <c r="CK100" s="8"/>
      <c r="CL100" s="8"/>
      <c r="CM100" s="8"/>
      <c r="CN100" s="8"/>
      <c r="CO100" s="8"/>
    </row>
    <row r="101" spans="3:93" x14ac:dyDescent="0.3">
      <c r="C101"/>
      <c r="D101"/>
      <c r="E101"/>
      <c r="F101"/>
      <c r="G101"/>
      <c r="H101"/>
      <c r="J101" s="8"/>
      <c r="K101" s="8"/>
      <c r="L101" s="8"/>
      <c r="M101" s="8"/>
      <c r="N101" s="8"/>
      <c r="O101" s="8"/>
      <c r="P101" s="8"/>
      <c r="Q101" s="8"/>
      <c r="R101" s="8"/>
      <c r="S101" s="8"/>
      <c r="T101" s="8"/>
      <c r="U101" s="8"/>
      <c r="V101" s="8"/>
      <c r="W101" s="8"/>
      <c r="X101" s="8"/>
      <c r="Y101" s="8"/>
      <c r="Z101" s="8"/>
      <c r="AA101" s="8"/>
      <c r="AB101" s="8"/>
      <c r="AC101" s="8"/>
      <c r="AD101" s="8"/>
      <c r="AE101" s="8"/>
      <c r="AF101" s="8"/>
      <c r="AG101" s="8"/>
      <c r="AH101" s="8"/>
      <c r="AI101" s="8"/>
      <c r="AJ101" s="8"/>
      <c r="AK101" s="8"/>
      <c r="AL101" s="8"/>
      <c r="AM101" s="8"/>
      <c r="AN101" s="8"/>
      <c r="AO101" s="8"/>
      <c r="AP101" s="8"/>
      <c r="AQ101" s="8"/>
      <c r="AR101" s="8"/>
      <c r="AS101" s="8"/>
      <c r="AT101" s="8"/>
      <c r="AU101" s="8"/>
      <c r="AV101" s="8"/>
      <c r="AW101" s="8"/>
      <c r="AX101" s="8"/>
      <c r="AY101" s="8"/>
      <c r="AZ101" s="8"/>
      <c r="BA101" s="8"/>
      <c r="BB101" s="8"/>
      <c r="BC101" s="8"/>
      <c r="BD101" s="8"/>
      <c r="BE101" s="8"/>
      <c r="BF101" s="8"/>
      <c r="BG101" s="8"/>
      <c r="BH101" s="8"/>
      <c r="BI101" s="8"/>
      <c r="BJ101" s="8"/>
      <c r="BK101" s="8"/>
      <c r="BL101" s="8"/>
      <c r="BM101" s="8"/>
      <c r="BN101" s="8"/>
      <c r="BO101" s="8"/>
      <c r="BP101" s="8"/>
      <c r="BQ101" s="8"/>
      <c r="BR101" s="8"/>
      <c r="BS101" s="8"/>
      <c r="BT101" s="8"/>
      <c r="BU101" s="8"/>
      <c r="BV101" s="8"/>
      <c r="BW101" s="8"/>
      <c r="BX101" s="8"/>
      <c r="BY101" s="8"/>
      <c r="BZ101" s="8"/>
      <c r="CA101" s="8"/>
      <c r="CB101" s="8"/>
      <c r="CC101" s="8"/>
      <c r="CD101" s="8"/>
      <c r="CE101" s="8"/>
      <c r="CF101" s="8"/>
      <c r="CG101" s="8"/>
      <c r="CH101" s="8"/>
      <c r="CI101" s="8"/>
      <c r="CJ101" s="8"/>
      <c r="CK101" s="8"/>
      <c r="CL101" s="8"/>
      <c r="CM101" s="8"/>
      <c r="CN101" s="8"/>
      <c r="CO101" s="8"/>
    </row>
    <row r="102" spans="3:93" x14ac:dyDescent="0.3">
      <c r="C102"/>
      <c r="D102"/>
      <c r="E102"/>
      <c r="F102"/>
      <c r="G102"/>
      <c r="H102"/>
      <c r="J102" s="8"/>
      <c r="K102" s="8"/>
      <c r="L102" s="8"/>
      <c r="M102" s="8"/>
      <c r="N102" s="8"/>
      <c r="O102" s="8"/>
      <c r="P102" s="8"/>
      <c r="Q102" s="8"/>
      <c r="R102" s="8"/>
      <c r="S102" s="8"/>
      <c r="T102" s="8"/>
      <c r="U102" s="8"/>
      <c r="V102" s="8"/>
      <c r="W102" s="8"/>
      <c r="X102" s="8"/>
      <c r="Y102" s="8"/>
      <c r="Z102" s="8"/>
      <c r="AA102" s="8"/>
      <c r="AB102" s="8"/>
      <c r="AC102" s="8"/>
      <c r="AD102" s="8"/>
      <c r="AE102" s="8"/>
      <c r="AF102" s="8"/>
      <c r="AG102" s="8"/>
      <c r="AH102" s="8"/>
      <c r="AI102" s="8"/>
      <c r="AJ102" s="8"/>
      <c r="AK102" s="8"/>
      <c r="AL102" s="8"/>
      <c r="AM102" s="8"/>
      <c r="AN102" s="8"/>
      <c r="AO102" s="8"/>
      <c r="AP102" s="8"/>
      <c r="AQ102" s="8"/>
      <c r="AR102" s="8"/>
      <c r="AS102" s="8"/>
      <c r="AT102" s="8"/>
      <c r="AU102" s="8"/>
      <c r="AV102" s="8"/>
      <c r="AW102" s="8"/>
      <c r="AX102" s="8"/>
      <c r="AY102" s="8"/>
      <c r="AZ102" s="8"/>
      <c r="BA102" s="8"/>
      <c r="BB102" s="8"/>
      <c r="BC102" s="8"/>
      <c r="BD102" s="8"/>
      <c r="BE102" s="8"/>
      <c r="BF102" s="8"/>
      <c r="BG102" s="8"/>
      <c r="BH102" s="8"/>
      <c r="BI102" s="8"/>
      <c r="BJ102" s="8"/>
      <c r="BK102" s="8"/>
      <c r="BL102" s="8"/>
      <c r="BM102" s="8"/>
      <c r="BN102" s="8"/>
      <c r="BO102" s="8"/>
      <c r="BP102" s="8"/>
      <c r="BQ102" s="8"/>
      <c r="BR102" s="8"/>
      <c r="BS102" s="8"/>
      <c r="BT102" s="8"/>
      <c r="BU102" s="8"/>
      <c r="BV102" s="8"/>
      <c r="BW102" s="8"/>
      <c r="BX102" s="8"/>
      <c r="BY102" s="8"/>
      <c r="BZ102" s="8"/>
      <c r="CA102" s="8"/>
      <c r="CB102" s="8"/>
      <c r="CC102" s="8"/>
      <c r="CD102" s="8"/>
      <c r="CE102" s="8"/>
      <c r="CF102" s="8"/>
      <c r="CG102" s="8"/>
      <c r="CH102" s="8"/>
      <c r="CI102" s="8"/>
      <c r="CJ102" s="8"/>
      <c r="CK102" s="8"/>
      <c r="CL102" s="8"/>
      <c r="CM102" s="8"/>
      <c r="CN102" s="8"/>
      <c r="CO102" s="8"/>
    </row>
    <row r="103" spans="3:93" x14ac:dyDescent="0.3">
      <c r="C103"/>
      <c r="D103"/>
      <c r="E103"/>
      <c r="F103"/>
      <c r="G103"/>
      <c r="H103"/>
      <c r="J103" s="8"/>
      <c r="K103" s="8"/>
      <c r="L103" s="8"/>
      <c r="M103" s="8"/>
      <c r="N103" s="8"/>
      <c r="O103" s="8"/>
      <c r="P103" s="8"/>
      <c r="Q103" s="8"/>
      <c r="R103" s="8"/>
      <c r="S103" s="8"/>
      <c r="T103" s="8"/>
      <c r="U103" s="8"/>
      <c r="V103" s="8"/>
      <c r="W103" s="8"/>
      <c r="X103" s="8"/>
      <c r="Y103" s="8"/>
      <c r="Z103" s="8"/>
      <c r="AA103" s="8"/>
      <c r="AB103" s="8"/>
      <c r="AC103" s="8"/>
      <c r="AD103" s="8"/>
      <c r="AE103" s="8"/>
      <c r="AF103" s="8"/>
      <c r="AG103" s="8"/>
      <c r="AH103" s="8"/>
      <c r="AI103" s="8"/>
      <c r="AJ103" s="8"/>
      <c r="AK103" s="8"/>
      <c r="AL103" s="8"/>
      <c r="AM103" s="8"/>
      <c r="AN103" s="8"/>
      <c r="AO103" s="8"/>
      <c r="AP103" s="8"/>
      <c r="AQ103" s="8"/>
      <c r="AR103" s="8"/>
      <c r="AS103" s="8"/>
      <c r="AT103" s="8"/>
      <c r="AU103" s="8"/>
      <c r="AV103" s="8"/>
      <c r="AW103" s="8"/>
      <c r="AX103" s="8"/>
      <c r="AY103" s="8"/>
      <c r="AZ103" s="8"/>
      <c r="BA103" s="8"/>
      <c r="BB103" s="8"/>
      <c r="BC103" s="8"/>
      <c r="BD103" s="8"/>
      <c r="BE103" s="8"/>
      <c r="BF103" s="8"/>
      <c r="BG103" s="8"/>
      <c r="BH103" s="8"/>
      <c r="BI103" s="8"/>
      <c r="BJ103" s="8"/>
      <c r="BK103" s="8"/>
      <c r="BL103" s="8"/>
      <c r="BM103" s="8"/>
      <c r="BN103" s="8"/>
      <c r="BO103" s="8"/>
      <c r="BP103" s="8"/>
      <c r="BQ103" s="8"/>
      <c r="BR103" s="8"/>
      <c r="BS103" s="8"/>
      <c r="BT103" s="8"/>
      <c r="BU103" s="8"/>
      <c r="BV103" s="8"/>
      <c r="BW103" s="8"/>
      <c r="BX103" s="8"/>
      <c r="BY103" s="8"/>
      <c r="BZ103" s="8"/>
      <c r="CA103" s="8"/>
      <c r="CB103" s="8"/>
      <c r="CC103" s="8"/>
      <c r="CD103" s="8"/>
      <c r="CE103" s="8"/>
      <c r="CF103" s="8"/>
      <c r="CG103" s="8"/>
      <c r="CH103" s="8"/>
      <c r="CI103" s="8"/>
      <c r="CJ103" s="8"/>
      <c r="CK103" s="8"/>
      <c r="CL103" s="8"/>
      <c r="CM103" s="8"/>
      <c r="CN103" s="8"/>
      <c r="CO103" s="8"/>
    </row>
    <row r="104" spans="3:93" x14ac:dyDescent="0.3">
      <c r="C104"/>
      <c r="D104"/>
      <c r="E104"/>
      <c r="F104"/>
      <c r="G104"/>
      <c r="H104"/>
      <c r="J104" s="8"/>
      <c r="K104" s="8"/>
      <c r="L104" s="8"/>
      <c r="M104" s="8"/>
      <c r="N104" s="8"/>
      <c r="O104" s="8"/>
      <c r="P104" s="8"/>
      <c r="Q104" s="8"/>
      <c r="R104" s="8"/>
      <c r="S104" s="8"/>
      <c r="T104" s="8"/>
      <c r="U104" s="8"/>
      <c r="V104" s="8"/>
      <c r="W104" s="8"/>
      <c r="X104" s="8"/>
      <c r="Y104" s="8"/>
      <c r="Z104" s="8"/>
      <c r="AA104" s="8"/>
      <c r="AB104" s="8"/>
      <c r="AC104" s="8"/>
      <c r="AD104" s="8"/>
      <c r="AE104" s="8"/>
      <c r="AF104" s="8"/>
      <c r="AG104" s="8"/>
      <c r="AH104" s="8"/>
      <c r="AI104" s="8"/>
      <c r="AJ104" s="8"/>
      <c r="AK104" s="8"/>
      <c r="AL104" s="8"/>
      <c r="AM104" s="8"/>
      <c r="AN104" s="8"/>
      <c r="AO104" s="8"/>
      <c r="AP104" s="8"/>
      <c r="AQ104" s="8"/>
      <c r="AR104" s="8"/>
      <c r="AS104" s="8"/>
      <c r="AT104" s="8"/>
      <c r="AU104" s="8"/>
      <c r="AV104" s="8"/>
      <c r="AW104" s="8"/>
      <c r="AX104" s="8"/>
      <c r="AY104" s="8"/>
      <c r="AZ104" s="8"/>
      <c r="BA104" s="8"/>
      <c r="BB104" s="8"/>
      <c r="BC104" s="8"/>
      <c r="BD104" s="8"/>
      <c r="BE104" s="8"/>
      <c r="BF104" s="8"/>
      <c r="BG104" s="8"/>
      <c r="BH104" s="8"/>
      <c r="BI104" s="8"/>
      <c r="BJ104" s="8"/>
      <c r="BK104" s="8"/>
      <c r="BL104" s="8"/>
      <c r="BM104" s="8"/>
      <c r="BN104" s="8"/>
      <c r="BO104" s="8"/>
      <c r="BP104" s="8"/>
      <c r="BQ104" s="8"/>
      <c r="BR104" s="8"/>
      <c r="BS104" s="8"/>
      <c r="BT104" s="8"/>
      <c r="BU104" s="8"/>
      <c r="BV104" s="8"/>
      <c r="BW104" s="8"/>
      <c r="BX104" s="8"/>
      <c r="BY104" s="8"/>
      <c r="BZ104" s="8"/>
      <c r="CA104" s="8"/>
      <c r="CB104" s="8"/>
      <c r="CC104" s="8"/>
      <c r="CD104" s="8"/>
      <c r="CE104" s="8"/>
      <c r="CF104" s="8"/>
      <c r="CG104" s="8"/>
      <c r="CH104" s="8"/>
      <c r="CI104" s="8"/>
      <c r="CJ104" s="8"/>
      <c r="CK104" s="8"/>
      <c r="CL104" s="8"/>
      <c r="CM104" s="8"/>
      <c r="CN104" s="8"/>
      <c r="CO104" s="8"/>
    </row>
    <row r="105" spans="3:93" x14ac:dyDescent="0.3">
      <c r="C105"/>
      <c r="D105"/>
      <c r="E105"/>
      <c r="F105"/>
      <c r="G105"/>
      <c r="H105"/>
      <c r="J105" s="8"/>
      <c r="K105" s="8"/>
      <c r="L105" s="8"/>
      <c r="M105" s="8"/>
      <c r="N105" s="8"/>
      <c r="O105" s="8"/>
      <c r="P105" s="8"/>
      <c r="Q105" s="8"/>
      <c r="R105" s="8"/>
      <c r="S105" s="8"/>
      <c r="T105" s="8"/>
      <c r="U105" s="8"/>
      <c r="V105" s="8"/>
      <c r="W105" s="8"/>
      <c r="X105" s="8"/>
      <c r="Y105" s="8"/>
      <c r="Z105" s="8"/>
      <c r="AA105" s="8"/>
      <c r="AB105" s="8"/>
      <c r="AC105" s="8"/>
      <c r="AD105" s="8"/>
      <c r="AE105" s="8"/>
      <c r="AF105" s="8"/>
      <c r="AG105" s="8"/>
      <c r="AH105" s="8"/>
      <c r="AI105" s="8"/>
      <c r="AJ105" s="8"/>
      <c r="AK105" s="8"/>
      <c r="AL105" s="8"/>
      <c r="AM105" s="8"/>
      <c r="AN105" s="8"/>
      <c r="AO105" s="8"/>
      <c r="AP105" s="8"/>
      <c r="AQ105" s="8"/>
      <c r="AR105" s="8"/>
      <c r="AS105" s="8"/>
      <c r="AT105" s="8"/>
      <c r="AU105" s="8"/>
      <c r="AV105" s="8"/>
      <c r="AW105" s="8"/>
      <c r="AX105" s="8"/>
      <c r="AY105" s="8"/>
      <c r="AZ105" s="8"/>
      <c r="BA105" s="8"/>
      <c r="BB105" s="8"/>
      <c r="BC105" s="8"/>
      <c r="BD105" s="8"/>
      <c r="BE105" s="8"/>
      <c r="BF105" s="8"/>
      <c r="BG105" s="8"/>
      <c r="BH105" s="8"/>
      <c r="BI105" s="8"/>
      <c r="BJ105" s="8"/>
      <c r="BK105" s="8"/>
      <c r="BL105" s="8"/>
      <c r="BM105" s="8"/>
      <c r="BN105" s="8"/>
      <c r="BO105" s="8"/>
      <c r="BP105" s="8"/>
      <c r="BQ105" s="8"/>
      <c r="BR105" s="8"/>
      <c r="BS105" s="8"/>
      <c r="BT105" s="8"/>
      <c r="BU105" s="8"/>
      <c r="BV105" s="8"/>
      <c r="BW105" s="8"/>
      <c r="BX105" s="8"/>
      <c r="BY105" s="8"/>
      <c r="BZ105" s="8"/>
      <c r="CA105" s="8"/>
      <c r="CB105" s="8"/>
      <c r="CC105" s="8"/>
      <c r="CD105" s="8"/>
      <c r="CE105" s="8"/>
      <c r="CF105" s="8"/>
      <c r="CG105" s="8"/>
      <c r="CH105" s="8"/>
      <c r="CI105" s="8"/>
      <c r="CJ105" s="8"/>
      <c r="CK105" s="8"/>
      <c r="CL105" s="8"/>
      <c r="CM105" s="8"/>
      <c r="CN105" s="8"/>
      <c r="CO105" s="8"/>
    </row>
    <row r="106" spans="3:93" x14ac:dyDescent="0.3">
      <c r="C106"/>
      <c r="D106"/>
      <c r="E106"/>
      <c r="F106"/>
      <c r="G106"/>
      <c r="H106"/>
      <c r="J106" s="8"/>
      <c r="K106" s="8"/>
      <c r="L106" s="8"/>
      <c r="M106" s="8"/>
      <c r="N106" s="8"/>
      <c r="O106" s="8"/>
      <c r="P106" s="8"/>
      <c r="Q106" s="8"/>
      <c r="R106" s="8"/>
      <c r="S106" s="8"/>
      <c r="T106" s="8"/>
      <c r="U106" s="8"/>
      <c r="V106" s="8"/>
      <c r="W106" s="8"/>
      <c r="X106" s="8"/>
      <c r="Y106" s="8"/>
      <c r="Z106" s="8"/>
      <c r="AA106" s="8"/>
      <c r="AB106" s="8"/>
      <c r="AC106" s="8"/>
      <c r="AD106" s="8"/>
      <c r="AE106" s="8"/>
      <c r="AF106" s="8"/>
      <c r="AG106" s="8"/>
      <c r="AH106" s="8"/>
      <c r="AI106" s="8"/>
      <c r="AJ106" s="8"/>
      <c r="AK106" s="8"/>
      <c r="AL106" s="8"/>
      <c r="AM106" s="8"/>
      <c r="AN106" s="8"/>
      <c r="AO106" s="8"/>
      <c r="AP106" s="8"/>
      <c r="AQ106" s="8"/>
      <c r="AR106" s="8"/>
      <c r="AS106" s="8"/>
      <c r="AT106" s="8"/>
      <c r="AU106" s="8"/>
      <c r="AV106" s="8"/>
      <c r="AW106" s="8"/>
      <c r="AX106" s="8"/>
      <c r="AY106" s="8"/>
      <c r="AZ106" s="8"/>
      <c r="BA106" s="8"/>
      <c r="BB106" s="8"/>
      <c r="BC106" s="8"/>
      <c r="BD106" s="8"/>
      <c r="BE106" s="8"/>
      <c r="BF106" s="8"/>
      <c r="BG106" s="8"/>
      <c r="BH106" s="8"/>
      <c r="BI106" s="8"/>
      <c r="BJ106" s="8"/>
      <c r="BK106" s="8"/>
      <c r="BL106" s="8"/>
      <c r="BM106" s="8"/>
      <c r="BN106" s="8"/>
      <c r="BO106" s="8"/>
      <c r="BP106" s="8"/>
      <c r="BQ106" s="8"/>
      <c r="BR106" s="8"/>
      <c r="BS106" s="8"/>
      <c r="BT106" s="8"/>
      <c r="BU106" s="8"/>
      <c r="BV106" s="8"/>
      <c r="BW106" s="8"/>
      <c r="BX106" s="8"/>
      <c r="BY106" s="8"/>
      <c r="BZ106" s="8"/>
      <c r="CA106" s="8"/>
      <c r="CB106" s="8"/>
      <c r="CC106" s="8"/>
      <c r="CD106" s="8"/>
      <c r="CE106" s="8"/>
      <c r="CF106" s="8"/>
      <c r="CG106" s="8"/>
      <c r="CH106" s="8"/>
      <c r="CI106" s="8"/>
      <c r="CJ106" s="8"/>
      <c r="CK106" s="8"/>
      <c r="CL106" s="8"/>
      <c r="CM106" s="8"/>
      <c r="CN106" s="8"/>
      <c r="CO106" s="8"/>
    </row>
    <row r="107" spans="3:93" x14ac:dyDescent="0.3">
      <c r="C107"/>
      <c r="D107"/>
      <c r="E107"/>
      <c r="F107"/>
      <c r="G107"/>
      <c r="H107"/>
      <c r="J107" s="8"/>
      <c r="K107" s="8"/>
      <c r="L107" s="8"/>
      <c r="M107" s="8"/>
      <c r="N107" s="8"/>
      <c r="O107" s="8"/>
      <c r="P107" s="8"/>
      <c r="Q107" s="8"/>
      <c r="R107" s="8"/>
      <c r="S107" s="8"/>
      <c r="T107" s="8"/>
      <c r="U107" s="8"/>
      <c r="V107" s="8"/>
      <c r="W107" s="8"/>
      <c r="X107" s="8"/>
      <c r="Y107" s="8"/>
      <c r="Z107" s="8"/>
      <c r="AA107" s="8"/>
      <c r="AB107" s="8"/>
      <c r="AC107" s="8"/>
      <c r="AD107" s="8"/>
      <c r="AE107" s="8"/>
      <c r="AF107" s="8"/>
      <c r="AG107" s="8"/>
      <c r="AH107" s="8"/>
      <c r="AI107" s="8"/>
      <c r="AJ107" s="8"/>
      <c r="AK107" s="8"/>
      <c r="AL107" s="8"/>
      <c r="AM107" s="8"/>
      <c r="AN107" s="8"/>
      <c r="AO107" s="8"/>
      <c r="AP107" s="8"/>
      <c r="AQ107" s="8"/>
      <c r="AR107" s="8"/>
      <c r="AS107" s="8"/>
      <c r="AT107" s="8"/>
      <c r="AU107" s="8"/>
      <c r="AV107" s="8"/>
      <c r="AW107" s="8"/>
      <c r="AX107" s="8"/>
      <c r="AY107" s="8"/>
      <c r="AZ107" s="8"/>
      <c r="BA107" s="8"/>
      <c r="BB107" s="8"/>
      <c r="BC107" s="8"/>
      <c r="BD107" s="8"/>
      <c r="BE107" s="8"/>
      <c r="BF107" s="8"/>
      <c r="BG107" s="8"/>
      <c r="BH107" s="8"/>
      <c r="BI107" s="8"/>
      <c r="BJ107" s="8"/>
      <c r="BK107" s="8"/>
      <c r="BL107" s="8"/>
      <c r="BM107" s="8"/>
      <c r="BN107" s="8"/>
      <c r="BO107" s="8"/>
      <c r="BP107" s="8"/>
      <c r="BQ107" s="8"/>
      <c r="BR107" s="8"/>
      <c r="BS107" s="8"/>
      <c r="BT107" s="8"/>
      <c r="BU107" s="8"/>
      <c r="BV107" s="8"/>
      <c r="BW107" s="8"/>
      <c r="BX107" s="8"/>
      <c r="BY107" s="8"/>
      <c r="BZ107" s="8"/>
      <c r="CA107" s="8"/>
      <c r="CB107" s="8"/>
      <c r="CC107" s="8"/>
      <c r="CD107" s="8"/>
      <c r="CE107" s="8"/>
      <c r="CF107" s="8"/>
      <c r="CG107" s="8"/>
      <c r="CH107" s="8"/>
      <c r="CI107" s="8"/>
      <c r="CJ107" s="8"/>
      <c r="CK107" s="8"/>
      <c r="CL107" s="8"/>
      <c r="CM107" s="8"/>
      <c r="CN107" s="8"/>
      <c r="CO107" s="8"/>
    </row>
    <row r="108" spans="3:93" x14ac:dyDescent="0.3">
      <c r="C108"/>
      <c r="D108"/>
      <c r="E108"/>
      <c r="F108"/>
      <c r="G108"/>
      <c r="H108"/>
      <c r="J108" s="8"/>
      <c r="K108" s="8"/>
      <c r="L108" s="8"/>
      <c r="M108" s="8"/>
      <c r="N108" s="8"/>
      <c r="O108" s="8"/>
      <c r="P108" s="8"/>
      <c r="Q108" s="8"/>
      <c r="R108" s="8"/>
      <c r="S108" s="8"/>
      <c r="T108" s="8"/>
      <c r="U108" s="8"/>
      <c r="V108" s="8"/>
      <c r="W108" s="8"/>
      <c r="X108" s="8"/>
      <c r="Y108" s="8"/>
      <c r="Z108" s="8"/>
      <c r="AA108" s="8"/>
      <c r="AB108" s="8"/>
      <c r="AC108" s="8"/>
      <c r="AD108" s="8"/>
      <c r="AE108" s="8"/>
      <c r="AF108" s="8"/>
      <c r="AG108" s="8"/>
      <c r="AH108" s="8"/>
      <c r="AI108" s="8"/>
      <c r="AJ108" s="8"/>
      <c r="AK108" s="8"/>
      <c r="AL108" s="8"/>
      <c r="AM108" s="8"/>
      <c r="AN108" s="8"/>
      <c r="AO108" s="8"/>
      <c r="AP108" s="8"/>
      <c r="AQ108" s="8"/>
      <c r="AR108" s="8"/>
      <c r="AS108" s="8"/>
      <c r="AT108" s="8"/>
      <c r="AU108" s="8"/>
      <c r="AV108" s="8"/>
      <c r="AW108" s="8"/>
      <c r="AX108" s="8"/>
      <c r="AY108" s="8"/>
      <c r="AZ108" s="8"/>
      <c r="BA108" s="8"/>
      <c r="BB108" s="8"/>
      <c r="BC108" s="8"/>
      <c r="BD108" s="8"/>
      <c r="BE108" s="8"/>
      <c r="BF108" s="8"/>
      <c r="BG108" s="8"/>
      <c r="BH108" s="8"/>
      <c r="BI108" s="8"/>
      <c r="BJ108" s="8"/>
      <c r="BK108" s="8"/>
      <c r="BL108" s="8"/>
      <c r="BM108" s="8"/>
      <c r="BN108" s="8"/>
      <c r="BO108" s="8"/>
      <c r="BP108" s="8"/>
      <c r="BQ108" s="8"/>
      <c r="BR108" s="8"/>
      <c r="BS108" s="8"/>
      <c r="BT108" s="8"/>
      <c r="BU108" s="8"/>
      <c r="BV108" s="8"/>
      <c r="BW108" s="8"/>
      <c r="BX108" s="8"/>
      <c r="BY108" s="8"/>
      <c r="BZ108" s="8"/>
      <c r="CA108" s="8"/>
      <c r="CB108" s="8"/>
      <c r="CC108" s="8"/>
      <c r="CD108" s="8"/>
      <c r="CE108" s="8"/>
      <c r="CF108" s="8"/>
      <c r="CG108" s="8"/>
      <c r="CH108" s="8"/>
      <c r="CI108" s="8"/>
      <c r="CJ108" s="8"/>
      <c r="CK108" s="8"/>
      <c r="CL108" s="8"/>
      <c r="CM108" s="8"/>
      <c r="CN108" s="8"/>
      <c r="CO108" s="8"/>
    </row>
    <row r="109" spans="3:93" x14ac:dyDescent="0.3">
      <c r="C109"/>
      <c r="D109"/>
      <c r="E109"/>
      <c r="F109"/>
      <c r="G109"/>
      <c r="H109"/>
      <c r="J109" s="8"/>
      <c r="K109" s="8"/>
      <c r="L109" s="8"/>
      <c r="M109" s="8"/>
      <c r="N109" s="8"/>
      <c r="O109" s="8"/>
      <c r="P109" s="8"/>
      <c r="Q109" s="8"/>
      <c r="R109" s="8"/>
      <c r="S109" s="8"/>
      <c r="T109" s="8"/>
      <c r="U109" s="8"/>
      <c r="V109" s="8"/>
      <c r="W109" s="8"/>
      <c r="X109" s="8"/>
      <c r="Y109" s="8"/>
      <c r="Z109" s="8"/>
      <c r="AA109" s="8"/>
      <c r="AB109" s="8"/>
      <c r="AC109" s="8"/>
      <c r="AD109" s="8"/>
      <c r="AE109" s="8"/>
      <c r="AF109" s="8"/>
      <c r="AG109" s="8"/>
      <c r="AH109" s="8"/>
      <c r="AI109" s="8"/>
      <c r="AJ109" s="8"/>
      <c r="AK109" s="8"/>
      <c r="AL109" s="8"/>
      <c r="AM109" s="8"/>
      <c r="AN109" s="8"/>
      <c r="AO109" s="8"/>
      <c r="AP109" s="8"/>
      <c r="AQ109" s="8"/>
      <c r="AR109" s="8"/>
      <c r="AS109" s="8"/>
      <c r="AT109" s="8"/>
      <c r="AU109" s="8"/>
      <c r="AV109" s="8"/>
      <c r="AW109" s="8"/>
      <c r="AX109" s="8"/>
      <c r="AY109" s="8"/>
      <c r="AZ109" s="8"/>
      <c r="BA109" s="8"/>
      <c r="BB109" s="8"/>
      <c r="BC109" s="8"/>
      <c r="BD109" s="8"/>
      <c r="BE109" s="8"/>
      <c r="BF109" s="8"/>
      <c r="BG109" s="8"/>
      <c r="BH109" s="8"/>
      <c r="BI109" s="8"/>
      <c r="BJ109" s="8"/>
      <c r="BK109" s="8"/>
      <c r="BL109" s="8"/>
      <c r="BM109" s="8"/>
      <c r="BN109" s="8"/>
      <c r="BO109" s="8"/>
      <c r="BP109" s="8"/>
      <c r="BQ109" s="8"/>
      <c r="BR109" s="8"/>
      <c r="BS109" s="8"/>
      <c r="BT109" s="8"/>
      <c r="BU109" s="8"/>
      <c r="BV109" s="8"/>
      <c r="BW109" s="8"/>
      <c r="BX109" s="8"/>
      <c r="BY109" s="8"/>
      <c r="BZ109" s="8"/>
      <c r="CA109" s="8"/>
      <c r="CB109" s="8"/>
      <c r="CC109" s="8"/>
      <c r="CD109" s="8"/>
      <c r="CE109" s="8"/>
      <c r="CF109" s="8"/>
      <c r="CG109" s="8"/>
      <c r="CH109" s="8"/>
      <c r="CI109" s="8"/>
      <c r="CJ109" s="8"/>
      <c r="CK109" s="8"/>
      <c r="CL109" s="8"/>
      <c r="CM109" s="8"/>
      <c r="CN109" s="8"/>
      <c r="CO109" s="8"/>
    </row>
    <row r="110" spans="3:93" x14ac:dyDescent="0.3">
      <c r="C110"/>
      <c r="D110"/>
      <c r="E110"/>
      <c r="F110"/>
      <c r="G110"/>
      <c r="H110"/>
      <c r="J110" s="8"/>
      <c r="K110" s="8"/>
      <c r="L110" s="8"/>
      <c r="M110" s="8"/>
      <c r="N110" s="8"/>
      <c r="O110" s="8"/>
      <c r="P110" s="8"/>
      <c r="Q110" s="8"/>
      <c r="R110" s="8"/>
      <c r="S110" s="8"/>
      <c r="T110" s="8"/>
      <c r="U110" s="8"/>
      <c r="V110" s="8"/>
      <c r="W110" s="8"/>
      <c r="X110" s="8"/>
      <c r="Y110" s="8"/>
      <c r="Z110" s="8"/>
      <c r="AA110" s="8"/>
      <c r="AB110" s="8"/>
      <c r="AC110" s="8"/>
      <c r="AD110" s="8"/>
      <c r="AE110" s="8"/>
      <c r="AF110" s="8"/>
      <c r="AG110" s="8"/>
      <c r="AH110" s="8"/>
      <c r="AI110" s="8"/>
      <c r="AJ110" s="8"/>
      <c r="AK110" s="8"/>
      <c r="AL110" s="8"/>
      <c r="AM110" s="8"/>
      <c r="AN110" s="8"/>
      <c r="AO110" s="8"/>
      <c r="AP110" s="8"/>
      <c r="AQ110" s="8"/>
      <c r="AR110" s="8"/>
      <c r="AS110" s="8"/>
      <c r="AT110" s="8"/>
      <c r="AU110" s="8"/>
      <c r="AV110" s="8"/>
      <c r="AW110" s="8"/>
      <c r="AX110" s="8"/>
      <c r="AY110" s="8"/>
      <c r="AZ110" s="8"/>
      <c r="BA110" s="8"/>
      <c r="BB110" s="8"/>
      <c r="BC110" s="8"/>
      <c r="BD110" s="8"/>
      <c r="BE110" s="8"/>
      <c r="BF110" s="8"/>
      <c r="BG110" s="8"/>
      <c r="BH110" s="8"/>
      <c r="BI110" s="8"/>
      <c r="BJ110" s="8"/>
      <c r="BK110" s="8"/>
      <c r="BL110" s="8"/>
      <c r="BM110" s="8"/>
      <c r="BN110" s="8"/>
      <c r="BO110" s="8"/>
      <c r="BP110" s="8"/>
      <c r="BQ110" s="8"/>
      <c r="BR110" s="8"/>
      <c r="BS110" s="8"/>
      <c r="BT110" s="8"/>
      <c r="BU110" s="8"/>
      <c r="BV110" s="8"/>
      <c r="BW110" s="8"/>
      <c r="BX110" s="8"/>
      <c r="BY110" s="8"/>
      <c r="BZ110" s="8"/>
      <c r="CA110" s="8"/>
      <c r="CB110" s="8"/>
      <c r="CC110" s="8"/>
      <c r="CD110" s="8"/>
      <c r="CE110" s="8"/>
      <c r="CF110" s="8"/>
      <c r="CG110" s="8"/>
      <c r="CH110" s="8"/>
      <c r="CI110" s="8"/>
      <c r="CJ110" s="8"/>
      <c r="CK110" s="8"/>
      <c r="CL110" s="8"/>
      <c r="CM110" s="8"/>
      <c r="CN110" s="8"/>
      <c r="CO110" s="8"/>
    </row>
    <row r="111" spans="3:93" x14ac:dyDescent="0.3">
      <c r="C111"/>
      <c r="D111"/>
      <c r="E111"/>
      <c r="F111"/>
      <c r="G111"/>
      <c r="H111"/>
      <c r="J111" s="8"/>
      <c r="K111" s="8"/>
      <c r="L111" s="8"/>
      <c r="M111" s="8"/>
      <c r="N111" s="8"/>
      <c r="O111" s="8"/>
      <c r="P111" s="8"/>
      <c r="Q111" s="8"/>
      <c r="R111" s="8"/>
      <c r="S111" s="8"/>
      <c r="T111" s="8"/>
      <c r="U111" s="8"/>
      <c r="V111" s="8"/>
      <c r="W111" s="8"/>
      <c r="X111" s="8"/>
      <c r="Y111" s="8"/>
      <c r="Z111" s="8"/>
      <c r="AA111" s="8"/>
      <c r="AB111" s="8"/>
      <c r="AC111" s="8"/>
      <c r="AD111" s="8"/>
      <c r="AE111" s="8"/>
      <c r="AF111" s="8"/>
      <c r="AG111" s="8"/>
      <c r="AH111" s="8"/>
      <c r="AI111" s="8"/>
      <c r="AJ111" s="8"/>
      <c r="AK111" s="8"/>
      <c r="AL111" s="8"/>
      <c r="AM111" s="8"/>
      <c r="AN111" s="8"/>
      <c r="AO111" s="8"/>
      <c r="AP111" s="8"/>
      <c r="AQ111" s="8"/>
      <c r="AR111" s="8"/>
      <c r="AS111" s="8"/>
      <c r="AT111" s="8"/>
      <c r="AU111" s="8"/>
      <c r="AV111" s="8"/>
      <c r="AW111" s="8"/>
      <c r="AX111" s="8"/>
      <c r="AY111" s="8"/>
      <c r="AZ111" s="8"/>
      <c r="BA111" s="8"/>
      <c r="BB111" s="8"/>
      <c r="BC111" s="8"/>
      <c r="BD111" s="8"/>
      <c r="BE111" s="8"/>
      <c r="BF111" s="8"/>
      <c r="BG111" s="8"/>
      <c r="BH111" s="8"/>
      <c r="BI111" s="8"/>
      <c r="BJ111" s="8"/>
      <c r="BK111" s="8"/>
      <c r="BL111" s="8"/>
      <c r="BM111" s="8"/>
      <c r="BN111" s="8"/>
      <c r="BO111" s="8"/>
      <c r="BP111" s="8"/>
      <c r="BQ111" s="8"/>
      <c r="BR111" s="8"/>
      <c r="BS111" s="8"/>
      <c r="BT111" s="8"/>
      <c r="BU111" s="8"/>
      <c r="BV111" s="8"/>
      <c r="BW111" s="8"/>
      <c r="BX111" s="8"/>
      <c r="BY111" s="8"/>
      <c r="BZ111" s="8"/>
      <c r="CA111" s="8"/>
      <c r="CB111" s="8"/>
      <c r="CC111" s="8"/>
      <c r="CD111" s="8"/>
      <c r="CE111" s="8"/>
      <c r="CF111" s="8"/>
      <c r="CG111" s="8"/>
      <c r="CH111" s="8"/>
      <c r="CI111" s="8"/>
      <c r="CJ111" s="8"/>
      <c r="CK111" s="8"/>
      <c r="CL111" s="8"/>
      <c r="CM111" s="8"/>
      <c r="CN111" s="8"/>
      <c r="CO111" s="8"/>
    </row>
    <row r="112" spans="3:93" x14ac:dyDescent="0.3">
      <c r="C112"/>
      <c r="D112"/>
      <c r="E112"/>
      <c r="F112"/>
      <c r="G112"/>
      <c r="H112"/>
      <c r="J112" s="8"/>
      <c r="K112" s="8"/>
      <c r="L112" s="8"/>
      <c r="M112" s="8"/>
      <c r="N112" s="8"/>
      <c r="O112" s="8"/>
      <c r="P112" s="8"/>
      <c r="Q112" s="8"/>
      <c r="R112" s="8"/>
      <c r="S112" s="8"/>
      <c r="T112" s="8"/>
      <c r="U112" s="8"/>
      <c r="V112" s="8"/>
      <c r="W112" s="8"/>
      <c r="X112" s="8"/>
      <c r="Y112" s="8"/>
      <c r="Z112" s="8"/>
      <c r="AA112" s="8"/>
      <c r="AB112" s="8"/>
      <c r="AC112" s="8"/>
      <c r="AD112" s="8"/>
      <c r="AE112" s="8"/>
      <c r="AF112" s="8"/>
      <c r="AG112" s="8"/>
      <c r="AH112" s="8"/>
      <c r="AI112" s="8"/>
      <c r="AJ112" s="8"/>
      <c r="AK112" s="8"/>
      <c r="AL112" s="8"/>
      <c r="AM112" s="8"/>
      <c r="AN112" s="8"/>
      <c r="AO112" s="8"/>
      <c r="AP112" s="8"/>
      <c r="AQ112" s="8"/>
      <c r="AR112" s="8"/>
      <c r="AS112" s="8"/>
      <c r="AT112" s="8"/>
      <c r="AU112" s="8"/>
      <c r="AV112" s="8"/>
      <c r="AW112" s="8"/>
      <c r="AX112" s="8"/>
      <c r="AY112" s="8"/>
      <c r="AZ112" s="8"/>
      <c r="BA112" s="8"/>
      <c r="BB112" s="8"/>
      <c r="BC112" s="8"/>
      <c r="BD112" s="8"/>
      <c r="BE112" s="8"/>
      <c r="BF112" s="8"/>
      <c r="BG112" s="8"/>
      <c r="BH112" s="8"/>
      <c r="BI112" s="8"/>
      <c r="BJ112" s="8"/>
      <c r="BK112" s="8"/>
      <c r="BL112" s="8"/>
      <c r="BM112" s="8"/>
      <c r="BN112" s="8"/>
      <c r="BO112" s="8"/>
      <c r="BP112" s="8"/>
      <c r="BQ112" s="8"/>
      <c r="BR112" s="8"/>
      <c r="BS112" s="8"/>
      <c r="BT112" s="8"/>
      <c r="BU112" s="8"/>
      <c r="BV112" s="8"/>
      <c r="BW112" s="8"/>
      <c r="BX112" s="8"/>
      <c r="BY112" s="8"/>
      <c r="BZ112" s="8"/>
      <c r="CA112" s="8"/>
      <c r="CB112" s="8"/>
      <c r="CC112" s="8"/>
      <c r="CD112" s="8"/>
      <c r="CE112" s="8"/>
      <c r="CF112" s="8"/>
      <c r="CG112" s="8"/>
      <c r="CH112" s="8"/>
      <c r="CI112" s="8"/>
      <c r="CJ112" s="8"/>
      <c r="CK112" s="8"/>
      <c r="CL112" s="8"/>
      <c r="CM112" s="8"/>
      <c r="CN112" s="8"/>
      <c r="CO112" s="8"/>
    </row>
    <row r="113" spans="3:93" x14ac:dyDescent="0.3">
      <c r="C113"/>
      <c r="D113"/>
      <c r="E113"/>
      <c r="F113"/>
      <c r="G113"/>
      <c r="H113"/>
      <c r="J113" s="8"/>
      <c r="K113" s="8"/>
      <c r="L113" s="8"/>
      <c r="M113" s="8"/>
      <c r="N113" s="8"/>
      <c r="O113" s="8"/>
      <c r="P113" s="8"/>
      <c r="Q113" s="8"/>
      <c r="R113" s="8"/>
      <c r="S113" s="8"/>
      <c r="T113" s="8"/>
      <c r="U113" s="8"/>
      <c r="V113" s="8"/>
      <c r="W113" s="8"/>
      <c r="X113" s="8"/>
      <c r="Y113" s="8"/>
      <c r="Z113" s="8"/>
      <c r="AA113" s="8"/>
      <c r="AB113" s="8"/>
      <c r="AC113" s="8"/>
      <c r="AD113" s="8"/>
      <c r="AE113" s="8"/>
      <c r="AF113" s="8"/>
      <c r="AG113" s="8"/>
      <c r="AH113" s="8"/>
      <c r="AI113" s="8"/>
      <c r="AJ113" s="8"/>
      <c r="AK113" s="8"/>
      <c r="AL113" s="8"/>
      <c r="AM113" s="8"/>
      <c r="AN113" s="8"/>
      <c r="AO113" s="8"/>
      <c r="AP113" s="8"/>
      <c r="AQ113" s="8"/>
      <c r="AR113" s="8"/>
      <c r="AS113" s="8"/>
      <c r="AT113" s="8"/>
      <c r="AU113" s="8"/>
      <c r="AV113" s="8"/>
      <c r="AW113" s="8"/>
      <c r="AX113" s="8"/>
      <c r="AY113" s="8"/>
      <c r="AZ113" s="8"/>
      <c r="BA113" s="8"/>
      <c r="BB113" s="8"/>
      <c r="BC113" s="8"/>
      <c r="BD113" s="8"/>
      <c r="BE113" s="8"/>
      <c r="BF113" s="8"/>
      <c r="BG113" s="8"/>
      <c r="BH113" s="8"/>
      <c r="BI113" s="8"/>
      <c r="BJ113" s="8"/>
      <c r="BK113" s="8"/>
      <c r="BL113" s="8"/>
      <c r="BM113" s="8"/>
      <c r="BN113" s="8"/>
      <c r="BO113" s="8"/>
      <c r="BP113" s="8"/>
      <c r="BQ113" s="8"/>
      <c r="BR113" s="8"/>
      <c r="BS113" s="8"/>
      <c r="BT113" s="8"/>
      <c r="BU113" s="8"/>
      <c r="BV113" s="8"/>
      <c r="BW113" s="8"/>
      <c r="BX113" s="8"/>
      <c r="BY113" s="8"/>
      <c r="BZ113" s="8"/>
      <c r="CA113" s="8"/>
      <c r="CB113" s="8"/>
      <c r="CC113" s="8"/>
      <c r="CD113" s="8"/>
      <c r="CE113" s="8"/>
      <c r="CF113" s="8"/>
      <c r="CG113" s="8"/>
      <c r="CH113" s="8"/>
      <c r="CI113" s="8"/>
      <c r="CJ113" s="8"/>
      <c r="CK113" s="8"/>
      <c r="CL113" s="8"/>
      <c r="CM113" s="8"/>
      <c r="CN113" s="8"/>
      <c r="CO113" s="8"/>
    </row>
    <row r="114" spans="3:93" x14ac:dyDescent="0.3">
      <c r="C114"/>
      <c r="D114"/>
      <c r="E114"/>
      <c r="F114"/>
      <c r="G114"/>
      <c r="H114"/>
      <c r="J114" s="8"/>
      <c r="K114" s="8"/>
      <c r="L114" s="8"/>
      <c r="M114" s="8"/>
      <c r="N114" s="8"/>
      <c r="O114" s="8"/>
      <c r="P114" s="8"/>
      <c r="Q114" s="8"/>
      <c r="R114" s="8"/>
      <c r="S114" s="8"/>
      <c r="T114" s="8"/>
      <c r="U114" s="8"/>
      <c r="V114" s="8"/>
      <c r="W114" s="8"/>
      <c r="X114" s="8"/>
      <c r="Y114" s="8"/>
      <c r="Z114" s="8"/>
      <c r="AA114" s="8"/>
      <c r="AB114" s="8"/>
      <c r="AC114" s="8"/>
      <c r="AD114" s="8"/>
      <c r="AE114" s="8"/>
      <c r="AF114" s="8"/>
      <c r="AG114" s="8"/>
      <c r="AH114" s="8"/>
      <c r="AI114" s="8"/>
      <c r="AJ114" s="8"/>
      <c r="AK114" s="8"/>
      <c r="AL114" s="8"/>
      <c r="AM114" s="8"/>
      <c r="AN114" s="8"/>
      <c r="AO114" s="8"/>
      <c r="AP114" s="8"/>
      <c r="AQ114" s="8"/>
      <c r="AR114" s="8"/>
      <c r="AS114" s="8"/>
      <c r="AT114" s="8"/>
      <c r="AU114" s="8"/>
      <c r="AV114" s="8"/>
      <c r="AW114" s="8"/>
      <c r="AX114" s="8"/>
      <c r="AY114" s="8"/>
      <c r="AZ114" s="8"/>
      <c r="BA114" s="8"/>
      <c r="BB114" s="8"/>
      <c r="BC114" s="8"/>
      <c r="BD114" s="8"/>
      <c r="BE114" s="8"/>
      <c r="BF114" s="8"/>
      <c r="BG114" s="8"/>
      <c r="BH114" s="8"/>
      <c r="BI114" s="8"/>
      <c r="BJ114" s="8"/>
      <c r="BK114" s="8"/>
      <c r="BL114" s="8"/>
      <c r="BM114" s="8"/>
      <c r="BN114" s="8"/>
      <c r="BO114" s="8"/>
      <c r="BP114" s="8"/>
      <c r="BQ114" s="8"/>
      <c r="BR114" s="8"/>
      <c r="BS114" s="8"/>
      <c r="BT114" s="8"/>
      <c r="BU114" s="8"/>
      <c r="BV114" s="8"/>
      <c r="BW114" s="8"/>
      <c r="BX114" s="8"/>
      <c r="BY114" s="8"/>
      <c r="BZ114" s="8"/>
      <c r="CA114" s="8"/>
      <c r="CB114" s="8"/>
      <c r="CC114" s="8"/>
      <c r="CD114" s="8"/>
      <c r="CE114" s="8"/>
      <c r="CF114" s="8"/>
      <c r="CG114" s="8"/>
      <c r="CH114" s="8"/>
      <c r="CI114" s="8"/>
      <c r="CJ114" s="8"/>
      <c r="CK114" s="8"/>
      <c r="CL114" s="8"/>
      <c r="CM114" s="8"/>
      <c r="CN114" s="8"/>
      <c r="CO114" s="8"/>
    </row>
    <row r="115" spans="3:93" x14ac:dyDescent="0.3">
      <c r="C115"/>
      <c r="D115"/>
      <c r="E115"/>
      <c r="F115"/>
      <c r="G115"/>
      <c r="H115"/>
      <c r="J115" s="8"/>
      <c r="K115" s="8"/>
      <c r="L115" s="8"/>
      <c r="M115" s="8"/>
      <c r="N115" s="8"/>
      <c r="O115" s="8"/>
      <c r="P115" s="8"/>
      <c r="Q115" s="8"/>
      <c r="R115" s="8"/>
      <c r="S115" s="8"/>
      <c r="T115" s="8"/>
      <c r="U115" s="8"/>
      <c r="V115" s="8"/>
      <c r="W115" s="8"/>
      <c r="X115" s="8"/>
      <c r="Y115" s="8"/>
      <c r="Z115" s="8"/>
      <c r="AA115" s="8"/>
      <c r="AB115" s="8"/>
      <c r="AC115" s="8"/>
      <c r="AD115" s="8"/>
      <c r="AE115" s="8"/>
      <c r="AF115" s="8"/>
      <c r="AG115" s="8"/>
      <c r="AH115" s="8"/>
      <c r="AI115" s="8"/>
      <c r="AJ115" s="8"/>
      <c r="AK115" s="8"/>
      <c r="AL115" s="8"/>
      <c r="AM115" s="8"/>
      <c r="AN115" s="8"/>
      <c r="AO115" s="8"/>
      <c r="AP115" s="8"/>
      <c r="AQ115" s="8"/>
      <c r="AR115" s="8"/>
      <c r="AS115" s="8"/>
      <c r="AT115" s="8"/>
      <c r="AU115" s="8"/>
      <c r="AV115" s="8"/>
      <c r="AW115" s="8"/>
      <c r="AX115" s="8"/>
      <c r="AY115" s="8"/>
      <c r="AZ115" s="8"/>
      <c r="BA115" s="8"/>
      <c r="BB115" s="8"/>
      <c r="BC115" s="8"/>
      <c r="BD115" s="8"/>
      <c r="BE115" s="8"/>
      <c r="BF115" s="8"/>
      <c r="BG115" s="8"/>
      <c r="BH115" s="8"/>
      <c r="BI115" s="8"/>
      <c r="BJ115" s="8"/>
      <c r="BK115" s="8"/>
      <c r="BL115" s="8"/>
      <c r="BM115" s="8"/>
      <c r="BN115" s="8"/>
      <c r="BO115" s="8"/>
      <c r="BP115" s="8"/>
      <c r="BQ115" s="8"/>
      <c r="BR115" s="8"/>
      <c r="BS115" s="8"/>
      <c r="BT115" s="8"/>
      <c r="BU115" s="8"/>
      <c r="BV115" s="8"/>
      <c r="BW115" s="8"/>
      <c r="BX115" s="8"/>
      <c r="BY115" s="8"/>
      <c r="BZ115" s="8"/>
      <c r="CA115" s="8"/>
      <c r="CB115" s="8"/>
      <c r="CC115" s="8"/>
      <c r="CD115" s="8"/>
      <c r="CE115" s="8"/>
      <c r="CF115" s="8"/>
      <c r="CG115" s="8"/>
      <c r="CH115" s="8"/>
      <c r="CI115" s="8"/>
      <c r="CJ115" s="8"/>
      <c r="CK115" s="8"/>
      <c r="CL115" s="8"/>
      <c r="CM115" s="8"/>
      <c r="CN115" s="8"/>
      <c r="CO115" s="8"/>
    </row>
    <row r="116" spans="3:93" x14ac:dyDescent="0.3">
      <c r="C116"/>
      <c r="D116"/>
      <c r="E116"/>
      <c r="F116"/>
      <c r="G116"/>
      <c r="H116"/>
      <c r="J116" s="8"/>
      <c r="K116" s="8"/>
      <c r="L116" s="8"/>
      <c r="M116" s="8"/>
      <c r="N116" s="8"/>
      <c r="O116" s="8"/>
      <c r="P116" s="8"/>
      <c r="Q116" s="8"/>
      <c r="R116" s="8"/>
      <c r="S116" s="8"/>
      <c r="T116" s="8"/>
      <c r="U116" s="8"/>
      <c r="V116" s="8"/>
      <c r="W116" s="8"/>
      <c r="X116" s="8"/>
      <c r="Y116" s="8"/>
      <c r="Z116" s="8"/>
      <c r="AA116" s="8"/>
      <c r="AB116" s="8"/>
      <c r="AC116" s="8"/>
      <c r="AD116" s="8"/>
      <c r="AE116" s="8"/>
      <c r="AF116" s="8"/>
      <c r="AG116" s="8"/>
      <c r="AH116" s="8"/>
      <c r="AI116" s="8"/>
      <c r="AJ116" s="8"/>
      <c r="AK116" s="8"/>
      <c r="AL116" s="8"/>
      <c r="AM116" s="8"/>
      <c r="AN116" s="8"/>
      <c r="AO116" s="8"/>
      <c r="AP116" s="8"/>
      <c r="AQ116" s="8"/>
      <c r="AR116" s="8"/>
      <c r="AS116" s="8"/>
      <c r="AT116" s="8"/>
      <c r="AU116" s="8"/>
      <c r="AV116" s="8"/>
      <c r="AW116" s="8"/>
      <c r="AX116" s="8"/>
      <c r="AY116" s="8"/>
      <c r="AZ116" s="8"/>
      <c r="BA116" s="8"/>
      <c r="BB116" s="8"/>
      <c r="BC116" s="8"/>
      <c r="BD116" s="8"/>
      <c r="BE116" s="8"/>
      <c r="BF116" s="8"/>
      <c r="BG116" s="8"/>
      <c r="BH116" s="8"/>
      <c r="BI116" s="8"/>
      <c r="BJ116" s="8"/>
      <c r="BK116" s="8"/>
      <c r="BL116" s="8"/>
      <c r="BM116" s="8"/>
      <c r="BN116" s="8"/>
      <c r="BO116" s="8"/>
      <c r="BP116" s="8"/>
      <c r="BQ116" s="8"/>
      <c r="BR116" s="8"/>
      <c r="BS116" s="8"/>
      <c r="BT116" s="8"/>
      <c r="BU116" s="8"/>
      <c r="BV116" s="8"/>
      <c r="BW116" s="8"/>
      <c r="BX116" s="8"/>
      <c r="BY116" s="8"/>
      <c r="BZ116" s="8"/>
      <c r="CA116" s="8"/>
      <c r="CB116" s="8"/>
      <c r="CC116" s="8"/>
      <c r="CD116" s="8"/>
      <c r="CE116" s="8"/>
      <c r="CF116" s="8"/>
      <c r="CG116" s="8"/>
      <c r="CH116" s="8"/>
      <c r="CI116" s="8"/>
      <c r="CJ116" s="8"/>
      <c r="CK116" s="8"/>
      <c r="CL116" s="8"/>
      <c r="CM116" s="8"/>
      <c r="CN116" s="8"/>
      <c r="CO116" s="8"/>
    </row>
    <row r="117" spans="3:93" x14ac:dyDescent="0.3">
      <c r="C117"/>
      <c r="D117"/>
      <c r="E117"/>
      <c r="F117"/>
      <c r="G117"/>
      <c r="H117"/>
      <c r="J117" s="8"/>
      <c r="K117" s="8"/>
      <c r="L117" s="8"/>
      <c r="M117" s="8"/>
      <c r="N117" s="8"/>
      <c r="O117" s="8"/>
      <c r="P117" s="8"/>
      <c r="Q117" s="8"/>
      <c r="R117" s="8"/>
      <c r="S117" s="8"/>
      <c r="T117" s="8"/>
      <c r="U117" s="8"/>
      <c r="V117" s="8"/>
      <c r="W117" s="8"/>
      <c r="X117" s="8"/>
      <c r="Y117" s="8"/>
      <c r="Z117" s="8"/>
      <c r="AA117" s="8"/>
      <c r="AB117" s="8"/>
      <c r="AC117" s="8"/>
      <c r="AD117" s="8"/>
      <c r="AE117" s="8"/>
      <c r="AF117" s="8"/>
      <c r="AG117" s="8"/>
      <c r="AH117" s="8"/>
      <c r="AI117" s="8"/>
      <c r="AJ117" s="8"/>
      <c r="AK117" s="8"/>
      <c r="AL117" s="8"/>
      <c r="AM117" s="8"/>
      <c r="AN117" s="8"/>
      <c r="AO117" s="8"/>
      <c r="AP117" s="8"/>
      <c r="AQ117" s="8"/>
      <c r="AR117" s="8"/>
      <c r="AS117" s="8"/>
      <c r="AT117" s="8"/>
      <c r="AU117" s="8"/>
      <c r="AV117" s="8"/>
      <c r="AW117" s="8"/>
      <c r="AX117" s="8"/>
      <c r="AY117" s="8"/>
      <c r="AZ117" s="8"/>
      <c r="BA117" s="8"/>
      <c r="BB117" s="8"/>
      <c r="BC117" s="8"/>
      <c r="BD117" s="8"/>
      <c r="BE117" s="8"/>
      <c r="BF117" s="8"/>
      <c r="BG117" s="8"/>
      <c r="BH117" s="8"/>
      <c r="BI117" s="8"/>
      <c r="BJ117" s="8"/>
      <c r="BK117" s="8"/>
      <c r="BL117" s="8"/>
      <c r="BM117" s="8"/>
      <c r="BN117" s="8"/>
      <c r="BO117" s="8"/>
      <c r="BP117" s="8"/>
      <c r="BQ117" s="8"/>
      <c r="BR117" s="8"/>
      <c r="BS117" s="8"/>
      <c r="BT117" s="8"/>
      <c r="BU117" s="8"/>
      <c r="BV117" s="8"/>
      <c r="BW117" s="8"/>
      <c r="BX117" s="8"/>
      <c r="BY117" s="8"/>
      <c r="BZ117" s="8"/>
      <c r="CA117" s="8"/>
      <c r="CB117" s="8"/>
      <c r="CC117" s="8"/>
      <c r="CD117" s="8"/>
      <c r="CE117" s="8"/>
      <c r="CF117" s="8"/>
      <c r="CG117" s="8"/>
      <c r="CH117" s="8"/>
      <c r="CI117" s="8"/>
      <c r="CJ117" s="8"/>
      <c r="CK117" s="8"/>
      <c r="CL117" s="8"/>
      <c r="CM117" s="8"/>
      <c r="CN117" s="8"/>
      <c r="CO117" s="8"/>
    </row>
    <row r="118" spans="3:93" x14ac:dyDescent="0.3">
      <c r="C118"/>
      <c r="D118"/>
      <c r="E118"/>
      <c r="F118"/>
      <c r="G118"/>
      <c r="H118"/>
      <c r="J118" s="8"/>
      <c r="K118" s="8"/>
      <c r="L118" s="8"/>
      <c r="M118" s="8"/>
      <c r="N118" s="8"/>
      <c r="O118" s="8"/>
      <c r="P118" s="8"/>
      <c r="Q118" s="8"/>
      <c r="R118" s="8"/>
      <c r="S118" s="8"/>
      <c r="T118" s="8"/>
      <c r="U118" s="8"/>
      <c r="V118" s="8"/>
      <c r="W118" s="8"/>
      <c r="X118" s="8"/>
      <c r="Y118" s="8"/>
      <c r="Z118" s="8"/>
      <c r="AA118" s="8"/>
      <c r="AB118" s="8"/>
      <c r="AC118" s="8"/>
      <c r="AD118" s="8"/>
      <c r="AE118" s="8"/>
      <c r="AF118" s="8"/>
      <c r="AG118" s="8"/>
      <c r="AH118" s="8"/>
      <c r="AI118" s="8"/>
      <c r="AJ118" s="8"/>
      <c r="AK118" s="8"/>
      <c r="AL118" s="8"/>
      <c r="AM118" s="8"/>
      <c r="AN118" s="8"/>
      <c r="AO118" s="8"/>
      <c r="AP118" s="8"/>
      <c r="AQ118" s="8"/>
      <c r="AR118" s="8"/>
      <c r="AS118" s="8"/>
      <c r="AT118" s="8"/>
      <c r="AU118" s="8"/>
      <c r="AV118" s="8"/>
      <c r="AW118" s="8"/>
      <c r="AX118" s="8"/>
      <c r="AY118" s="8"/>
      <c r="AZ118" s="8"/>
      <c r="BA118" s="8"/>
      <c r="BB118" s="8"/>
      <c r="BC118" s="8"/>
      <c r="BD118" s="8"/>
      <c r="BE118" s="8"/>
      <c r="BF118" s="8"/>
      <c r="BG118" s="8"/>
      <c r="BH118" s="8"/>
      <c r="BI118" s="8"/>
      <c r="BJ118" s="8"/>
      <c r="BK118" s="8"/>
      <c r="BL118" s="8"/>
      <c r="BM118" s="8"/>
      <c r="BN118" s="8"/>
      <c r="BO118" s="8"/>
      <c r="BP118" s="8"/>
      <c r="BQ118" s="8"/>
      <c r="BR118" s="8"/>
      <c r="BS118" s="8"/>
      <c r="BT118" s="8"/>
      <c r="BU118" s="8"/>
      <c r="BV118" s="8"/>
      <c r="BW118" s="8"/>
      <c r="BX118" s="8"/>
      <c r="BY118" s="8"/>
      <c r="BZ118" s="8"/>
      <c r="CA118" s="8"/>
      <c r="CB118" s="8"/>
      <c r="CC118" s="8"/>
      <c r="CD118" s="8"/>
      <c r="CE118" s="8"/>
      <c r="CF118" s="8"/>
      <c r="CG118" s="8"/>
      <c r="CH118" s="8"/>
      <c r="CI118" s="8"/>
      <c r="CJ118" s="8"/>
      <c r="CK118" s="8"/>
      <c r="CL118" s="8"/>
      <c r="CM118" s="8"/>
      <c r="CN118" s="8"/>
      <c r="CO118" s="8"/>
    </row>
    <row r="119" spans="3:93" x14ac:dyDescent="0.3">
      <c r="C119"/>
      <c r="D119"/>
      <c r="E119"/>
      <c r="F119"/>
      <c r="G119"/>
      <c r="H119"/>
      <c r="J119" s="8"/>
      <c r="K119" s="8"/>
      <c r="L119" s="8"/>
      <c r="M119" s="8"/>
      <c r="N119" s="8"/>
      <c r="O119" s="8"/>
      <c r="P119" s="8"/>
      <c r="Q119" s="8"/>
      <c r="R119" s="8"/>
      <c r="S119" s="8"/>
      <c r="T119" s="8"/>
      <c r="U119" s="8"/>
      <c r="V119" s="8"/>
      <c r="W119" s="8"/>
      <c r="X119" s="8"/>
      <c r="Y119" s="8"/>
      <c r="Z119" s="8"/>
      <c r="AA119" s="8"/>
      <c r="AB119" s="8"/>
      <c r="AC119" s="8"/>
      <c r="AD119" s="8"/>
      <c r="AE119" s="8"/>
      <c r="AF119" s="8"/>
      <c r="AG119" s="8"/>
      <c r="AH119" s="8"/>
      <c r="AI119" s="8"/>
      <c r="AJ119" s="8"/>
      <c r="AK119" s="8"/>
      <c r="AL119" s="8"/>
      <c r="AM119" s="8"/>
      <c r="AN119" s="8"/>
      <c r="AO119" s="8"/>
      <c r="AP119" s="8"/>
      <c r="AQ119" s="8"/>
      <c r="AR119" s="8"/>
      <c r="AS119" s="8"/>
      <c r="AT119" s="8"/>
      <c r="AU119" s="8"/>
      <c r="AV119" s="8"/>
      <c r="AW119" s="8"/>
      <c r="AX119" s="8"/>
      <c r="AY119" s="8"/>
      <c r="AZ119" s="8"/>
      <c r="BA119" s="8"/>
      <c r="BB119" s="8"/>
      <c r="BC119" s="8"/>
      <c r="BD119" s="8"/>
      <c r="BE119" s="8"/>
      <c r="BF119" s="8"/>
      <c r="BG119" s="8"/>
      <c r="BH119" s="8"/>
      <c r="BI119" s="8"/>
      <c r="BJ119" s="8"/>
      <c r="BK119" s="8"/>
      <c r="BL119" s="8"/>
      <c r="BM119" s="8"/>
      <c r="BN119" s="8"/>
      <c r="BO119" s="8"/>
      <c r="BP119" s="8"/>
      <c r="BQ119" s="8"/>
      <c r="BR119" s="8"/>
      <c r="BS119" s="8"/>
      <c r="BT119" s="8"/>
      <c r="BU119" s="8"/>
      <c r="BV119" s="8"/>
      <c r="BW119" s="8"/>
      <c r="BX119" s="8"/>
      <c r="BY119" s="8"/>
      <c r="BZ119" s="8"/>
      <c r="CA119" s="8"/>
      <c r="CB119" s="8"/>
      <c r="CC119" s="8"/>
      <c r="CD119" s="8"/>
      <c r="CE119" s="8"/>
      <c r="CF119" s="8"/>
      <c r="CG119" s="8"/>
      <c r="CH119" s="8"/>
      <c r="CI119" s="8"/>
      <c r="CJ119" s="8"/>
      <c r="CK119" s="8"/>
      <c r="CL119" s="8"/>
      <c r="CM119" s="8"/>
      <c r="CN119" s="8"/>
      <c r="CO119" s="8"/>
    </row>
    <row r="120" spans="3:93" x14ac:dyDescent="0.3">
      <c r="C120"/>
      <c r="D120"/>
      <c r="E120"/>
      <c r="F120"/>
      <c r="G120"/>
      <c r="H120"/>
      <c r="J120" s="8"/>
      <c r="K120" s="8"/>
      <c r="L120" s="8"/>
      <c r="M120" s="8"/>
      <c r="N120" s="8"/>
      <c r="O120" s="8"/>
      <c r="P120" s="8"/>
      <c r="Q120" s="8"/>
      <c r="R120" s="8"/>
      <c r="S120" s="8"/>
      <c r="T120" s="8"/>
      <c r="U120" s="8"/>
      <c r="V120" s="8"/>
      <c r="W120" s="8"/>
      <c r="X120" s="8"/>
      <c r="Y120" s="8"/>
      <c r="Z120" s="8"/>
      <c r="AA120" s="8"/>
      <c r="AB120" s="8"/>
      <c r="AC120" s="8"/>
      <c r="AD120" s="8"/>
      <c r="AE120" s="8"/>
      <c r="AF120" s="8"/>
      <c r="AG120" s="8"/>
      <c r="AH120" s="8"/>
      <c r="AI120" s="8"/>
      <c r="AJ120" s="8"/>
      <c r="AK120" s="8"/>
      <c r="AL120" s="8"/>
      <c r="AM120" s="8"/>
      <c r="AN120" s="8"/>
      <c r="AO120" s="8"/>
      <c r="AP120" s="8"/>
      <c r="AQ120" s="8"/>
      <c r="AR120" s="8"/>
      <c r="AS120" s="8"/>
      <c r="AT120" s="8"/>
      <c r="AU120" s="8"/>
      <c r="AV120" s="8"/>
      <c r="AW120" s="8"/>
      <c r="AX120" s="8"/>
      <c r="AY120" s="8"/>
      <c r="AZ120" s="8"/>
      <c r="BA120" s="8"/>
      <c r="BB120" s="8"/>
      <c r="BC120" s="8"/>
      <c r="BD120" s="8"/>
      <c r="BE120" s="8"/>
      <c r="BF120" s="8"/>
      <c r="BG120" s="8"/>
      <c r="BH120" s="8"/>
      <c r="BI120" s="8"/>
      <c r="BJ120" s="8"/>
      <c r="BK120" s="8"/>
      <c r="BL120" s="8"/>
      <c r="BM120" s="8"/>
      <c r="BN120" s="8"/>
      <c r="BO120" s="8"/>
      <c r="BP120" s="8"/>
      <c r="BQ120" s="8"/>
      <c r="BR120" s="8"/>
      <c r="BS120" s="8"/>
      <c r="BT120" s="8"/>
      <c r="BU120" s="8"/>
      <c r="BV120" s="8"/>
      <c r="BW120" s="8"/>
      <c r="BX120" s="8"/>
      <c r="BY120" s="8"/>
      <c r="BZ120" s="8"/>
      <c r="CA120" s="8"/>
      <c r="CB120" s="8"/>
      <c r="CC120" s="8"/>
      <c r="CD120" s="8"/>
      <c r="CE120" s="8"/>
      <c r="CF120" s="8"/>
      <c r="CG120" s="8"/>
      <c r="CH120" s="8"/>
      <c r="CI120" s="8"/>
      <c r="CJ120" s="8"/>
      <c r="CK120" s="8"/>
      <c r="CL120" s="8"/>
      <c r="CM120" s="8"/>
      <c r="CN120" s="8"/>
      <c r="CO120" s="8"/>
    </row>
    <row r="121" spans="3:93" x14ac:dyDescent="0.3">
      <c r="C121"/>
      <c r="D121"/>
      <c r="E121"/>
      <c r="F121"/>
      <c r="G121"/>
      <c r="H121"/>
      <c r="J121" s="8"/>
      <c r="K121" s="8"/>
      <c r="L121" s="8"/>
      <c r="M121" s="8"/>
      <c r="N121" s="8"/>
      <c r="O121" s="8"/>
      <c r="P121" s="8"/>
      <c r="Q121" s="8"/>
      <c r="R121" s="8"/>
      <c r="S121" s="8"/>
      <c r="T121" s="8"/>
      <c r="U121" s="8"/>
      <c r="V121" s="8"/>
      <c r="W121" s="8"/>
      <c r="X121" s="8"/>
      <c r="Y121" s="8"/>
      <c r="Z121" s="8"/>
      <c r="AA121" s="8"/>
      <c r="AB121" s="8"/>
      <c r="AC121" s="8"/>
      <c r="AD121" s="8"/>
      <c r="AE121" s="8"/>
      <c r="AF121" s="8"/>
      <c r="AG121" s="8"/>
      <c r="AH121" s="8"/>
      <c r="AI121" s="8"/>
      <c r="AJ121" s="8"/>
      <c r="AK121" s="8"/>
      <c r="AL121" s="8"/>
      <c r="AM121" s="8"/>
      <c r="AN121" s="8"/>
      <c r="AO121" s="8"/>
      <c r="AP121" s="8"/>
      <c r="AQ121" s="8"/>
      <c r="AR121" s="8"/>
      <c r="AS121" s="8"/>
      <c r="AT121" s="8"/>
      <c r="AU121" s="8"/>
      <c r="AV121" s="8"/>
      <c r="AW121" s="8"/>
      <c r="AX121" s="8"/>
      <c r="AY121" s="8"/>
      <c r="AZ121" s="8"/>
      <c r="BA121" s="8"/>
      <c r="BB121" s="8"/>
      <c r="BC121" s="8"/>
      <c r="BD121" s="8"/>
      <c r="BE121" s="8"/>
      <c r="BF121" s="8"/>
      <c r="BG121" s="8"/>
      <c r="BH121" s="8"/>
      <c r="BI121" s="8"/>
      <c r="BJ121" s="8"/>
      <c r="BK121" s="8"/>
      <c r="BL121" s="8"/>
      <c r="BM121" s="8"/>
      <c r="BN121" s="8"/>
      <c r="BO121" s="8"/>
      <c r="BP121" s="8"/>
      <c r="BQ121" s="8"/>
      <c r="BR121" s="8"/>
      <c r="BS121" s="8"/>
      <c r="BT121" s="8"/>
      <c r="BU121" s="8"/>
      <c r="BV121" s="8"/>
      <c r="BW121" s="8"/>
      <c r="BX121" s="8"/>
      <c r="BY121" s="8"/>
      <c r="BZ121" s="8"/>
      <c r="CA121" s="8"/>
      <c r="CB121" s="8"/>
      <c r="CC121" s="8"/>
      <c r="CD121" s="8"/>
      <c r="CE121" s="8"/>
      <c r="CF121" s="8"/>
      <c r="CG121" s="8"/>
      <c r="CH121" s="8"/>
      <c r="CI121" s="8"/>
      <c r="CJ121" s="8"/>
      <c r="CK121" s="8"/>
      <c r="CL121" s="8"/>
      <c r="CM121" s="8"/>
      <c r="CN121" s="8"/>
      <c r="CO121" s="8"/>
    </row>
    <row r="122" spans="3:93" x14ac:dyDescent="0.3">
      <c r="C122"/>
      <c r="D122"/>
      <c r="E122"/>
      <c r="F122"/>
      <c r="G122"/>
      <c r="H122"/>
      <c r="J122" s="8"/>
      <c r="K122" s="8"/>
      <c r="L122" s="8"/>
      <c r="M122" s="8"/>
      <c r="N122" s="8"/>
      <c r="O122" s="8"/>
      <c r="P122" s="8"/>
      <c r="Q122" s="8"/>
      <c r="R122" s="8"/>
      <c r="S122" s="8"/>
      <c r="T122" s="8"/>
      <c r="U122" s="8"/>
      <c r="V122" s="8"/>
      <c r="W122" s="8"/>
      <c r="X122" s="8"/>
      <c r="Y122" s="8"/>
      <c r="Z122" s="8"/>
      <c r="AA122" s="8"/>
      <c r="AB122" s="8"/>
      <c r="AC122" s="8"/>
      <c r="AD122" s="8"/>
      <c r="AE122" s="8"/>
      <c r="AF122" s="8"/>
      <c r="AG122" s="8"/>
      <c r="AH122" s="8"/>
      <c r="AI122" s="8"/>
      <c r="AJ122" s="8"/>
      <c r="AK122" s="8"/>
      <c r="AL122" s="8"/>
      <c r="AM122" s="8"/>
      <c r="AN122" s="8"/>
      <c r="AO122" s="8"/>
      <c r="AP122" s="8"/>
      <c r="AQ122" s="8"/>
      <c r="AR122" s="8"/>
      <c r="AS122" s="8"/>
      <c r="AT122" s="8"/>
      <c r="AU122" s="8"/>
      <c r="AV122" s="8"/>
      <c r="AW122" s="8"/>
      <c r="AX122" s="8"/>
      <c r="AY122" s="8"/>
      <c r="AZ122" s="8"/>
      <c r="BA122" s="8"/>
      <c r="BB122" s="8"/>
      <c r="BC122" s="8"/>
      <c r="BD122" s="8"/>
      <c r="BE122" s="8"/>
      <c r="BF122" s="8"/>
      <c r="BG122" s="8"/>
      <c r="BH122" s="8"/>
      <c r="BI122" s="8"/>
      <c r="BJ122" s="8"/>
      <c r="BK122" s="8"/>
      <c r="BL122" s="8"/>
      <c r="BM122" s="8"/>
      <c r="BN122" s="8"/>
      <c r="BO122" s="8"/>
      <c r="BP122" s="8"/>
      <c r="BQ122" s="8"/>
      <c r="BR122" s="8"/>
      <c r="BS122" s="8"/>
      <c r="BT122" s="8"/>
      <c r="BU122" s="8"/>
      <c r="BV122" s="8"/>
      <c r="BW122" s="8"/>
      <c r="BX122" s="8"/>
      <c r="BY122" s="8"/>
      <c r="BZ122" s="8"/>
      <c r="CA122" s="8"/>
      <c r="CB122" s="8"/>
      <c r="CC122" s="8"/>
      <c r="CD122" s="8"/>
      <c r="CE122" s="8"/>
      <c r="CF122" s="8"/>
      <c r="CG122" s="8"/>
      <c r="CH122" s="8"/>
      <c r="CI122" s="8"/>
      <c r="CJ122" s="8"/>
      <c r="CK122" s="8"/>
      <c r="CL122" s="8"/>
      <c r="CM122" s="8"/>
      <c r="CN122" s="8"/>
      <c r="CO122" s="8"/>
    </row>
    <row r="123" spans="3:93" x14ac:dyDescent="0.3">
      <c r="C123"/>
      <c r="D123"/>
      <c r="E123"/>
      <c r="F123"/>
      <c r="G123"/>
      <c r="H123"/>
      <c r="J123" s="8"/>
      <c r="K123" s="8"/>
      <c r="L123" s="8"/>
      <c r="M123" s="8"/>
      <c r="N123" s="8"/>
      <c r="O123" s="8"/>
      <c r="P123" s="8"/>
      <c r="Q123" s="8"/>
      <c r="R123" s="8"/>
      <c r="S123" s="8"/>
      <c r="T123" s="8"/>
      <c r="U123" s="8"/>
      <c r="V123" s="8"/>
      <c r="W123" s="8"/>
      <c r="X123" s="8"/>
      <c r="Y123" s="8"/>
      <c r="Z123" s="8"/>
      <c r="AA123" s="8"/>
      <c r="AB123" s="8"/>
      <c r="AC123" s="8"/>
      <c r="AD123" s="8"/>
      <c r="AE123" s="8"/>
      <c r="AF123" s="8"/>
      <c r="AG123" s="8"/>
      <c r="AH123" s="8"/>
      <c r="AI123" s="8"/>
      <c r="AJ123" s="8"/>
      <c r="AK123" s="8"/>
      <c r="AL123" s="8"/>
      <c r="AM123" s="8"/>
      <c r="AN123" s="8"/>
      <c r="AO123" s="8"/>
      <c r="AP123" s="8"/>
      <c r="AQ123" s="8"/>
      <c r="AR123" s="8"/>
      <c r="AS123" s="8"/>
      <c r="AT123" s="8"/>
      <c r="AU123" s="8"/>
      <c r="AV123" s="8"/>
      <c r="AW123" s="8"/>
      <c r="AX123" s="8"/>
      <c r="AY123" s="8"/>
      <c r="AZ123" s="8"/>
      <c r="BA123" s="8"/>
      <c r="BB123" s="8"/>
      <c r="BC123" s="8"/>
      <c r="BD123" s="8"/>
      <c r="BE123" s="8"/>
      <c r="BF123" s="8"/>
      <c r="BG123" s="8"/>
      <c r="BH123" s="8"/>
      <c r="BI123" s="8"/>
      <c r="BJ123" s="8"/>
      <c r="BK123" s="8"/>
      <c r="BL123" s="8"/>
      <c r="BM123" s="8"/>
      <c r="BN123" s="8"/>
      <c r="BO123" s="8"/>
      <c r="BP123" s="8"/>
      <c r="BQ123" s="8"/>
      <c r="BR123" s="8"/>
      <c r="BS123" s="8"/>
      <c r="BT123" s="8"/>
      <c r="BU123" s="8"/>
      <c r="BV123" s="8"/>
      <c r="BW123" s="8"/>
      <c r="BX123" s="8"/>
      <c r="BY123" s="8"/>
      <c r="BZ123" s="8"/>
      <c r="CA123" s="8"/>
      <c r="CB123" s="8"/>
      <c r="CC123" s="8"/>
      <c r="CD123" s="8"/>
      <c r="CE123" s="8"/>
      <c r="CF123" s="8"/>
      <c r="CG123" s="8"/>
      <c r="CH123" s="8"/>
      <c r="CI123" s="8"/>
      <c r="CJ123" s="8"/>
      <c r="CK123" s="8"/>
      <c r="CL123" s="8"/>
      <c r="CM123" s="8"/>
      <c r="CN123" s="8"/>
      <c r="CO123" s="8"/>
    </row>
    <row r="124" spans="3:93" x14ac:dyDescent="0.3">
      <c r="C124"/>
      <c r="D124"/>
      <c r="E124"/>
      <c r="F124"/>
      <c r="G124"/>
      <c r="H124"/>
      <c r="J124" s="8"/>
      <c r="K124" s="8"/>
      <c r="L124" s="8"/>
      <c r="M124" s="8"/>
      <c r="N124" s="8"/>
      <c r="O124" s="8"/>
      <c r="P124" s="8"/>
      <c r="Q124" s="8"/>
      <c r="R124" s="8"/>
      <c r="S124" s="8"/>
      <c r="T124" s="8"/>
      <c r="U124" s="8"/>
      <c r="V124" s="8"/>
      <c r="W124" s="8"/>
      <c r="X124" s="8"/>
      <c r="Y124" s="8"/>
      <c r="Z124" s="8"/>
      <c r="AA124" s="8"/>
      <c r="AB124" s="8"/>
      <c r="AC124" s="8"/>
      <c r="AD124" s="8"/>
      <c r="AE124" s="8"/>
      <c r="AF124" s="8"/>
      <c r="AG124" s="8"/>
      <c r="AH124" s="8"/>
      <c r="AI124" s="8"/>
      <c r="AJ124" s="8"/>
      <c r="AK124" s="8"/>
      <c r="AL124" s="8"/>
      <c r="AM124" s="8"/>
      <c r="AN124" s="8"/>
      <c r="AO124" s="8"/>
      <c r="AP124" s="8"/>
      <c r="AQ124" s="8"/>
      <c r="AR124" s="8"/>
      <c r="AS124" s="8"/>
      <c r="AT124" s="8"/>
      <c r="AU124" s="8"/>
      <c r="AV124" s="8"/>
      <c r="AW124" s="8"/>
      <c r="AX124" s="8"/>
      <c r="AY124" s="8"/>
      <c r="AZ124" s="8"/>
      <c r="BA124" s="8"/>
      <c r="BB124" s="8"/>
      <c r="BC124" s="8"/>
      <c r="BD124" s="8"/>
      <c r="BE124" s="8"/>
      <c r="BF124" s="8"/>
      <c r="BG124" s="8"/>
      <c r="BH124" s="8"/>
      <c r="BI124" s="8"/>
      <c r="BJ124" s="8"/>
      <c r="BK124" s="8"/>
      <c r="BL124" s="8"/>
      <c r="BM124" s="8"/>
      <c r="BN124" s="8"/>
      <c r="BO124" s="8"/>
      <c r="BP124" s="8"/>
      <c r="BQ124" s="8"/>
      <c r="BR124" s="8"/>
      <c r="BS124" s="8"/>
      <c r="BT124" s="8"/>
      <c r="BU124" s="8"/>
      <c r="BV124" s="8"/>
      <c r="BW124" s="8"/>
      <c r="BX124" s="8"/>
      <c r="BY124" s="8"/>
      <c r="BZ124" s="8"/>
      <c r="CA124" s="8"/>
      <c r="CB124" s="8"/>
      <c r="CC124" s="8"/>
      <c r="CD124" s="8"/>
      <c r="CE124" s="8"/>
      <c r="CF124" s="8"/>
      <c r="CG124" s="8"/>
      <c r="CH124" s="8"/>
      <c r="CI124" s="8"/>
      <c r="CJ124" s="8"/>
      <c r="CK124" s="8"/>
      <c r="CL124" s="8"/>
      <c r="CM124" s="8"/>
      <c r="CN124" s="8"/>
      <c r="CO124" s="8"/>
    </row>
    <row r="125" spans="3:93" x14ac:dyDescent="0.3">
      <c r="C125"/>
      <c r="D125"/>
      <c r="E125"/>
      <c r="F125"/>
      <c r="G125"/>
      <c r="H125"/>
      <c r="J125" s="8"/>
      <c r="K125" s="8"/>
      <c r="L125" s="8"/>
      <c r="M125" s="8"/>
      <c r="N125" s="8"/>
      <c r="O125" s="8"/>
      <c r="P125" s="8"/>
      <c r="Q125" s="8"/>
      <c r="R125" s="8"/>
      <c r="S125" s="8"/>
      <c r="T125" s="8"/>
      <c r="U125" s="8"/>
      <c r="V125" s="8"/>
      <c r="W125" s="8"/>
      <c r="X125" s="8"/>
      <c r="Y125" s="8"/>
      <c r="Z125" s="8"/>
      <c r="AA125" s="8"/>
      <c r="AB125" s="8"/>
      <c r="AC125" s="8"/>
      <c r="AD125" s="8"/>
      <c r="AE125" s="8"/>
      <c r="AF125" s="8"/>
      <c r="AG125" s="8"/>
      <c r="AH125" s="8"/>
      <c r="AI125" s="8"/>
      <c r="AJ125" s="8"/>
      <c r="AK125" s="8"/>
      <c r="AL125" s="8"/>
      <c r="AM125" s="8"/>
      <c r="AN125" s="8"/>
      <c r="AO125" s="8"/>
      <c r="AP125" s="8"/>
      <c r="AQ125" s="8"/>
      <c r="AR125" s="8"/>
      <c r="AS125" s="8"/>
      <c r="AT125" s="8"/>
      <c r="AU125" s="8"/>
      <c r="AV125" s="8"/>
      <c r="AW125" s="8"/>
      <c r="AX125" s="8"/>
      <c r="AY125" s="8"/>
      <c r="AZ125" s="8"/>
      <c r="BA125" s="8"/>
      <c r="BB125" s="8"/>
      <c r="BC125" s="8"/>
      <c r="BD125" s="8"/>
      <c r="BE125" s="8"/>
      <c r="BF125" s="8"/>
      <c r="BG125" s="8"/>
      <c r="BH125" s="8"/>
      <c r="BI125" s="8"/>
      <c r="BJ125" s="8"/>
      <c r="BK125" s="8"/>
      <c r="BL125" s="8"/>
      <c r="BM125" s="8"/>
      <c r="BN125" s="8"/>
      <c r="BO125" s="8"/>
      <c r="BP125" s="8"/>
      <c r="BQ125" s="8"/>
      <c r="BR125" s="8"/>
      <c r="BS125" s="8"/>
      <c r="BT125" s="8"/>
      <c r="BU125" s="8"/>
      <c r="BV125" s="8"/>
      <c r="BW125" s="8"/>
      <c r="BX125" s="8"/>
      <c r="BY125" s="8"/>
      <c r="BZ125" s="8"/>
      <c r="CA125" s="8"/>
      <c r="CB125" s="8"/>
      <c r="CC125" s="8"/>
      <c r="CD125" s="8"/>
      <c r="CE125" s="8"/>
      <c r="CF125" s="8"/>
      <c r="CG125" s="8"/>
      <c r="CH125" s="8"/>
      <c r="CI125" s="8"/>
      <c r="CJ125" s="8"/>
      <c r="CK125" s="8"/>
      <c r="CL125" s="8"/>
      <c r="CM125" s="8"/>
      <c r="CN125" s="8"/>
      <c r="CO125" s="8"/>
    </row>
    <row r="126" spans="3:93" x14ac:dyDescent="0.3">
      <c r="C126"/>
      <c r="D126"/>
      <c r="E126"/>
      <c r="F126"/>
      <c r="G126"/>
      <c r="H126"/>
      <c r="J126" s="8"/>
      <c r="K126" s="8"/>
      <c r="L126" s="8"/>
      <c r="M126" s="8"/>
      <c r="N126" s="8"/>
      <c r="O126" s="8"/>
      <c r="P126" s="8"/>
      <c r="Q126" s="8"/>
      <c r="R126" s="8"/>
      <c r="S126" s="8"/>
      <c r="T126" s="8"/>
      <c r="U126" s="8"/>
      <c r="V126" s="8"/>
      <c r="W126" s="8"/>
      <c r="X126" s="8"/>
      <c r="Y126" s="8"/>
      <c r="Z126" s="8"/>
      <c r="AA126" s="8"/>
      <c r="AB126" s="8"/>
      <c r="AC126" s="8"/>
      <c r="AD126" s="8"/>
      <c r="AE126" s="8"/>
      <c r="AF126" s="8"/>
      <c r="AG126" s="8"/>
      <c r="AH126" s="8"/>
      <c r="AI126" s="8"/>
      <c r="AJ126" s="8"/>
      <c r="AK126" s="8"/>
      <c r="AL126" s="8"/>
      <c r="AM126" s="8"/>
      <c r="AN126" s="8"/>
      <c r="AO126" s="8"/>
      <c r="AP126" s="8"/>
      <c r="AQ126" s="8"/>
      <c r="AR126" s="8"/>
      <c r="AS126" s="8"/>
      <c r="AT126" s="8"/>
      <c r="AU126" s="8"/>
      <c r="AV126" s="8"/>
      <c r="AW126" s="8"/>
      <c r="AX126" s="8"/>
      <c r="AY126" s="8"/>
      <c r="AZ126" s="8"/>
      <c r="BA126" s="8"/>
      <c r="BB126" s="8"/>
      <c r="BC126" s="8"/>
      <c r="BD126" s="8"/>
      <c r="BE126" s="8"/>
      <c r="BF126" s="8"/>
      <c r="BG126" s="8"/>
      <c r="BH126" s="8"/>
      <c r="BI126" s="8"/>
      <c r="BJ126" s="8"/>
      <c r="BK126" s="8"/>
      <c r="BL126" s="8"/>
      <c r="BM126" s="8"/>
      <c r="BN126" s="8"/>
      <c r="BO126" s="8"/>
      <c r="BP126" s="8"/>
      <c r="BQ126" s="8"/>
      <c r="BR126" s="8"/>
      <c r="BS126" s="8"/>
      <c r="BT126" s="8"/>
      <c r="BU126" s="8"/>
      <c r="BV126" s="8"/>
      <c r="BW126" s="8"/>
      <c r="BX126" s="8"/>
      <c r="BY126" s="8"/>
      <c r="BZ126" s="8"/>
      <c r="CA126" s="8"/>
      <c r="CB126" s="8"/>
      <c r="CC126" s="8"/>
      <c r="CD126" s="8"/>
      <c r="CE126" s="8"/>
      <c r="CF126" s="8"/>
      <c r="CG126" s="8"/>
      <c r="CH126" s="8"/>
      <c r="CI126" s="8"/>
      <c r="CJ126" s="8"/>
      <c r="CK126" s="8"/>
      <c r="CL126" s="8"/>
      <c r="CM126" s="8"/>
      <c r="CN126" s="8"/>
      <c r="CO126" s="8"/>
    </row>
    <row r="127" spans="3:93" x14ac:dyDescent="0.3">
      <c r="C127"/>
      <c r="D127"/>
      <c r="E127"/>
      <c r="F127"/>
      <c r="G127"/>
      <c r="H127"/>
      <c r="J127" s="8"/>
      <c r="K127" s="8"/>
      <c r="L127" s="8"/>
      <c r="M127" s="8"/>
      <c r="N127" s="8"/>
      <c r="O127" s="8"/>
      <c r="P127" s="8"/>
      <c r="Q127" s="8"/>
      <c r="R127" s="8"/>
      <c r="S127" s="8"/>
      <c r="T127" s="8"/>
      <c r="U127" s="8"/>
      <c r="V127" s="8"/>
      <c r="W127" s="8"/>
      <c r="X127" s="8"/>
      <c r="Y127" s="8"/>
      <c r="Z127" s="8"/>
      <c r="AA127" s="8"/>
      <c r="AB127" s="8"/>
      <c r="AC127" s="8"/>
      <c r="AD127" s="8"/>
      <c r="AE127" s="8"/>
      <c r="AF127" s="8"/>
      <c r="AG127" s="8"/>
      <c r="AH127" s="8"/>
      <c r="AI127" s="8"/>
      <c r="AJ127" s="8"/>
      <c r="AK127" s="8"/>
      <c r="AL127" s="8"/>
      <c r="AM127" s="8"/>
      <c r="AN127" s="8"/>
      <c r="AO127" s="8"/>
      <c r="AP127" s="8"/>
      <c r="AQ127" s="8"/>
      <c r="AR127" s="8"/>
      <c r="AS127" s="8"/>
      <c r="AT127" s="8"/>
      <c r="AU127" s="8"/>
      <c r="AV127" s="8"/>
      <c r="AW127" s="8"/>
      <c r="AX127" s="8"/>
      <c r="AY127" s="8"/>
      <c r="AZ127" s="8"/>
      <c r="BA127" s="8"/>
      <c r="BB127" s="8"/>
      <c r="BC127" s="8"/>
      <c r="BD127" s="8"/>
      <c r="BE127" s="8"/>
      <c r="BF127" s="8"/>
      <c r="BG127" s="8"/>
      <c r="BH127" s="8"/>
      <c r="BI127" s="8"/>
      <c r="BJ127" s="8"/>
      <c r="BK127" s="8"/>
      <c r="BL127" s="8"/>
      <c r="BM127" s="8"/>
      <c r="BN127" s="8"/>
      <c r="BO127" s="8"/>
      <c r="BP127" s="8"/>
      <c r="BQ127" s="8"/>
      <c r="BR127" s="8"/>
      <c r="BS127" s="8"/>
      <c r="BT127" s="8"/>
      <c r="BU127" s="8"/>
      <c r="BV127" s="8"/>
      <c r="BW127" s="8"/>
      <c r="BX127" s="8"/>
      <c r="BY127" s="8"/>
      <c r="BZ127" s="8"/>
      <c r="CA127" s="8"/>
      <c r="CB127" s="8"/>
      <c r="CC127" s="8"/>
      <c r="CD127" s="8"/>
      <c r="CE127" s="8"/>
      <c r="CF127" s="8"/>
      <c r="CG127" s="8"/>
      <c r="CH127" s="8"/>
      <c r="CI127" s="8"/>
      <c r="CJ127" s="8"/>
      <c r="CK127" s="8"/>
      <c r="CL127" s="8"/>
      <c r="CM127" s="8"/>
      <c r="CN127" s="8"/>
      <c r="CO127" s="8"/>
    </row>
    <row r="128" spans="3:93" x14ac:dyDescent="0.3">
      <c r="C128"/>
      <c r="D128"/>
      <c r="E128"/>
      <c r="F128"/>
      <c r="G128"/>
      <c r="H128"/>
      <c r="J128" s="8"/>
      <c r="K128" s="8"/>
      <c r="L128" s="8"/>
      <c r="M128" s="8"/>
      <c r="N128" s="8"/>
      <c r="O128" s="8"/>
      <c r="P128" s="8"/>
      <c r="Q128" s="8"/>
      <c r="R128" s="8"/>
      <c r="S128" s="8"/>
      <c r="T128" s="8"/>
      <c r="U128" s="8"/>
      <c r="V128" s="8"/>
      <c r="W128" s="8"/>
      <c r="X128" s="8"/>
      <c r="Y128" s="8"/>
      <c r="Z128" s="8"/>
      <c r="AA128" s="8"/>
      <c r="AB128" s="8"/>
      <c r="AC128" s="8"/>
      <c r="AD128" s="8"/>
      <c r="AE128" s="8"/>
      <c r="AF128" s="8"/>
      <c r="AG128" s="8"/>
      <c r="AH128" s="8"/>
      <c r="AI128" s="8"/>
      <c r="AJ128" s="8"/>
      <c r="AK128" s="8"/>
      <c r="AL128" s="8"/>
      <c r="AM128" s="8"/>
      <c r="AN128" s="8"/>
      <c r="AO128" s="8"/>
      <c r="AP128" s="8"/>
      <c r="AQ128" s="8"/>
      <c r="AR128" s="8"/>
      <c r="AS128" s="8"/>
      <c r="AT128" s="8"/>
      <c r="AU128" s="8"/>
      <c r="AV128" s="8"/>
      <c r="AW128" s="8"/>
      <c r="AX128" s="8"/>
      <c r="AY128" s="8"/>
      <c r="AZ128" s="8"/>
      <c r="BA128" s="8"/>
      <c r="BB128" s="8"/>
      <c r="BC128" s="8"/>
      <c r="BD128" s="8"/>
      <c r="BE128" s="8"/>
      <c r="BF128" s="8"/>
      <c r="BG128" s="8"/>
      <c r="BH128" s="8"/>
      <c r="BI128" s="8"/>
      <c r="BJ128" s="8"/>
      <c r="BK128" s="8"/>
      <c r="BL128" s="8"/>
      <c r="BM128" s="8"/>
      <c r="BN128" s="8"/>
      <c r="BO128" s="8"/>
      <c r="BP128" s="8"/>
      <c r="BQ128" s="8"/>
      <c r="BR128" s="8"/>
      <c r="BS128" s="8"/>
      <c r="BT128" s="8"/>
      <c r="BU128" s="8"/>
      <c r="BV128" s="8"/>
      <c r="BW128" s="8"/>
      <c r="BX128" s="8"/>
      <c r="BY128" s="8"/>
      <c r="BZ128" s="8"/>
      <c r="CA128" s="8"/>
      <c r="CB128" s="8"/>
      <c r="CC128" s="8"/>
      <c r="CD128" s="8"/>
      <c r="CE128" s="8"/>
      <c r="CF128" s="8"/>
      <c r="CG128" s="8"/>
      <c r="CH128" s="8"/>
      <c r="CI128" s="8"/>
      <c r="CJ128" s="8"/>
      <c r="CK128" s="8"/>
      <c r="CL128" s="8"/>
      <c r="CM128" s="8"/>
      <c r="CN128" s="8"/>
      <c r="CO128" s="8"/>
    </row>
    <row r="129" spans="3:93" x14ac:dyDescent="0.3">
      <c r="C129"/>
      <c r="D129"/>
      <c r="E129"/>
      <c r="F129"/>
      <c r="G129"/>
      <c r="H129"/>
      <c r="J129" s="8"/>
      <c r="K129" s="8"/>
      <c r="L129" s="8"/>
      <c r="M129" s="8"/>
      <c r="N129" s="8"/>
      <c r="O129" s="8"/>
      <c r="P129" s="8"/>
      <c r="Q129" s="8"/>
      <c r="R129" s="8"/>
      <c r="S129" s="8"/>
      <c r="T129" s="8"/>
      <c r="U129" s="8"/>
      <c r="V129" s="8"/>
      <c r="W129" s="8"/>
      <c r="X129" s="8"/>
      <c r="Y129" s="8"/>
      <c r="Z129" s="8"/>
      <c r="AA129" s="8"/>
      <c r="AB129" s="8"/>
      <c r="AC129" s="8"/>
      <c r="AD129" s="8"/>
      <c r="AE129" s="8"/>
      <c r="AF129" s="8"/>
      <c r="AG129" s="8"/>
      <c r="AH129" s="8"/>
      <c r="AI129" s="8"/>
      <c r="AJ129" s="8"/>
      <c r="AK129" s="8"/>
      <c r="AL129" s="8"/>
      <c r="AM129" s="8"/>
      <c r="AN129" s="8"/>
      <c r="AO129" s="8"/>
      <c r="AP129" s="8"/>
      <c r="AQ129" s="8"/>
      <c r="AR129" s="8"/>
      <c r="AS129" s="8"/>
      <c r="AT129" s="8"/>
      <c r="AU129" s="8"/>
      <c r="AV129" s="8"/>
      <c r="AW129" s="8"/>
      <c r="AX129" s="8"/>
      <c r="AY129" s="8"/>
      <c r="AZ129" s="8"/>
      <c r="BA129" s="8"/>
      <c r="BB129" s="8"/>
      <c r="BC129" s="8"/>
      <c r="BD129" s="8"/>
      <c r="BE129" s="8"/>
      <c r="BF129" s="8"/>
      <c r="BG129" s="8"/>
      <c r="BH129" s="8"/>
      <c r="BI129" s="8"/>
      <c r="BJ129" s="8"/>
      <c r="BK129" s="8"/>
      <c r="BL129" s="8"/>
      <c r="BM129" s="8"/>
      <c r="BN129" s="8"/>
      <c r="BO129" s="8"/>
      <c r="BP129" s="8"/>
      <c r="BQ129" s="8"/>
      <c r="BR129" s="8"/>
      <c r="BS129" s="8"/>
      <c r="BT129" s="8"/>
      <c r="BU129" s="8"/>
      <c r="BV129" s="8"/>
      <c r="BW129" s="8"/>
      <c r="BX129" s="8"/>
      <c r="BY129" s="8"/>
      <c r="BZ129" s="8"/>
      <c r="CA129" s="8"/>
      <c r="CB129" s="8"/>
      <c r="CC129" s="8"/>
      <c r="CD129" s="8"/>
      <c r="CE129" s="8"/>
      <c r="CF129" s="8"/>
      <c r="CG129" s="8"/>
      <c r="CH129" s="8"/>
      <c r="CI129" s="8"/>
      <c r="CJ129" s="8"/>
      <c r="CK129" s="8"/>
      <c r="CL129" s="8"/>
      <c r="CM129" s="8"/>
      <c r="CN129" s="8"/>
      <c r="CO129" s="8"/>
    </row>
    <row r="130" spans="3:93" x14ac:dyDescent="0.3">
      <c r="C130"/>
      <c r="D130"/>
      <c r="E130"/>
      <c r="F130"/>
      <c r="G130"/>
      <c r="H130"/>
      <c r="J130" s="8"/>
      <c r="K130" s="8"/>
      <c r="L130" s="8"/>
      <c r="M130" s="8"/>
      <c r="N130" s="8"/>
      <c r="O130" s="8"/>
      <c r="P130" s="8"/>
      <c r="Q130" s="8"/>
      <c r="R130" s="8"/>
      <c r="S130" s="8"/>
      <c r="T130" s="8"/>
      <c r="U130" s="8"/>
      <c r="V130" s="8"/>
      <c r="W130" s="8"/>
      <c r="X130" s="8"/>
      <c r="Y130" s="8"/>
      <c r="Z130" s="8"/>
      <c r="AA130" s="8"/>
      <c r="AB130" s="8"/>
      <c r="AC130" s="8"/>
      <c r="AD130" s="8"/>
      <c r="AE130" s="8"/>
      <c r="AF130" s="8"/>
      <c r="AG130" s="8"/>
      <c r="AH130" s="8"/>
      <c r="AI130" s="8"/>
      <c r="AJ130" s="8"/>
      <c r="AK130" s="8"/>
      <c r="AL130" s="8"/>
      <c r="AM130" s="8"/>
      <c r="AN130" s="8"/>
      <c r="AO130" s="8"/>
      <c r="AP130" s="8"/>
      <c r="AQ130" s="8"/>
      <c r="AR130" s="8"/>
      <c r="AS130" s="8"/>
      <c r="AT130" s="8"/>
      <c r="AU130" s="8"/>
      <c r="AV130" s="8"/>
      <c r="AW130" s="8"/>
      <c r="AX130" s="8"/>
      <c r="AY130" s="8"/>
      <c r="AZ130" s="8"/>
      <c r="BA130" s="8"/>
      <c r="BB130" s="8"/>
      <c r="BC130" s="8"/>
      <c r="BD130" s="8"/>
      <c r="BE130" s="8"/>
      <c r="BF130" s="8"/>
      <c r="BG130" s="8"/>
      <c r="BH130" s="8"/>
      <c r="BI130" s="8"/>
      <c r="BJ130" s="8"/>
      <c r="BK130" s="8"/>
      <c r="BL130" s="8"/>
      <c r="BM130" s="8"/>
      <c r="BN130" s="8"/>
      <c r="BO130" s="8"/>
      <c r="BP130" s="8"/>
      <c r="BQ130" s="8"/>
      <c r="BR130" s="8"/>
      <c r="BS130" s="8"/>
      <c r="BT130" s="8"/>
      <c r="BU130" s="8"/>
      <c r="BV130" s="8"/>
      <c r="BW130" s="8"/>
      <c r="BX130" s="8"/>
      <c r="BY130" s="8"/>
      <c r="BZ130" s="8"/>
      <c r="CA130" s="8"/>
      <c r="CB130" s="8"/>
      <c r="CC130" s="8"/>
      <c r="CD130" s="8"/>
      <c r="CE130" s="8"/>
      <c r="CF130" s="8"/>
      <c r="CG130" s="8"/>
      <c r="CH130" s="8"/>
      <c r="CI130" s="8"/>
      <c r="CJ130" s="8"/>
      <c r="CK130" s="8"/>
      <c r="CL130" s="8"/>
      <c r="CM130" s="8"/>
      <c r="CN130" s="8"/>
      <c r="CO130" s="8"/>
    </row>
    <row r="131" spans="3:93" x14ac:dyDescent="0.3">
      <c r="C131"/>
      <c r="D131"/>
      <c r="E131"/>
      <c r="F131"/>
      <c r="G131"/>
      <c r="H131"/>
      <c r="J131" s="8"/>
      <c r="K131" s="8"/>
      <c r="L131" s="8"/>
      <c r="M131" s="8"/>
      <c r="N131" s="8"/>
      <c r="O131" s="8"/>
      <c r="P131" s="8"/>
      <c r="Q131" s="8"/>
      <c r="R131" s="8"/>
      <c r="S131" s="8"/>
      <c r="T131" s="8"/>
      <c r="U131" s="8"/>
      <c r="V131" s="8"/>
      <c r="W131" s="8"/>
      <c r="X131" s="8"/>
      <c r="Y131" s="8"/>
      <c r="Z131" s="8"/>
      <c r="AA131" s="8"/>
      <c r="AB131" s="8"/>
      <c r="AC131" s="8"/>
      <c r="AD131" s="8"/>
      <c r="AE131" s="8"/>
      <c r="AF131" s="8"/>
      <c r="AG131" s="8"/>
      <c r="AH131" s="8"/>
      <c r="AI131" s="8"/>
      <c r="AJ131" s="8"/>
      <c r="AK131" s="8"/>
      <c r="AL131" s="8"/>
      <c r="AM131" s="8"/>
      <c r="AN131" s="8"/>
      <c r="AO131" s="8"/>
      <c r="AP131" s="8"/>
      <c r="AQ131" s="8"/>
      <c r="AR131" s="8"/>
      <c r="AS131" s="8"/>
      <c r="AT131" s="8"/>
      <c r="AU131" s="8"/>
      <c r="AV131" s="8"/>
      <c r="AW131" s="8"/>
      <c r="AX131" s="8"/>
      <c r="AY131" s="8"/>
      <c r="AZ131" s="8"/>
      <c r="BA131" s="8"/>
      <c r="BB131" s="8"/>
      <c r="BC131" s="8"/>
      <c r="BD131" s="8"/>
      <c r="BE131" s="8"/>
      <c r="BF131" s="8"/>
      <c r="BG131" s="8"/>
      <c r="BH131" s="8"/>
      <c r="BI131" s="8"/>
      <c r="BJ131" s="8"/>
      <c r="BK131" s="8"/>
      <c r="BL131" s="8"/>
      <c r="BM131" s="8"/>
      <c r="BN131" s="8"/>
      <c r="BO131" s="8"/>
      <c r="BP131" s="8"/>
      <c r="BQ131" s="8"/>
      <c r="BR131" s="8"/>
      <c r="BS131" s="8"/>
      <c r="BT131" s="8"/>
      <c r="BU131" s="8"/>
      <c r="BV131" s="8"/>
      <c r="BW131" s="8"/>
      <c r="BX131" s="8"/>
      <c r="BY131" s="8"/>
      <c r="BZ131" s="8"/>
      <c r="CA131" s="8"/>
      <c r="CB131" s="8"/>
      <c r="CC131" s="8"/>
      <c r="CD131" s="8"/>
      <c r="CE131" s="8"/>
      <c r="CF131" s="8"/>
      <c r="CG131" s="8"/>
      <c r="CH131" s="8"/>
      <c r="CI131" s="8"/>
      <c r="CJ131" s="8"/>
      <c r="CK131" s="8"/>
      <c r="CL131" s="8"/>
      <c r="CM131" s="8"/>
      <c r="CN131" s="8"/>
      <c r="CO131" s="8"/>
    </row>
    <row r="132" spans="3:93" x14ac:dyDescent="0.3">
      <c r="C132"/>
      <c r="D132"/>
      <c r="E132"/>
      <c r="F132"/>
      <c r="G132"/>
      <c r="H132"/>
      <c r="J132" s="8"/>
      <c r="K132" s="8"/>
      <c r="L132" s="8"/>
      <c r="M132" s="8"/>
      <c r="N132" s="8"/>
      <c r="O132" s="8"/>
      <c r="P132" s="8"/>
      <c r="Q132" s="8"/>
      <c r="R132" s="8"/>
      <c r="S132" s="8"/>
      <c r="T132" s="8"/>
      <c r="U132" s="8"/>
      <c r="V132" s="8"/>
      <c r="W132" s="8"/>
      <c r="X132" s="8"/>
      <c r="Y132" s="8"/>
      <c r="Z132" s="8"/>
      <c r="AA132" s="8"/>
      <c r="AB132" s="8"/>
      <c r="AC132" s="8"/>
      <c r="AD132" s="8"/>
      <c r="AE132" s="8"/>
      <c r="AF132" s="8"/>
      <c r="AG132" s="8"/>
      <c r="AH132" s="8"/>
      <c r="AI132" s="8"/>
      <c r="AJ132" s="8"/>
      <c r="AK132" s="8"/>
      <c r="AL132" s="8"/>
      <c r="AM132" s="8"/>
      <c r="AN132" s="8"/>
      <c r="AO132" s="8"/>
      <c r="AP132" s="8"/>
      <c r="AQ132" s="8"/>
      <c r="AR132" s="8"/>
      <c r="AS132" s="8"/>
      <c r="AT132" s="8"/>
      <c r="AU132" s="8"/>
      <c r="AV132" s="8"/>
      <c r="AW132" s="8"/>
      <c r="AX132" s="8"/>
      <c r="AY132" s="8"/>
      <c r="AZ132" s="8"/>
      <c r="BA132" s="8"/>
      <c r="BB132" s="8"/>
      <c r="BC132" s="8"/>
      <c r="BD132" s="8"/>
      <c r="BE132" s="8"/>
      <c r="BF132" s="8"/>
      <c r="BG132" s="8"/>
      <c r="BH132" s="8"/>
      <c r="BI132" s="8"/>
      <c r="BJ132" s="8"/>
      <c r="BK132" s="8"/>
      <c r="BL132" s="8"/>
      <c r="BM132" s="8"/>
      <c r="BN132" s="8"/>
      <c r="BO132" s="8"/>
      <c r="BP132" s="8"/>
      <c r="BQ132" s="8"/>
      <c r="BR132" s="8"/>
      <c r="BS132" s="8"/>
      <c r="BT132" s="8"/>
      <c r="BU132" s="8"/>
      <c r="BV132" s="8"/>
      <c r="BW132" s="8"/>
      <c r="BX132" s="8"/>
      <c r="BY132" s="8"/>
      <c r="BZ132" s="8"/>
      <c r="CA132" s="8"/>
      <c r="CB132" s="8"/>
      <c r="CC132" s="8"/>
      <c r="CD132" s="8"/>
      <c r="CE132" s="8"/>
      <c r="CF132" s="8"/>
      <c r="CG132" s="8"/>
      <c r="CH132" s="8"/>
      <c r="CI132" s="8"/>
      <c r="CJ132" s="8"/>
      <c r="CK132" s="8"/>
      <c r="CL132" s="8"/>
      <c r="CM132" s="8"/>
      <c r="CN132" s="8"/>
      <c r="CO132" s="8"/>
    </row>
    <row r="133" spans="3:93" x14ac:dyDescent="0.3">
      <c r="C133"/>
      <c r="D133"/>
      <c r="E133"/>
      <c r="F133"/>
      <c r="G133"/>
      <c r="H133"/>
      <c r="J133" s="8"/>
      <c r="K133" s="8"/>
      <c r="L133" s="8"/>
      <c r="M133" s="8"/>
      <c r="N133" s="8"/>
      <c r="O133" s="8"/>
      <c r="P133" s="8"/>
      <c r="Q133" s="8"/>
      <c r="R133" s="8"/>
      <c r="S133" s="8"/>
      <c r="T133" s="8"/>
      <c r="U133" s="8"/>
      <c r="V133" s="8"/>
      <c r="W133" s="8"/>
      <c r="X133" s="8"/>
      <c r="Y133" s="8"/>
      <c r="Z133" s="8"/>
      <c r="AA133" s="8"/>
      <c r="AB133" s="8"/>
      <c r="AC133" s="8"/>
      <c r="AD133" s="8"/>
      <c r="AE133" s="8"/>
      <c r="AF133" s="8"/>
      <c r="AG133" s="8"/>
      <c r="AH133" s="8"/>
      <c r="AI133" s="8"/>
      <c r="AJ133" s="8"/>
      <c r="AK133" s="8"/>
      <c r="AL133" s="8"/>
      <c r="AM133" s="8"/>
      <c r="AN133" s="8"/>
      <c r="AO133" s="8"/>
      <c r="AP133" s="8"/>
      <c r="AQ133" s="8"/>
      <c r="AR133" s="8"/>
      <c r="AS133" s="8"/>
      <c r="AT133" s="8"/>
      <c r="AU133" s="8"/>
      <c r="AV133" s="8"/>
      <c r="AW133" s="8"/>
      <c r="AX133" s="8"/>
      <c r="AY133" s="8"/>
      <c r="AZ133" s="8"/>
      <c r="BA133" s="8"/>
      <c r="BB133" s="8"/>
      <c r="BC133" s="8"/>
      <c r="BD133" s="8"/>
      <c r="BE133" s="8"/>
      <c r="BF133" s="8"/>
      <c r="BG133" s="8"/>
      <c r="BH133" s="8"/>
      <c r="BI133" s="8"/>
      <c r="BJ133" s="8"/>
      <c r="BK133" s="8"/>
      <c r="BL133" s="8"/>
      <c r="BM133" s="8"/>
      <c r="BN133" s="8"/>
      <c r="BO133" s="8"/>
      <c r="BP133" s="8"/>
      <c r="BQ133" s="8"/>
      <c r="BR133" s="8"/>
      <c r="BS133" s="8"/>
      <c r="BT133" s="8"/>
      <c r="BU133" s="8"/>
      <c r="BV133" s="8"/>
      <c r="BW133" s="8"/>
      <c r="BX133" s="8"/>
      <c r="BY133" s="8"/>
      <c r="BZ133" s="8"/>
      <c r="CA133" s="8"/>
      <c r="CB133" s="8"/>
      <c r="CC133" s="8"/>
      <c r="CD133" s="8"/>
      <c r="CE133" s="8"/>
      <c r="CF133" s="8"/>
      <c r="CG133" s="8"/>
      <c r="CH133" s="8"/>
      <c r="CI133" s="8"/>
      <c r="CJ133" s="8"/>
      <c r="CK133" s="8"/>
      <c r="CL133" s="8"/>
      <c r="CM133" s="8"/>
      <c r="CN133" s="8"/>
      <c r="CO133" s="8"/>
    </row>
    <row r="134" spans="3:93" x14ac:dyDescent="0.3">
      <c r="C134"/>
      <c r="D134"/>
      <c r="E134"/>
      <c r="F134"/>
      <c r="G134"/>
      <c r="H134"/>
      <c r="J134" s="8"/>
      <c r="K134" s="8"/>
      <c r="L134" s="8"/>
      <c r="M134" s="8"/>
      <c r="N134" s="8"/>
      <c r="O134" s="8"/>
      <c r="P134" s="8"/>
      <c r="Q134" s="8"/>
      <c r="R134" s="8"/>
      <c r="S134" s="8"/>
      <c r="T134" s="8"/>
      <c r="U134" s="8"/>
      <c r="V134" s="8"/>
      <c r="W134" s="8"/>
      <c r="X134" s="8"/>
      <c r="Y134" s="8"/>
      <c r="Z134" s="8"/>
      <c r="AA134" s="8"/>
      <c r="AB134" s="8"/>
      <c r="AC134" s="8"/>
      <c r="AD134" s="8"/>
      <c r="AE134" s="8"/>
      <c r="AF134" s="8"/>
      <c r="AG134" s="8"/>
      <c r="AH134" s="8"/>
      <c r="AI134" s="8"/>
      <c r="AJ134" s="8"/>
      <c r="AK134" s="8"/>
      <c r="AL134" s="8"/>
      <c r="AM134" s="8"/>
      <c r="AN134" s="8"/>
      <c r="AO134" s="8"/>
      <c r="AP134" s="8"/>
      <c r="AQ134" s="8"/>
      <c r="AR134" s="8"/>
      <c r="AS134" s="8"/>
      <c r="AT134" s="8"/>
      <c r="AU134" s="8"/>
      <c r="AV134" s="8"/>
      <c r="AW134" s="8"/>
      <c r="AX134" s="8"/>
      <c r="AY134" s="8"/>
      <c r="AZ134" s="8"/>
      <c r="BA134" s="8"/>
      <c r="BB134" s="8"/>
      <c r="BC134" s="8"/>
      <c r="BD134" s="8"/>
      <c r="BE134" s="8"/>
      <c r="BF134" s="8"/>
      <c r="BG134" s="8"/>
      <c r="BH134" s="8"/>
      <c r="BI134" s="8"/>
      <c r="BJ134" s="8"/>
      <c r="BK134" s="8"/>
      <c r="BL134" s="8"/>
      <c r="BM134" s="8"/>
      <c r="BN134" s="8"/>
      <c r="BO134" s="8"/>
      <c r="BP134" s="8"/>
      <c r="BQ134" s="8"/>
      <c r="BR134" s="8"/>
      <c r="BS134" s="8"/>
      <c r="BT134" s="8"/>
      <c r="BU134" s="8"/>
      <c r="BV134" s="8"/>
      <c r="BW134" s="8"/>
      <c r="BX134" s="8"/>
      <c r="BY134" s="8"/>
      <c r="BZ134" s="8"/>
      <c r="CA134" s="8"/>
      <c r="CB134" s="8"/>
      <c r="CC134" s="8"/>
      <c r="CD134" s="8"/>
      <c r="CE134" s="8"/>
      <c r="CF134" s="8"/>
      <c r="CG134" s="8"/>
      <c r="CH134" s="8"/>
      <c r="CI134" s="8"/>
      <c r="CJ134" s="8"/>
      <c r="CK134" s="8"/>
      <c r="CL134" s="8"/>
      <c r="CM134" s="8"/>
      <c r="CN134" s="8"/>
      <c r="CO134" s="8"/>
    </row>
    <row r="135" spans="3:93" x14ac:dyDescent="0.3">
      <c r="C135"/>
      <c r="D135"/>
      <c r="E135"/>
      <c r="F135"/>
      <c r="G135"/>
      <c r="H135"/>
      <c r="J135" s="8"/>
      <c r="K135" s="8"/>
      <c r="L135" s="8"/>
      <c r="M135" s="8"/>
      <c r="N135" s="8"/>
      <c r="O135" s="8"/>
      <c r="P135" s="8"/>
      <c r="Q135" s="8"/>
      <c r="R135" s="8"/>
      <c r="S135" s="8"/>
      <c r="T135" s="8"/>
      <c r="U135" s="8"/>
      <c r="V135" s="8"/>
      <c r="W135" s="8"/>
      <c r="X135" s="8"/>
      <c r="Y135" s="8"/>
      <c r="Z135" s="8"/>
      <c r="AA135" s="8"/>
      <c r="AB135" s="8"/>
      <c r="AC135" s="8"/>
      <c r="AD135" s="8"/>
      <c r="AE135" s="8"/>
      <c r="AF135" s="8"/>
      <c r="AG135" s="8"/>
      <c r="AH135" s="8"/>
      <c r="AI135" s="8"/>
      <c r="AJ135" s="8"/>
      <c r="AK135" s="8"/>
      <c r="AL135" s="8"/>
      <c r="AM135" s="8"/>
      <c r="AN135" s="8"/>
      <c r="AO135" s="8"/>
      <c r="AP135" s="8"/>
      <c r="AQ135" s="8"/>
      <c r="AR135" s="8"/>
      <c r="AS135" s="8"/>
      <c r="AT135" s="8"/>
      <c r="AU135" s="8"/>
      <c r="AV135" s="8"/>
      <c r="AW135" s="8"/>
      <c r="AX135" s="8"/>
      <c r="AY135" s="8"/>
      <c r="AZ135" s="8"/>
      <c r="BA135" s="8"/>
      <c r="BB135" s="8"/>
      <c r="BC135" s="8"/>
      <c r="BD135" s="8"/>
      <c r="BE135" s="8"/>
      <c r="BF135" s="8"/>
      <c r="BG135" s="8"/>
      <c r="BH135" s="8"/>
      <c r="BI135" s="8"/>
      <c r="BJ135" s="8"/>
      <c r="BK135" s="8"/>
      <c r="BL135" s="8"/>
      <c r="BM135" s="8"/>
      <c r="BN135" s="8"/>
      <c r="BO135" s="8"/>
      <c r="BP135" s="8"/>
      <c r="BQ135" s="8"/>
      <c r="BR135" s="8"/>
      <c r="BS135" s="8"/>
      <c r="BT135" s="8"/>
      <c r="BU135" s="8"/>
      <c r="BV135" s="8"/>
      <c r="BW135" s="8"/>
      <c r="BX135" s="8"/>
      <c r="BY135" s="8"/>
      <c r="BZ135" s="8"/>
      <c r="CA135" s="8"/>
      <c r="CB135" s="8"/>
      <c r="CC135" s="8"/>
      <c r="CD135" s="8"/>
      <c r="CE135" s="8"/>
      <c r="CF135" s="8"/>
      <c r="CG135" s="8"/>
      <c r="CH135" s="8"/>
      <c r="CI135" s="8"/>
      <c r="CJ135" s="8"/>
      <c r="CK135" s="8"/>
      <c r="CL135" s="8"/>
      <c r="CM135" s="8"/>
      <c r="CN135" s="8"/>
      <c r="CO135" s="8"/>
    </row>
    <row r="136" spans="3:93" x14ac:dyDescent="0.3">
      <c r="C136"/>
      <c r="D136"/>
      <c r="E136"/>
      <c r="F136"/>
      <c r="G136"/>
      <c r="H136"/>
      <c r="J136" s="8"/>
      <c r="K136" s="8"/>
      <c r="L136" s="8"/>
      <c r="M136" s="8"/>
      <c r="N136" s="8"/>
      <c r="O136" s="8"/>
      <c r="P136" s="8"/>
      <c r="Q136" s="8"/>
      <c r="R136" s="8"/>
      <c r="S136" s="8"/>
      <c r="T136" s="8"/>
      <c r="U136" s="8"/>
      <c r="V136" s="8"/>
      <c r="W136" s="8"/>
      <c r="X136" s="8"/>
      <c r="Y136" s="8"/>
      <c r="Z136" s="8"/>
      <c r="AA136" s="8"/>
      <c r="AB136" s="8"/>
      <c r="AC136" s="8"/>
      <c r="AD136" s="8"/>
      <c r="AE136" s="8"/>
      <c r="AF136" s="8"/>
      <c r="AG136" s="8"/>
      <c r="AH136" s="8"/>
      <c r="AI136" s="8"/>
      <c r="AJ136" s="8"/>
      <c r="AK136" s="8"/>
      <c r="AL136" s="8"/>
      <c r="AM136" s="8"/>
      <c r="AN136" s="8"/>
      <c r="AO136" s="8"/>
      <c r="AP136" s="8"/>
      <c r="AQ136" s="8"/>
      <c r="AR136" s="8"/>
      <c r="AS136" s="8"/>
      <c r="AT136" s="8"/>
      <c r="AU136" s="8"/>
      <c r="AV136" s="8"/>
      <c r="AW136" s="8"/>
      <c r="AX136" s="8"/>
      <c r="AY136" s="8"/>
      <c r="AZ136" s="8"/>
      <c r="BA136" s="8"/>
      <c r="BB136" s="8"/>
      <c r="BC136" s="8"/>
      <c r="BD136" s="8"/>
      <c r="BE136" s="8"/>
      <c r="BF136" s="8"/>
      <c r="BG136" s="8"/>
      <c r="BH136" s="8"/>
      <c r="BI136" s="8"/>
      <c r="BJ136" s="8"/>
      <c r="BK136" s="8"/>
      <c r="BL136" s="8"/>
      <c r="BM136" s="8"/>
      <c r="BN136" s="8"/>
      <c r="BO136" s="8"/>
      <c r="BP136" s="8"/>
      <c r="BQ136" s="8"/>
      <c r="BR136" s="8"/>
      <c r="BS136" s="8"/>
      <c r="BT136" s="8"/>
      <c r="BU136" s="8"/>
      <c r="BV136" s="8"/>
      <c r="BW136" s="8"/>
      <c r="BX136" s="8"/>
      <c r="BY136" s="8"/>
      <c r="BZ136" s="8"/>
      <c r="CA136" s="8"/>
      <c r="CB136" s="8"/>
      <c r="CC136" s="8"/>
      <c r="CD136" s="8"/>
      <c r="CE136" s="8"/>
      <c r="CF136" s="8"/>
      <c r="CG136" s="8"/>
      <c r="CH136" s="8"/>
      <c r="CI136" s="8"/>
      <c r="CJ136" s="8"/>
      <c r="CK136" s="8"/>
      <c r="CL136" s="8"/>
      <c r="CM136" s="8"/>
      <c r="CN136" s="8"/>
      <c r="CO136" s="8"/>
    </row>
    <row r="137" spans="3:93" x14ac:dyDescent="0.3">
      <c r="C137"/>
      <c r="D137"/>
      <c r="E137"/>
      <c r="F137"/>
      <c r="G137"/>
      <c r="H137"/>
      <c r="J137" s="8"/>
      <c r="K137" s="8"/>
      <c r="L137" s="8"/>
      <c r="M137" s="8"/>
      <c r="N137" s="8"/>
      <c r="O137" s="8"/>
      <c r="P137" s="8"/>
      <c r="Q137" s="8"/>
      <c r="R137" s="8"/>
      <c r="S137" s="8"/>
      <c r="T137" s="8"/>
      <c r="U137" s="8"/>
      <c r="V137" s="8"/>
      <c r="W137" s="8"/>
      <c r="X137" s="8"/>
      <c r="Y137" s="8"/>
      <c r="Z137" s="8"/>
      <c r="AA137" s="8"/>
      <c r="AB137" s="8"/>
      <c r="AC137" s="8"/>
      <c r="AD137" s="8"/>
      <c r="AE137" s="8"/>
      <c r="AF137" s="8"/>
      <c r="AG137" s="8"/>
      <c r="AH137" s="8"/>
      <c r="AI137" s="8"/>
      <c r="AJ137" s="8"/>
      <c r="AK137" s="8"/>
      <c r="AL137" s="8"/>
      <c r="AM137" s="8"/>
      <c r="AN137" s="8"/>
      <c r="AO137" s="8"/>
      <c r="AP137" s="8"/>
      <c r="AQ137" s="8"/>
      <c r="AR137" s="8"/>
      <c r="AS137" s="8"/>
      <c r="AT137" s="8"/>
      <c r="AU137" s="8"/>
      <c r="AV137" s="8"/>
      <c r="AW137" s="8"/>
      <c r="AX137" s="8"/>
      <c r="AY137" s="8"/>
      <c r="AZ137" s="8"/>
      <c r="BA137" s="8"/>
      <c r="BB137" s="8"/>
      <c r="BC137" s="8"/>
      <c r="BD137" s="8"/>
      <c r="BE137" s="8"/>
      <c r="BF137" s="8"/>
      <c r="BG137" s="8"/>
      <c r="BH137" s="8"/>
      <c r="BI137" s="8"/>
      <c r="BJ137" s="8"/>
      <c r="BK137" s="8"/>
      <c r="BL137" s="8"/>
      <c r="BM137" s="8"/>
      <c r="BN137" s="8"/>
      <c r="BO137" s="8"/>
      <c r="BP137" s="8"/>
      <c r="BQ137" s="8"/>
      <c r="BR137" s="8"/>
      <c r="BS137" s="8"/>
      <c r="BT137" s="8"/>
      <c r="BU137" s="8"/>
      <c r="BV137" s="8"/>
      <c r="BW137" s="8"/>
      <c r="BX137" s="8"/>
      <c r="BY137" s="8"/>
      <c r="BZ137" s="8"/>
      <c r="CA137" s="8"/>
      <c r="CB137" s="8"/>
      <c r="CC137" s="8"/>
      <c r="CD137" s="8"/>
      <c r="CE137" s="8"/>
      <c r="CF137" s="8"/>
      <c r="CG137" s="8"/>
      <c r="CH137" s="8"/>
      <c r="CI137" s="8"/>
      <c r="CJ137" s="8"/>
      <c r="CK137" s="8"/>
      <c r="CL137" s="8"/>
      <c r="CM137" s="8"/>
      <c r="CN137" s="8"/>
      <c r="CO137" s="8"/>
    </row>
    <row r="138" spans="3:93" x14ac:dyDescent="0.3">
      <c r="C138"/>
      <c r="D138"/>
      <c r="E138"/>
      <c r="F138"/>
      <c r="G138"/>
      <c r="H138"/>
      <c r="J138" s="8"/>
      <c r="K138" s="8"/>
      <c r="L138" s="8"/>
      <c r="M138" s="8"/>
      <c r="N138" s="8"/>
      <c r="O138" s="8"/>
      <c r="P138" s="8"/>
      <c r="Q138" s="8"/>
      <c r="R138" s="8"/>
      <c r="S138" s="8"/>
      <c r="T138" s="8"/>
      <c r="U138" s="8"/>
      <c r="V138" s="8"/>
      <c r="W138" s="8"/>
      <c r="X138" s="8"/>
      <c r="Y138" s="8"/>
      <c r="Z138" s="8"/>
      <c r="AA138" s="8"/>
      <c r="AB138" s="8"/>
      <c r="AC138" s="8"/>
      <c r="AD138" s="8"/>
      <c r="AE138" s="8"/>
      <c r="AF138" s="8"/>
      <c r="AG138" s="8"/>
      <c r="AH138" s="8"/>
      <c r="AI138" s="8"/>
      <c r="AJ138" s="8"/>
      <c r="AK138" s="8"/>
      <c r="AL138" s="8"/>
      <c r="AM138" s="8"/>
      <c r="AN138" s="8"/>
      <c r="AO138" s="8"/>
      <c r="AP138" s="8"/>
      <c r="AQ138" s="8"/>
      <c r="AR138" s="8"/>
      <c r="AS138" s="8"/>
      <c r="AT138" s="8"/>
      <c r="AU138" s="8"/>
      <c r="AV138" s="8"/>
      <c r="AW138" s="8"/>
      <c r="AX138" s="8"/>
      <c r="AY138" s="8"/>
      <c r="AZ138" s="8"/>
      <c r="BA138" s="8"/>
      <c r="BB138" s="8"/>
      <c r="BC138" s="8"/>
      <c r="BD138" s="8"/>
      <c r="BE138" s="8"/>
      <c r="BF138" s="8"/>
      <c r="BG138" s="8"/>
      <c r="BH138" s="8"/>
      <c r="BI138" s="8"/>
      <c r="BJ138" s="8"/>
      <c r="BK138" s="8"/>
      <c r="BL138" s="8"/>
      <c r="BM138" s="8"/>
      <c r="BN138" s="8"/>
      <c r="BO138" s="8"/>
      <c r="BP138" s="8"/>
      <c r="BQ138" s="8"/>
      <c r="BR138" s="8"/>
      <c r="BS138" s="8"/>
      <c r="BT138" s="8"/>
      <c r="BU138" s="8"/>
      <c r="BV138" s="8"/>
      <c r="BW138" s="8"/>
      <c r="BX138" s="8"/>
      <c r="BY138" s="8"/>
      <c r="BZ138" s="8"/>
      <c r="CA138" s="8"/>
      <c r="CB138" s="8"/>
      <c r="CC138" s="8"/>
      <c r="CD138" s="8"/>
      <c r="CE138" s="8"/>
      <c r="CF138" s="8"/>
      <c r="CG138" s="8"/>
      <c r="CH138" s="8"/>
      <c r="CI138" s="8"/>
      <c r="CJ138" s="8"/>
      <c r="CK138" s="8"/>
      <c r="CL138" s="8"/>
      <c r="CM138" s="8"/>
      <c r="CN138" s="8"/>
      <c r="CO138" s="8"/>
    </row>
    <row r="139" spans="3:93" x14ac:dyDescent="0.3">
      <c r="C139"/>
      <c r="D139"/>
      <c r="E139"/>
      <c r="F139"/>
      <c r="G139"/>
      <c r="H139"/>
      <c r="J139" s="8"/>
      <c r="K139" s="8"/>
      <c r="L139" s="8"/>
      <c r="M139" s="8"/>
      <c r="N139" s="8"/>
      <c r="O139" s="8"/>
      <c r="P139" s="8"/>
      <c r="Q139" s="8"/>
      <c r="R139" s="8"/>
      <c r="S139" s="8"/>
      <c r="T139" s="8"/>
      <c r="U139" s="8"/>
      <c r="V139" s="8"/>
      <c r="W139" s="8"/>
      <c r="X139" s="8"/>
      <c r="Y139" s="8"/>
      <c r="Z139" s="8"/>
      <c r="AA139" s="8"/>
      <c r="AB139" s="8"/>
      <c r="AC139" s="8"/>
      <c r="AD139" s="8"/>
      <c r="AE139" s="8"/>
      <c r="AF139" s="8"/>
      <c r="AG139" s="8"/>
      <c r="AH139" s="8"/>
      <c r="AI139" s="8"/>
      <c r="AJ139" s="8"/>
      <c r="AK139" s="8"/>
      <c r="AL139" s="8"/>
      <c r="AM139" s="8"/>
      <c r="AN139" s="8"/>
      <c r="AO139" s="8"/>
      <c r="AP139" s="8"/>
      <c r="AQ139" s="8"/>
      <c r="AR139" s="8"/>
      <c r="AS139" s="8"/>
      <c r="AT139" s="8"/>
      <c r="AU139" s="8"/>
      <c r="AV139" s="8"/>
      <c r="AW139" s="8"/>
      <c r="AX139" s="8"/>
      <c r="AY139" s="8"/>
      <c r="AZ139" s="8"/>
      <c r="BA139" s="8"/>
      <c r="BB139" s="8"/>
      <c r="BC139" s="8"/>
      <c r="BD139" s="8"/>
      <c r="BE139" s="8"/>
      <c r="BF139" s="8"/>
      <c r="BG139" s="8"/>
      <c r="BH139" s="8"/>
      <c r="BI139" s="8"/>
      <c r="BJ139" s="8"/>
      <c r="BK139" s="8"/>
      <c r="BL139" s="8"/>
      <c r="BM139" s="8"/>
      <c r="BN139" s="8"/>
      <c r="BO139" s="8"/>
      <c r="BP139" s="8"/>
      <c r="BQ139" s="8"/>
      <c r="BR139" s="8"/>
      <c r="BS139" s="8"/>
      <c r="BT139" s="8"/>
      <c r="BU139" s="8"/>
      <c r="BV139" s="8"/>
      <c r="BW139" s="8"/>
      <c r="BX139" s="8"/>
      <c r="BY139" s="8"/>
      <c r="BZ139" s="8"/>
      <c r="CA139" s="8"/>
      <c r="CB139" s="8"/>
      <c r="CC139" s="8"/>
      <c r="CD139" s="8"/>
      <c r="CE139" s="8"/>
      <c r="CF139" s="8"/>
      <c r="CG139" s="8"/>
      <c r="CH139" s="8"/>
      <c r="CI139" s="8"/>
      <c r="CJ139" s="8"/>
      <c r="CK139" s="8"/>
      <c r="CL139" s="8"/>
      <c r="CM139" s="8"/>
      <c r="CN139" s="8"/>
      <c r="CO139" s="8"/>
    </row>
    <row r="140" spans="3:93" x14ac:dyDescent="0.3">
      <c r="C140"/>
      <c r="D140"/>
      <c r="E140"/>
      <c r="F140"/>
      <c r="G140"/>
      <c r="H140"/>
      <c r="J140" s="8"/>
      <c r="K140" s="8"/>
      <c r="L140" s="8"/>
      <c r="M140" s="8"/>
      <c r="N140" s="8"/>
      <c r="O140" s="8"/>
      <c r="P140" s="8"/>
      <c r="Q140" s="8"/>
      <c r="R140" s="8"/>
      <c r="S140" s="8"/>
      <c r="T140" s="8"/>
      <c r="U140" s="8"/>
      <c r="V140" s="8"/>
      <c r="W140" s="8"/>
      <c r="X140" s="8"/>
      <c r="Y140" s="8"/>
      <c r="Z140" s="8"/>
      <c r="AA140" s="8"/>
      <c r="AB140" s="8"/>
      <c r="AC140" s="8"/>
      <c r="AD140" s="8"/>
      <c r="AE140" s="8"/>
      <c r="AF140" s="8"/>
      <c r="AG140" s="8"/>
      <c r="AH140" s="8"/>
      <c r="AI140" s="8"/>
      <c r="AJ140" s="8"/>
      <c r="AK140" s="8"/>
      <c r="AL140" s="8"/>
      <c r="AM140" s="8"/>
      <c r="AN140" s="8"/>
      <c r="AO140" s="8"/>
      <c r="AP140" s="8"/>
      <c r="AQ140" s="8"/>
      <c r="AR140" s="8"/>
      <c r="AS140" s="8"/>
      <c r="AT140" s="8"/>
      <c r="AU140" s="8"/>
      <c r="AV140" s="8"/>
      <c r="AW140" s="8"/>
      <c r="AX140" s="8"/>
      <c r="AY140" s="8"/>
      <c r="AZ140" s="8"/>
      <c r="BA140" s="8"/>
      <c r="BB140" s="8"/>
      <c r="BC140" s="8"/>
      <c r="BD140" s="8"/>
      <c r="BE140" s="8"/>
      <c r="BF140" s="8"/>
      <c r="BG140" s="8"/>
      <c r="BH140" s="8"/>
      <c r="BI140" s="8"/>
      <c r="BJ140" s="8"/>
      <c r="BK140" s="8"/>
      <c r="BL140" s="8"/>
      <c r="BM140" s="8"/>
      <c r="BN140" s="8"/>
      <c r="BO140" s="8"/>
      <c r="BP140" s="8"/>
      <c r="BQ140" s="8"/>
      <c r="BR140" s="8"/>
      <c r="BS140" s="8"/>
      <c r="BT140" s="8"/>
      <c r="BU140" s="8"/>
      <c r="BV140" s="8"/>
      <c r="BW140" s="8"/>
      <c r="BX140" s="8"/>
      <c r="BY140" s="8"/>
      <c r="BZ140" s="8"/>
      <c r="CA140" s="8"/>
      <c r="CB140" s="8"/>
      <c r="CC140" s="8"/>
      <c r="CD140" s="8"/>
      <c r="CE140" s="8"/>
      <c r="CF140" s="8"/>
      <c r="CG140" s="8"/>
      <c r="CH140" s="8"/>
      <c r="CI140" s="8"/>
      <c r="CJ140" s="8"/>
      <c r="CK140" s="8"/>
      <c r="CL140" s="8"/>
      <c r="CM140" s="8"/>
      <c r="CN140" s="8"/>
      <c r="CO140" s="8"/>
    </row>
    <row r="141" spans="3:93" x14ac:dyDescent="0.3">
      <c r="C141"/>
      <c r="D141"/>
      <c r="E141"/>
      <c r="F141"/>
      <c r="G141"/>
      <c r="H141"/>
      <c r="J141" s="8"/>
      <c r="K141" s="8"/>
      <c r="L141" s="8"/>
      <c r="M141" s="8"/>
      <c r="N141" s="8"/>
      <c r="O141" s="8"/>
      <c r="P141" s="8"/>
      <c r="Q141" s="8"/>
      <c r="R141" s="8"/>
      <c r="S141" s="8"/>
      <c r="T141" s="8"/>
      <c r="U141" s="8"/>
      <c r="V141" s="8"/>
      <c r="W141" s="8"/>
      <c r="X141" s="8"/>
      <c r="Y141" s="8"/>
      <c r="Z141" s="8"/>
      <c r="AA141" s="8"/>
      <c r="AB141" s="8"/>
      <c r="AC141" s="8"/>
      <c r="AD141" s="8"/>
      <c r="AE141" s="8"/>
      <c r="AF141" s="8"/>
      <c r="AG141" s="8"/>
      <c r="AH141" s="8"/>
      <c r="AI141" s="8"/>
      <c r="AJ141" s="8"/>
      <c r="AK141" s="8"/>
      <c r="AL141" s="8"/>
      <c r="AM141" s="8"/>
      <c r="AN141" s="8"/>
      <c r="AO141" s="8"/>
      <c r="AP141" s="8"/>
      <c r="AQ141" s="8"/>
      <c r="AR141" s="8"/>
      <c r="AS141" s="8"/>
      <c r="AT141" s="8"/>
      <c r="AU141" s="8"/>
      <c r="AV141" s="8"/>
      <c r="AW141" s="8"/>
      <c r="AX141" s="8"/>
      <c r="AY141" s="8"/>
      <c r="AZ141" s="8"/>
      <c r="BA141" s="8"/>
      <c r="BB141" s="8"/>
      <c r="BC141" s="8"/>
      <c r="BD141" s="8"/>
      <c r="BE141" s="8"/>
      <c r="BF141" s="8"/>
      <c r="BG141" s="8"/>
      <c r="BH141" s="8"/>
      <c r="BI141" s="8"/>
      <c r="BJ141" s="8"/>
      <c r="BK141" s="8"/>
      <c r="BL141" s="8"/>
      <c r="BM141" s="8"/>
      <c r="BN141" s="8"/>
      <c r="BO141" s="8"/>
      <c r="BP141" s="8"/>
      <c r="BQ141" s="8"/>
      <c r="BR141" s="8"/>
      <c r="BS141" s="8"/>
      <c r="BT141" s="8"/>
      <c r="BU141" s="8"/>
      <c r="BV141" s="8"/>
      <c r="BW141" s="8"/>
      <c r="BX141" s="8"/>
      <c r="BY141" s="8"/>
      <c r="BZ141" s="8"/>
      <c r="CA141" s="8"/>
      <c r="CB141" s="8"/>
      <c r="CC141" s="8"/>
      <c r="CD141" s="8"/>
      <c r="CE141" s="8"/>
      <c r="CF141" s="8"/>
      <c r="CG141" s="8"/>
      <c r="CH141" s="8"/>
      <c r="CI141" s="8"/>
      <c r="CJ141" s="8"/>
      <c r="CK141" s="8"/>
      <c r="CL141" s="8"/>
      <c r="CM141" s="8"/>
      <c r="CN141" s="8"/>
      <c r="CO141" s="8"/>
    </row>
    <row r="142" spans="3:93" x14ac:dyDescent="0.3">
      <c r="C142"/>
      <c r="D142"/>
      <c r="E142"/>
      <c r="F142"/>
      <c r="G142"/>
      <c r="H142"/>
      <c r="J142" s="8"/>
      <c r="K142" s="8"/>
      <c r="L142" s="8"/>
      <c r="M142" s="8"/>
      <c r="N142" s="8"/>
      <c r="O142" s="8"/>
      <c r="P142" s="8"/>
      <c r="Q142" s="8"/>
      <c r="R142" s="8"/>
      <c r="S142" s="8"/>
      <c r="T142" s="8"/>
      <c r="U142" s="8"/>
      <c r="V142" s="8"/>
      <c r="W142" s="8"/>
      <c r="X142" s="8"/>
      <c r="Y142" s="8"/>
      <c r="Z142" s="8"/>
      <c r="AA142" s="8"/>
      <c r="AB142" s="8"/>
      <c r="AC142" s="8"/>
      <c r="AD142" s="8"/>
      <c r="AE142" s="8"/>
      <c r="AF142" s="8"/>
      <c r="AG142" s="8"/>
      <c r="AH142" s="8"/>
      <c r="AI142" s="8"/>
      <c r="AJ142" s="8"/>
      <c r="AK142" s="8"/>
      <c r="AL142" s="8"/>
      <c r="AM142" s="8"/>
      <c r="AN142" s="8"/>
      <c r="AO142" s="8"/>
      <c r="AP142" s="8"/>
      <c r="AQ142" s="8"/>
      <c r="AR142" s="8"/>
      <c r="AS142" s="8"/>
      <c r="AT142" s="8"/>
      <c r="AU142" s="8"/>
      <c r="AV142" s="8"/>
      <c r="AW142" s="8"/>
      <c r="AX142" s="8"/>
      <c r="AY142" s="8"/>
      <c r="AZ142" s="8"/>
      <c r="BA142" s="8"/>
      <c r="BB142" s="8"/>
      <c r="BC142" s="8"/>
      <c r="BD142" s="8"/>
      <c r="BE142" s="8"/>
      <c r="BF142" s="8"/>
      <c r="BG142" s="8"/>
      <c r="BH142" s="8"/>
      <c r="BI142" s="8"/>
      <c r="BJ142" s="8"/>
      <c r="BK142" s="8"/>
      <c r="BL142" s="8"/>
      <c r="BM142" s="8"/>
      <c r="BN142" s="8"/>
      <c r="BO142" s="8"/>
      <c r="BP142" s="8"/>
      <c r="BQ142" s="8"/>
      <c r="BR142" s="8"/>
      <c r="BS142" s="8"/>
      <c r="BT142" s="8"/>
      <c r="BU142" s="8"/>
      <c r="BV142" s="8"/>
      <c r="BW142" s="8"/>
      <c r="BX142" s="8"/>
      <c r="BY142" s="8"/>
      <c r="BZ142" s="8"/>
      <c r="CA142" s="8"/>
      <c r="CB142" s="8"/>
      <c r="CC142" s="8"/>
      <c r="CD142" s="8"/>
      <c r="CE142" s="8"/>
      <c r="CF142" s="8"/>
      <c r="CG142" s="8"/>
      <c r="CH142" s="8"/>
      <c r="CI142" s="8"/>
      <c r="CJ142" s="8"/>
      <c r="CK142" s="8"/>
      <c r="CL142" s="8"/>
      <c r="CM142" s="8"/>
      <c r="CN142" s="8"/>
      <c r="CO142" s="8"/>
    </row>
    <row r="143" spans="3:93" x14ac:dyDescent="0.3">
      <c r="C143"/>
      <c r="D143"/>
      <c r="E143"/>
      <c r="F143"/>
      <c r="G143"/>
      <c r="H143"/>
      <c r="J143" s="8"/>
      <c r="K143" s="8"/>
      <c r="L143" s="8"/>
      <c r="M143" s="8"/>
      <c r="N143" s="8"/>
      <c r="O143" s="8"/>
      <c r="P143" s="8"/>
      <c r="Q143" s="8"/>
      <c r="R143" s="8"/>
      <c r="S143" s="8"/>
      <c r="T143" s="8"/>
      <c r="U143" s="8"/>
      <c r="V143" s="8"/>
      <c r="W143" s="8"/>
      <c r="X143" s="8"/>
      <c r="Y143" s="8"/>
      <c r="Z143" s="8"/>
      <c r="AA143" s="8"/>
      <c r="AB143" s="8"/>
      <c r="AC143" s="8"/>
      <c r="AD143" s="8"/>
      <c r="AE143" s="8"/>
      <c r="AF143" s="8"/>
      <c r="AG143" s="8"/>
      <c r="AH143" s="8"/>
      <c r="AI143" s="8"/>
      <c r="AJ143" s="8"/>
      <c r="AK143" s="8"/>
      <c r="AL143" s="8"/>
      <c r="AM143" s="8"/>
      <c r="AN143" s="8"/>
      <c r="AO143" s="8"/>
      <c r="AP143" s="8"/>
      <c r="AQ143" s="8"/>
      <c r="AR143" s="8"/>
      <c r="AS143" s="8"/>
      <c r="AT143" s="8"/>
      <c r="AU143" s="8"/>
      <c r="AV143" s="8"/>
      <c r="AW143" s="8"/>
      <c r="AX143" s="8"/>
      <c r="AY143" s="8"/>
      <c r="AZ143" s="8"/>
      <c r="BA143" s="8"/>
      <c r="BB143" s="8"/>
      <c r="BC143" s="8"/>
      <c r="BD143" s="8"/>
      <c r="BE143" s="8"/>
      <c r="BF143" s="8"/>
      <c r="BG143" s="8"/>
      <c r="BH143" s="8"/>
      <c r="BI143" s="8"/>
      <c r="BJ143" s="8"/>
      <c r="BK143" s="8"/>
      <c r="BL143" s="8"/>
      <c r="BM143" s="8"/>
      <c r="BN143" s="8"/>
      <c r="BO143" s="8"/>
      <c r="BP143" s="8"/>
      <c r="BQ143" s="8"/>
      <c r="BR143" s="8"/>
      <c r="BS143" s="8"/>
      <c r="BT143" s="8"/>
      <c r="BU143" s="8"/>
      <c r="BV143" s="8"/>
      <c r="BW143" s="8"/>
      <c r="BX143" s="8"/>
      <c r="BY143" s="8"/>
      <c r="BZ143" s="8"/>
      <c r="CA143" s="8"/>
      <c r="CB143" s="8"/>
      <c r="CC143" s="8"/>
      <c r="CD143" s="8"/>
      <c r="CE143" s="8"/>
      <c r="CF143" s="8"/>
      <c r="CG143" s="8"/>
      <c r="CH143" s="8"/>
      <c r="CI143" s="8"/>
      <c r="CJ143" s="8"/>
      <c r="CK143" s="8"/>
      <c r="CL143" s="8"/>
      <c r="CM143" s="8"/>
      <c r="CN143" s="8"/>
      <c r="CO143" s="8"/>
    </row>
    <row r="144" spans="3:93" x14ac:dyDescent="0.3">
      <c r="C144"/>
      <c r="D144"/>
      <c r="E144"/>
      <c r="F144"/>
      <c r="G144"/>
      <c r="H144"/>
      <c r="J144" s="8"/>
      <c r="K144" s="8"/>
      <c r="L144" s="8"/>
      <c r="M144" s="8"/>
      <c r="N144" s="8"/>
      <c r="O144" s="8"/>
      <c r="P144" s="8"/>
      <c r="Q144" s="8"/>
      <c r="R144" s="8"/>
      <c r="S144" s="8"/>
      <c r="T144" s="8"/>
      <c r="U144" s="8"/>
      <c r="V144" s="8"/>
      <c r="W144" s="8"/>
      <c r="X144" s="8"/>
      <c r="Y144" s="8"/>
      <c r="Z144" s="8"/>
      <c r="AA144" s="8"/>
      <c r="AB144" s="8"/>
      <c r="AC144" s="8"/>
      <c r="AD144" s="8"/>
      <c r="AE144" s="8"/>
      <c r="AF144" s="8"/>
      <c r="AG144" s="8"/>
      <c r="AH144" s="8"/>
      <c r="AI144" s="8"/>
      <c r="AJ144" s="8"/>
      <c r="AK144" s="8"/>
      <c r="AL144" s="8"/>
      <c r="AM144" s="8"/>
      <c r="AN144" s="8"/>
      <c r="AO144" s="8"/>
      <c r="AP144" s="8"/>
      <c r="AQ144" s="8"/>
      <c r="AR144" s="8"/>
      <c r="AS144" s="8"/>
      <c r="AT144" s="8"/>
      <c r="AU144" s="8"/>
      <c r="AV144" s="8"/>
      <c r="AW144" s="8"/>
      <c r="AX144" s="8"/>
      <c r="AY144" s="8"/>
      <c r="AZ144" s="8"/>
      <c r="BA144" s="8"/>
      <c r="BB144" s="8"/>
      <c r="BC144" s="8"/>
      <c r="BD144" s="8"/>
      <c r="BE144" s="8"/>
      <c r="BF144" s="8"/>
      <c r="BG144" s="8"/>
      <c r="BH144" s="8"/>
      <c r="BI144" s="8"/>
      <c r="BJ144" s="8"/>
      <c r="BK144" s="8"/>
      <c r="BL144" s="8"/>
      <c r="BM144" s="8"/>
      <c r="BN144" s="8"/>
      <c r="BO144" s="8"/>
      <c r="BP144" s="8"/>
      <c r="BQ144" s="8"/>
      <c r="BR144" s="8"/>
      <c r="BS144" s="8"/>
      <c r="BT144" s="8"/>
      <c r="BU144" s="8"/>
      <c r="BV144" s="8"/>
      <c r="BW144" s="8"/>
      <c r="BX144" s="8"/>
      <c r="BY144" s="8"/>
      <c r="BZ144" s="8"/>
      <c r="CA144" s="8"/>
      <c r="CB144" s="8"/>
      <c r="CC144" s="8"/>
      <c r="CD144" s="8"/>
      <c r="CE144" s="8"/>
      <c r="CF144" s="8"/>
      <c r="CG144" s="8"/>
      <c r="CH144" s="8"/>
      <c r="CI144" s="8"/>
      <c r="CJ144" s="8"/>
      <c r="CK144" s="8"/>
      <c r="CL144" s="8"/>
      <c r="CM144" s="8"/>
      <c r="CN144" s="8"/>
      <c r="CO144" s="8"/>
    </row>
    <row r="145" spans="3:93" x14ac:dyDescent="0.3">
      <c r="C145"/>
      <c r="D145"/>
      <c r="E145"/>
      <c r="F145"/>
      <c r="G145"/>
      <c r="H145"/>
      <c r="J145" s="8"/>
      <c r="K145" s="8"/>
      <c r="L145" s="8"/>
      <c r="M145" s="8"/>
      <c r="N145" s="8"/>
      <c r="O145" s="8"/>
      <c r="P145" s="8"/>
      <c r="Q145" s="8"/>
      <c r="R145" s="8"/>
      <c r="S145" s="8"/>
      <c r="T145" s="8"/>
      <c r="U145" s="8"/>
      <c r="V145" s="8"/>
      <c r="W145" s="8"/>
      <c r="X145" s="8"/>
      <c r="Y145" s="8"/>
      <c r="Z145" s="8"/>
      <c r="AA145" s="8"/>
      <c r="AB145" s="8"/>
      <c r="AC145" s="8"/>
      <c r="AD145" s="8"/>
      <c r="AE145" s="8"/>
      <c r="AF145" s="8"/>
      <c r="AG145" s="8"/>
      <c r="AH145" s="8"/>
      <c r="AI145" s="8"/>
      <c r="AJ145" s="8"/>
      <c r="AK145" s="8"/>
      <c r="AL145" s="8"/>
      <c r="AM145" s="8"/>
      <c r="AN145" s="8"/>
      <c r="AO145" s="8"/>
      <c r="AP145" s="8"/>
      <c r="AQ145" s="8"/>
      <c r="AR145" s="8"/>
      <c r="AS145" s="8"/>
      <c r="AT145" s="8"/>
      <c r="AU145" s="8"/>
      <c r="AV145" s="8"/>
      <c r="AW145" s="8"/>
      <c r="AX145" s="8"/>
      <c r="AY145" s="8"/>
      <c r="AZ145" s="8"/>
      <c r="BA145" s="8"/>
      <c r="BB145" s="8"/>
      <c r="BC145" s="8"/>
      <c r="BD145" s="8"/>
      <c r="BE145" s="8"/>
      <c r="BF145" s="8"/>
      <c r="BG145" s="8"/>
      <c r="BH145" s="8"/>
      <c r="BI145" s="8"/>
      <c r="BJ145" s="8"/>
      <c r="BK145" s="8"/>
      <c r="BL145" s="8"/>
      <c r="BM145" s="8"/>
      <c r="BN145" s="8"/>
      <c r="BO145" s="8"/>
      <c r="BP145" s="8"/>
      <c r="BQ145" s="8"/>
      <c r="BR145" s="8"/>
      <c r="BS145" s="8"/>
      <c r="BT145" s="8"/>
      <c r="BU145" s="8"/>
      <c r="BV145" s="8"/>
      <c r="BW145" s="8"/>
      <c r="BX145" s="8"/>
      <c r="BY145" s="8"/>
      <c r="BZ145" s="8"/>
      <c r="CA145" s="8"/>
      <c r="CB145" s="8"/>
      <c r="CC145" s="8"/>
      <c r="CD145" s="8"/>
      <c r="CE145" s="8"/>
      <c r="CF145" s="8"/>
      <c r="CG145" s="8"/>
      <c r="CH145" s="8"/>
      <c r="CI145" s="8"/>
      <c r="CJ145" s="8"/>
      <c r="CK145" s="8"/>
      <c r="CL145" s="8"/>
      <c r="CM145" s="8"/>
      <c r="CN145" s="8"/>
      <c r="CO145" s="8"/>
    </row>
    <row r="146" spans="3:93" x14ac:dyDescent="0.3">
      <c r="C146"/>
      <c r="D146"/>
      <c r="E146"/>
      <c r="F146"/>
      <c r="G146"/>
      <c r="H146"/>
      <c r="J146" s="8"/>
      <c r="K146" s="8"/>
      <c r="L146" s="8"/>
      <c r="M146" s="8"/>
      <c r="N146" s="8"/>
      <c r="O146" s="8"/>
      <c r="P146" s="8"/>
      <c r="Q146" s="8"/>
      <c r="R146" s="8"/>
      <c r="S146" s="8"/>
      <c r="T146" s="8"/>
      <c r="U146" s="8"/>
      <c r="V146" s="8"/>
      <c r="W146" s="8"/>
      <c r="X146" s="8"/>
      <c r="Y146" s="8"/>
      <c r="Z146" s="8"/>
      <c r="AA146" s="8"/>
      <c r="AB146" s="8"/>
      <c r="AC146" s="8"/>
      <c r="AD146" s="8"/>
      <c r="AE146" s="8"/>
      <c r="AF146" s="8"/>
      <c r="AG146" s="8"/>
      <c r="AH146" s="8"/>
      <c r="AI146" s="8"/>
      <c r="AJ146" s="8"/>
      <c r="AK146" s="8"/>
      <c r="AL146" s="8"/>
      <c r="AM146" s="8"/>
      <c r="AN146" s="8"/>
      <c r="AO146" s="8"/>
      <c r="AP146" s="8"/>
      <c r="AQ146" s="8"/>
      <c r="AR146" s="8"/>
      <c r="AS146" s="8"/>
      <c r="AT146" s="8"/>
      <c r="AU146" s="8"/>
      <c r="AV146" s="8"/>
      <c r="AW146" s="8"/>
      <c r="AX146" s="8"/>
      <c r="AY146" s="8"/>
      <c r="AZ146" s="8"/>
      <c r="BA146" s="8"/>
      <c r="BB146" s="8"/>
      <c r="BC146" s="8"/>
      <c r="BD146" s="8"/>
      <c r="BE146" s="8"/>
      <c r="BF146" s="8"/>
      <c r="BG146" s="8"/>
      <c r="BH146" s="8"/>
      <c r="BI146" s="8"/>
      <c r="BJ146" s="8"/>
      <c r="BK146" s="8"/>
      <c r="BL146" s="8"/>
      <c r="BM146" s="8"/>
      <c r="BN146" s="8"/>
      <c r="BO146" s="8"/>
      <c r="BP146" s="8"/>
      <c r="BQ146" s="8"/>
      <c r="BR146" s="8"/>
      <c r="BS146" s="8"/>
      <c r="BT146" s="8"/>
      <c r="BU146" s="8"/>
      <c r="BV146" s="8"/>
      <c r="BW146" s="8"/>
      <c r="BX146" s="8"/>
      <c r="BY146" s="8"/>
      <c r="BZ146" s="8"/>
      <c r="CA146" s="8"/>
      <c r="CB146" s="8"/>
      <c r="CC146" s="8"/>
      <c r="CD146" s="8"/>
      <c r="CE146" s="8"/>
      <c r="CF146" s="8"/>
      <c r="CG146" s="8"/>
      <c r="CH146" s="8"/>
      <c r="CI146" s="8"/>
      <c r="CJ146" s="8"/>
      <c r="CK146" s="8"/>
      <c r="CL146" s="8"/>
      <c r="CM146" s="8"/>
      <c r="CN146" s="8"/>
      <c r="CO146" s="8"/>
    </row>
    <row r="147" spans="3:93" x14ac:dyDescent="0.3">
      <c r="C147"/>
      <c r="D147"/>
      <c r="E147"/>
      <c r="F147"/>
      <c r="G147"/>
      <c r="H147"/>
      <c r="J147" s="8"/>
      <c r="K147" s="8"/>
      <c r="L147" s="8"/>
      <c r="M147" s="8"/>
      <c r="N147" s="8"/>
      <c r="O147" s="8"/>
      <c r="P147" s="8"/>
      <c r="Q147" s="8"/>
      <c r="R147" s="8"/>
      <c r="S147" s="8"/>
      <c r="T147" s="8"/>
      <c r="U147" s="8"/>
      <c r="V147" s="8"/>
      <c r="W147" s="8"/>
      <c r="X147" s="8"/>
      <c r="Y147" s="8"/>
      <c r="Z147" s="8"/>
      <c r="AA147" s="8"/>
      <c r="AB147" s="8"/>
      <c r="AC147" s="8"/>
      <c r="AD147" s="8"/>
      <c r="AE147" s="8"/>
      <c r="AF147" s="8"/>
      <c r="AG147" s="8"/>
      <c r="AH147" s="8"/>
      <c r="AI147" s="8"/>
      <c r="AJ147" s="8"/>
      <c r="AK147" s="8"/>
      <c r="AL147" s="8"/>
      <c r="AM147" s="8"/>
      <c r="AN147" s="8"/>
      <c r="AO147" s="8"/>
      <c r="AP147" s="8"/>
      <c r="AQ147" s="8"/>
      <c r="AR147" s="8"/>
      <c r="AS147" s="8"/>
      <c r="AT147" s="8"/>
      <c r="AU147" s="8"/>
      <c r="AV147" s="8"/>
      <c r="AW147" s="8"/>
      <c r="AX147" s="8"/>
      <c r="AY147" s="8"/>
      <c r="AZ147" s="8"/>
      <c r="BA147" s="8"/>
      <c r="BB147" s="8"/>
      <c r="BC147" s="8"/>
      <c r="BD147" s="8"/>
      <c r="BE147" s="8"/>
      <c r="BF147" s="8"/>
      <c r="BG147" s="8"/>
      <c r="BH147" s="8"/>
      <c r="BI147" s="8"/>
      <c r="BJ147" s="8"/>
      <c r="BK147" s="8"/>
      <c r="BL147" s="8"/>
      <c r="BM147" s="8"/>
      <c r="BN147" s="8"/>
      <c r="BO147" s="8"/>
      <c r="BP147" s="8"/>
      <c r="BQ147" s="8"/>
      <c r="BR147" s="8"/>
      <c r="BS147" s="8"/>
      <c r="BT147" s="8"/>
      <c r="BU147" s="8"/>
      <c r="BV147" s="8"/>
      <c r="BW147" s="8"/>
      <c r="BX147" s="8"/>
      <c r="BY147" s="8"/>
      <c r="BZ147" s="8"/>
      <c r="CA147" s="8"/>
      <c r="CB147" s="8"/>
      <c r="CC147" s="8"/>
      <c r="CD147" s="8"/>
      <c r="CE147" s="8"/>
      <c r="CF147" s="8"/>
      <c r="CG147" s="8"/>
      <c r="CH147" s="8"/>
      <c r="CI147" s="8"/>
      <c r="CJ147" s="8"/>
      <c r="CK147" s="8"/>
      <c r="CL147" s="8"/>
      <c r="CM147" s="8"/>
      <c r="CN147" s="8"/>
      <c r="CO147" s="8"/>
    </row>
    <row r="148" spans="3:93" x14ac:dyDescent="0.3">
      <c r="C148"/>
      <c r="D148"/>
      <c r="E148"/>
      <c r="F148"/>
      <c r="G148"/>
      <c r="H148"/>
      <c r="J148" s="8"/>
      <c r="K148" s="8"/>
      <c r="L148" s="8"/>
      <c r="M148" s="8"/>
      <c r="N148" s="8"/>
      <c r="O148" s="8"/>
      <c r="P148" s="8"/>
      <c r="Q148" s="8"/>
      <c r="R148" s="8"/>
      <c r="S148" s="8"/>
      <c r="T148" s="8"/>
      <c r="U148" s="8"/>
      <c r="V148" s="8"/>
      <c r="W148" s="8"/>
      <c r="X148" s="8"/>
      <c r="Y148" s="8"/>
      <c r="Z148" s="8"/>
      <c r="AA148" s="8"/>
      <c r="AB148" s="8"/>
      <c r="AC148" s="8"/>
      <c r="AD148" s="8"/>
      <c r="AE148" s="8"/>
      <c r="AF148" s="8"/>
      <c r="AG148" s="8"/>
      <c r="AH148" s="8"/>
      <c r="AI148" s="8"/>
      <c r="AJ148" s="8"/>
      <c r="AK148" s="8"/>
      <c r="AL148" s="8"/>
      <c r="AM148" s="8"/>
      <c r="AN148" s="8"/>
      <c r="AO148" s="8"/>
      <c r="AP148" s="8"/>
      <c r="AQ148" s="8"/>
      <c r="AR148" s="8"/>
      <c r="AS148" s="8"/>
      <c r="AT148" s="8"/>
      <c r="AU148" s="8"/>
      <c r="AV148" s="8"/>
      <c r="AW148" s="8"/>
      <c r="AX148" s="8"/>
      <c r="AY148" s="8"/>
      <c r="AZ148" s="8"/>
      <c r="BA148" s="8"/>
      <c r="BB148" s="8"/>
      <c r="BC148" s="8"/>
      <c r="BD148" s="8"/>
      <c r="BE148" s="8"/>
      <c r="BF148" s="8"/>
      <c r="BG148" s="8"/>
      <c r="BH148" s="8"/>
      <c r="BI148" s="8"/>
      <c r="BJ148" s="8"/>
      <c r="BK148" s="8"/>
      <c r="BL148" s="8"/>
      <c r="BM148" s="8"/>
      <c r="BN148" s="8"/>
      <c r="BO148" s="8"/>
      <c r="BP148" s="8"/>
      <c r="BQ148" s="8"/>
      <c r="BR148" s="8"/>
      <c r="BS148" s="8"/>
      <c r="BT148" s="8"/>
      <c r="BU148" s="8"/>
      <c r="BV148" s="8"/>
      <c r="BW148" s="8"/>
      <c r="BX148" s="8"/>
      <c r="BY148" s="8"/>
      <c r="BZ148" s="8"/>
      <c r="CA148" s="8"/>
      <c r="CB148" s="8"/>
      <c r="CC148" s="8"/>
      <c r="CD148" s="8"/>
      <c r="CE148" s="8"/>
      <c r="CF148" s="8"/>
      <c r="CG148" s="8"/>
      <c r="CH148" s="8"/>
      <c r="CI148" s="8"/>
      <c r="CJ148" s="8"/>
      <c r="CK148" s="8"/>
      <c r="CL148" s="8"/>
      <c r="CM148" s="8"/>
      <c r="CN148" s="8"/>
      <c r="CO148" s="8"/>
    </row>
    <row r="149" spans="3:93" x14ac:dyDescent="0.3">
      <c r="C149"/>
      <c r="D149"/>
      <c r="E149"/>
      <c r="F149"/>
      <c r="G149"/>
      <c r="H149"/>
      <c r="J149" s="8"/>
      <c r="K149" s="8"/>
      <c r="L149" s="8"/>
      <c r="M149" s="8"/>
      <c r="N149" s="8"/>
      <c r="O149" s="8"/>
      <c r="P149" s="8"/>
      <c r="Q149" s="8"/>
      <c r="R149" s="8"/>
      <c r="S149" s="8"/>
      <c r="T149" s="8"/>
      <c r="U149" s="8"/>
      <c r="V149" s="8"/>
      <c r="W149" s="8"/>
      <c r="X149" s="8"/>
      <c r="Y149" s="8"/>
      <c r="Z149" s="8"/>
      <c r="AA149" s="8"/>
      <c r="AB149" s="8"/>
      <c r="AC149" s="8"/>
      <c r="AD149" s="8"/>
      <c r="AE149" s="8"/>
      <c r="AF149" s="8"/>
      <c r="AG149" s="8"/>
      <c r="AH149" s="8"/>
      <c r="AI149" s="8"/>
      <c r="AJ149" s="8"/>
      <c r="AK149" s="8"/>
      <c r="AL149" s="8"/>
      <c r="AM149" s="8"/>
      <c r="AN149" s="8"/>
      <c r="AO149" s="8"/>
      <c r="AP149" s="8"/>
      <c r="AQ149" s="8"/>
      <c r="AR149" s="8"/>
      <c r="AS149" s="8"/>
      <c r="AT149" s="8"/>
      <c r="AU149" s="8"/>
      <c r="AV149" s="8"/>
      <c r="AW149" s="8"/>
      <c r="AX149" s="8"/>
      <c r="AY149" s="8"/>
      <c r="AZ149" s="8"/>
      <c r="BA149" s="8"/>
      <c r="BB149" s="8"/>
      <c r="BC149" s="8"/>
      <c r="BD149" s="8"/>
      <c r="BE149" s="8"/>
      <c r="BF149" s="8"/>
      <c r="BG149" s="8"/>
      <c r="BH149" s="8"/>
      <c r="BI149" s="8"/>
      <c r="BJ149" s="8"/>
      <c r="BK149" s="8"/>
      <c r="BL149" s="8"/>
      <c r="BM149" s="8"/>
      <c r="BN149" s="8"/>
      <c r="BO149" s="8"/>
      <c r="BP149" s="8"/>
      <c r="BQ149" s="8"/>
      <c r="BR149" s="8"/>
      <c r="BS149" s="8"/>
      <c r="BT149" s="8"/>
      <c r="BU149" s="8"/>
      <c r="BV149" s="8"/>
      <c r="BW149" s="8"/>
      <c r="BX149" s="8"/>
      <c r="BY149" s="8"/>
      <c r="BZ149" s="8"/>
      <c r="CA149" s="8"/>
      <c r="CB149" s="8"/>
      <c r="CC149" s="8"/>
      <c r="CD149" s="8"/>
      <c r="CE149" s="8"/>
      <c r="CF149" s="8"/>
      <c r="CG149" s="8"/>
      <c r="CH149" s="8"/>
      <c r="CI149" s="8"/>
      <c r="CJ149" s="8"/>
      <c r="CK149" s="8"/>
      <c r="CL149" s="8"/>
      <c r="CM149" s="8"/>
      <c r="CN149" s="8"/>
      <c r="CO149" s="8"/>
    </row>
    <row r="150" spans="3:93" x14ac:dyDescent="0.3">
      <c r="C150"/>
      <c r="D150"/>
      <c r="E150"/>
      <c r="F150"/>
      <c r="G150"/>
      <c r="H150"/>
      <c r="J150" s="8"/>
      <c r="K150" s="8"/>
      <c r="L150" s="8"/>
      <c r="M150" s="8"/>
      <c r="N150" s="8"/>
      <c r="O150" s="8"/>
      <c r="P150" s="8"/>
      <c r="Q150" s="8"/>
      <c r="R150" s="8"/>
      <c r="S150" s="8"/>
      <c r="T150" s="8"/>
      <c r="U150" s="8"/>
      <c r="V150" s="8"/>
      <c r="W150" s="8"/>
      <c r="X150" s="8"/>
      <c r="Y150" s="8"/>
      <c r="Z150" s="8"/>
      <c r="AA150" s="8"/>
      <c r="AB150" s="8"/>
      <c r="AC150" s="8"/>
      <c r="AD150" s="8"/>
      <c r="AE150" s="8"/>
      <c r="AF150" s="8"/>
      <c r="AG150" s="8"/>
      <c r="AH150" s="8"/>
      <c r="AI150" s="8"/>
      <c r="AJ150" s="8"/>
      <c r="AK150" s="8"/>
      <c r="AL150" s="8"/>
      <c r="AM150" s="8"/>
      <c r="AN150" s="8"/>
      <c r="AO150" s="8"/>
      <c r="AP150" s="8"/>
      <c r="AQ150" s="8"/>
      <c r="AR150" s="8"/>
      <c r="AS150" s="8"/>
      <c r="AT150" s="8"/>
      <c r="AU150" s="8"/>
      <c r="AV150" s="8"/>
      <c r="AW150" s="8"/>
      <c r="AX150" s="8"/>
      <c r="AY150" s="8"/>
      <c r="AZ150" s="8"/>
      <c r="BA150" s="8"/>
      <c r="BB150" s="8"/>
      <c r="BC150" s="8"/>
      <c r="BD150" s="8"/>
      <c r="BE150" s="8"/>
      <c r="BF150" s="8"/>
      <c r="BG150" s="8"/>
      <c r="BH150" s="8"/>
      <c r="BI150" s="8"/>
      <c r="BJ150" s="8"/>
      <c r="BK150" s="8"/>
      <c r="BL150" s="8"/>
      <c r="BM150" s="8"/>
      <c r="BN150" s="8"/>
      <c r="BO150" s="8"/>
      <c r="BP150" s="8"/>
      <c r="BQ150" s="8"/>
      <c r="BR150" s="8"/>
      <c r="BS150" s="8"/>
      <c r="BT150" s="8"/>
      <c r="BU150" s="8"/>
      <c r="BV150" s="8"/>
      <c r="BW150" s="8"/>
      <c r="BX150" s="8"/>
      <c r="BY150" s="8"/>
      <c r="BZ150" s="8"/>
      <c r="CA150" s="8"/>
      <c r="CB150" s="8"/>
      <c r="CC150" s="8"/>
      <c r="CD150" s="8"/>
      <c r="CE150" s="8"/>
      <c r="CF150" s="8"/>
      <c r="CG150" s="8"/>
      <c r="CH150" s="8"/>
      <c r="CI150" s="8"/>
      <c r="CJ150" s="8"/>
      <c r="CK150" s="8"/>
      <c r="CL150" s="8"/>
      <c r="CM150" s="8"/>
      <c r="CN150" s="8"/>
      <c r="CO150" s="8"/>
    </row>
    <row r="151" spans="3:93" x14ac:dyDescent="0.3">
      <c r="C151"/>
      <c r="D151"/>
      <c r="E151"/>
      <c r="F151"/>
      <c r="G151"/>
      <c r="H151"/>
      <c r="J151" s="8"/>
      <c r="K151" s="8"/>
      <c r="L151" s="8"/>
      <c r="M151" s="8"/>
      <c r="N151" s="8"/>
      <c r="O151" s="8"/>
      <c r="P151" s="8"/>
      <c r="Q151" s="8"/>
      <c r="R151" s="8"/>
      <c r="S151" s="8"/>
      <c r="T151" s="8"/>
      <c r="U151" s="8"/>
      <c r="V151" s="8"/>
      <c r="W151" s="8"/>
      <c r="X151" s="8"/>
      <c r="Y151" s="8"/>
      <c r="Z151" s="8"/>
      <c r="AA151" s="8"/>
      <c r="AB151" s="8"/>
      <c r="AC151" s="8"/>
      <c r="AD151" s="8"/>
      <c r="AE151" s="8"/>
      <c r="AF151" s="8"/>
      <c r="AG151" s="8"/>
      <c r="AH151" s="8"/>
      <c r="AI151" s="8"/>
      <c r="AJ151" s="8"/>
      <c r="AK151" s="8"/>
      <c r="AL151" s="8"/>
      <c r="AM151" s="8"/>
      <c r="AN151" s="8"/>
      <c r="AO151" s="8"/>
      <c r="AP151" s="8"/>
      <c r="AQ151" s="8"/>
      <c r="AR151" s="8"/>
      <c r="AS151" s="8"/>
      <c r="AT151" s="8"/>
      <c r="AU151" s="8"/>
      <c r="AV151" s="8"/>
      <c r="AW151" s="8"/>
      <c r="AX151" s="8"/>
      <c r="AY151" s="8"/>
      <c r="AZ151" s="8"/>
      <c r="BA151" s="8"/>
      <c r="BB151" s="8"/>
      <c r="BC151" s="8"/>
      <c r="BD151" s="8"/>
      <c r="BE151" s="8"/>
      <c r="BF151" s="8"/>
      <c r="BG151" s="8"/>
      <c r="BH151" s="8"/>
      <c r="BI151" s="8"/>
      <c r="BJ151" s="8"/>
      <c r="BK151" s="8"/>
      <c r="BL151" s="8"/>
      <c r="BM151" s="8"/>
      <c r="BN151" s="8"/>
      <c r="BO151" s="8"/>
      <c r="BP151" s="8"/>
      <c r="BQ151" s="8"/>
      <c r="BR151" s="8"/>
      <c r="BS151" s="8"/>
      <c r="BT151" s="8"/>
      <c r="BU151" s="8"/>
      <c r="BV151" s="8"/>
      <c r="BW151" s="8"/>
      <c r="BX151" s="8"/>
      <c r="BY151" s="8"/>
      <c r="BZ151" s="8"/>
      <c r="CA151" s="8"/>
      <c r="CB151" s="8"/>
      <c r="CC151" s="8"/>
      <c r="CD151" s="8"/>
      <c r="CE151" s="8"/>
      <c r="CF151" s="8"/>
      <c r="CG151" s="8"/>
      <c r="CH151" s="8"/>
      <c r="CI151" s="8"/>
      <c r="CJ151" s="8"/>
      <c r="CK151" s="8"/>
      <c r="CL151" s="8"/>
      <c r="CM151" s="8"/>
      <c r="CN151" s="8"/>
      <c r="CO151" s="8"/>
    </row>
    <row r="152" spans="3:93" x14ac:dyDescent="0.3">
      <c r="C152"/>
      <c r="D152"/>
      <c r="E152"/>
      <c r="F152"/>
      <c r="G152"/>
      <c r="H152"/>
      <c r="J152" s="8"/>
      <c r="K152" s="8"/>
      <c r="L152" s="8"/>
      <c r="M152" s="8"/>
      <c r="N152" s="8"/>
      <c r="O152" s="8"/>
      <c r="P152" s="8"/>
      <c r="Q152" s="8"/>
      <c r="R152" s="8"/>
      <c r="S152" s="8"/>
      <c r="T152" s="8"/>
      <c r="U152" s="8"/>
      <c r="V152" s="8"/>
      <c r="W152" s="8"/>
      <c r="X152" s="8"/>
      <c r="Y152" s="8"/>
      <c r="Z152" s="8"/>
      <c r="AA152" s="8"/>
      <c r="AB152" s="8"/>
      <c r="AC152" s="8"/>
      <c r="AD152" s="8"/>
      <c r="AE152" s="8"/>
      <c r="AF152" s="8"/>
      <c r="AG152" s="8"/>
      <c r="AH152" s="8"/>
      <c r="AI152" s="8"/>
      <c r="AJ152" s="8"/>
      <c r="AK152" s="8"/>
      <c r="AL152" s="8"/>
      <c r="AM152" s="8"/>
      <c r="AN152" s="8"/>
      <c r="AO152" s="8"/>
      <c r="AP152" s="8"/>
      <c r="AQ152" s="8"/>
      <c r="AR152" s="8"/>
      <c r="AS152" s="8"/>
      <c r="AT152" s="8"/>
      <c r="AU152" s="8"/>
      <c r="AV152" s="8"/>
      <c r="AW152" s="8"/>
      <c r="AX152" s="8"/>
      <c r="AY152" s="8"/>
      <c r="AZ152" s="8"/>
      <c r="BA152" s="8"/>
      <c r="BB152" s="8"/>
      <c r="BC152" s="8"/>
      <c r="BD152" s="8"/>
      <c r="BE152" s="8"/>
      <c r="BF152" s="8"/>
      <c r="BG152" s="8"/>
      <c r="BH152" s="8"/>
      <c r="BI152" s="8"/>
      <c r="BJ152" s="8"/>
      <c r="BK152" s="8"/>
      <c r="BL152" s="8"/>
      <c r="BM152" s="8"/>
      <c r="BN152" s="8"/>
      <c r="BO152" s="8"/>
      <c r="BP152" s="8"/>
      <c r="BQ152" s="8"/>
      <c r="BR152" s="8"/>
      <c r="BS152" s="8"/>
      <c r="BT152" s="8"/>
      <c r="BU152" s="8"/>
      <c r="BV152" s="8"/>
      <c r="BW152" s="8"/>
      <c r="BX152" s="8"/>
      <c r="BY152" s="8"/>
      <c r="BZ152" s="8"/>
      <c r="CA152" s="8"/>
      <c r="CB152" s="8"/>
      <c r="CC152" s="8"/>
      <c r="CD152" s="8"/>
      <c r="CE152" s="8"/>
      <c r="CF152" s="8"/>
      <c r="CG152" s="8"/>
      <c r="CH152" s="8"/>
      <c r="CI152" s="8"/>
      <c r="CJ152" s="8"/>
      <c r="CK152" s="8"/>
      <c r="CL152" s="8"/>
      <c r="CM152" s="8"/>
      <c r="CN152" s="8"/>
      <c r="CO152" s="8"/>
    </row>
    <row r="153" spans="3:93" x14ac:dyDescent="0.3">
      <c r="C153"/>
      <c r="D153"/>
      <c r="E153"/>
      <c r="F153"/>
      <c r="G153"/>
      <c r="H153"/>
      <c r="J153" s="8"/>
      <c r="K153" s="8"/>
      <c r="L153" s="8"/>
      <c r="M153" s="8"/>
      <c r="N153" s="8"/>
      <c r="O153" s="8"/>
      <c r="P153" s="8"/>
      <c r="Q153" s="8"/>
      <c r="R153" s="8"/>
      <c r="S153" s="8"/>
      <c r="T153" s="8"/>
      <c r="U153" s="8"/>
      <c r="V153" s="8"/>
      <c r="W153" s="8"/>
      <c r="X153" s="8"/>
      <c r="Y153" s="8"/>
      <c r="Z153" s="8"/>
      <c r="AA153" s="8"/>
      <c r="AB153" s="8"/>
      <c r="AC153" s="8"/>
      <c r="AD153" s="8"/>
      <c r="AE153" s="8"/>
      <c r="AF153" s="8"/>
      <c r="AG153" s="8"/>
      <c r="AH153" s="8"/>
      <c r="AI153" s="8"/>
      <c r="AJ153" s="8"/>
      <c r="AK153" s="8"/>
      <c r="AL153" s="8"/>
      <c r="AM153" s="8"/>
      <c r="AN153" s="8"/>
      <c r="AO153" s="8"/>
      <c r="AP153" s="8"/>
      <c r="AQ153" s="8"/>
      <c r="AR153" s="8"/>
      <c r="AS153" s="8"/>
      <c r="AT153" s="8"/>
      <c r="AU153" s="8"/>
      <c r="AV153" s="8"/>
      <c r="AW153" s="8"/>
      <c r="AX153" s="8"/>
      <c r="AY153" s="8"/>
      <c r="AZ153" s="8"/>
      <c r="BA153" s="8"/>
      <c r="BB153" s="8"/>
      <c r="BC153" s="8"/>
      <c r="BD153" s="8"/>
      <c r="BE153" s="8"/>
      <c r="BF153" s="8"/>
      <c r="BG153" s="8"/>
      <c r="BH153" s="8"/>
      <c r="BI153" s="8"/>
      <c r="BJ153" s="8"/>
      <c r="BK153" s="8"/>
      <c r="BL153" s="8"/>
      <c r="BM153" s="8"/>
      <c r="BN153" s="8"/>
      <c r="BO153" s="8"/>
      <c r="BP153" s="8"/>
      <c r="BQ153" s="8"/>
      <c r="BR153" s="8"/>
      <c r="BS153" s="8"/>
      <c r="BT153" s="8"/>
      <c r="BU153" s="8"/>
      <c r="BV153" s="8"/>
      <c r="BW153" s="8"/>
      <c r="BX153" s="8"/>
      <c r="BY153" s="8"/>
      <c r="BZ153" s="8"/>
      <c r="CA153" s="8"/>
      <c r="CB153" s="8"/>
      <c r="CC153" s="8"/>
      <c r="CD153" s="8"/>
      <c r="CE153" s="8"/>
      <c r="CF153" s="8"/>
      <c r="CG153" s="8"/>
      <c r="CH153" s="8"/>
      <c r="CI153" s="8"/>
      <c r="CJ153" s="8"/>
      <c r="CK153" s="8"/>
      <c r="CL153" s="8"/>
      <c r="CM153" s="8"/>
      <c r="CN153" s="8"/>
      <c r="CO153" s="8"/>
    </row>
    <row r="154" spans="3:93" x14ac:dyDescent="0.3">
      <c r="C154"/>
      <c r="D154"/>
      <c r="E154"/>
      <c r="F154"/>
      <c r="G154"/>
      <c r="H154"/>
      <c r="J154" s="8"/>
      <c r="K154" s="8"/>
      <c r="L154" s="8"/>
      <c r="M154" s="8"/>
      <c r="N154" s="8"/>
      <c r="O154" s="8"/>
      <c r="P154" s="8"/>
      <c r="Q154" s="8"/>
      <c r="R154" s="8"/>
      <c r="S154" s="8"/>
      <c r="T154" s="8"/>
      <c r="U154" s="8"/>
      <c r="V154" s="8"/>
      <c r="W154" s="8"/>
      <c r="X154" s="8"/>
      <c r="Y154" s="8"/>
      <c r="Z154" s="8"/>
      <c r="AA154" s="8"/>
      <c r="AB154" s="8"/>
      <c r="AC154" s="8"/>
      <c r="AD154" s="8"/>
      <c r="AE154" s="8"/>
      <c r="AF154" s="8"/>
      <c r="AG154" s="8"/>
      <c r="AH154" s="8"/>
      <c r="AI154" s="8"/>
      <c r="AJ154" s="8"/>
      <c r="AK154" s="8"/>
      <c r="AL154" s="8"/>
      <c r="AM154" s="8"/>
      <c r="AN154" s="8"/>
      <c r="AO154" s="8"/>
      <c r="AP154" s="8"/>
      <c r="AQ154" s="8"/>
      <c r="AR154" s="8"/>
      <c r="AS154" s="8"/>
      <c r="AT154" s="8"/>
      <c r="AU154" s="8"/>
      <c r="AV154" s="8"/>
      <c r="AW154" s="8"/>
      <c r="AX154" s="8"/>
      <c r="AY154" s="8"/>
      <c r="AZ154" s="8"/>
      <c r="BA154" s="8"/>
      <c r="BB154" s="8"/>
      <c r="BC154" s="8"/>
      <c r="BD154" s="8"/>
      <c r="BE154" s="8"/>
      <c r="BF154" s="8"/>
      <c r="BG154" s="8"/>
      <c r="BH154" s="8"/>
      <c r="BI154" s="8"/>
      <c r="BJ154" s="8"/>
      <c r="BK154" s="8"/>
      <c r="BL154" s="8"/>
      <c r="BM154" s="8"/>
      <c r="BN154" s="8"/>
      <c r="BO154" s="8"/>
      <c r="BP154" s="8"/>
      <c r="BQ154" s="8"/>
      <c r="BR154" s="8"/>
      <c r="BS154" s="8"/>
      <c r="BT154" s="8"/>
      <c r="BU154" s="8"/>
      <c r="BV154" s="8"/>
      <c r="BW154" s="8"/>
      <c r="BX154" s="8"/>
      <c r="BY154" s="8"/>
      <c r="BZ154" s="8"/>
      <c r="CA154" s="8"/>
      <c r="CB154" s="8"/>
      <c r="CC154" s="8"/>
      <c r="CD154" s="8"/>
      <c r="CE154" s="8"/>
      <c r="CF154" s="8"/>
      <c r="CG154" s="8"/>
      <c r="CH154" s="8"/>
      <c r="CI154" s="8"/>
      <c r="CJ154" s="8"/>
      <c r="CK154" s="8"/>
      <c r="CL154" s="8"/>
      <c r="CM154" s="8"/>
      <c r="CN154" s="8"/>
      <c r="CO154" s="8"/>
    </row>
  </sheetData>
  <pageMargins left="0.7" right="0.7" top="0.75" bottom="0.75" header="0.3" footer="0.3"/>
  <pageSetup paperSize="9" orientation="portrait"/>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2">
    <tabColor theme="4"/>
  </sheetPr>
  <dimension ref="B3:H55"/>
  <sheetViews>
    <sheetView workbookViewId="0">
      <selection activeCell="C38" sqref="C38:H38"/>
    </sheetView>
  </sheetViews>
  <sheetFormatPr defaultRowHeight="14.4" x14ac:dyDescent="0.3"/>
  <cols>
    <col min="2" max="2" width="36.6640625" customWidth="1"/>
  </cols>
  <sheetData>
    <row r="3" spans="2:8" x14ac:dyDescent="0.3">
      <c r="B3" s="8" t="s">
        <v>243</v>
      </c>
    </row>
    <row r="5" spans="2:8" ht="15" thickBot="1" x14ac:dyDescent="0.35"/>
    <row r="6" spans="2:8" x14ac:dyDescent="0.3">
      <c r="B6" s="1257" t="s">
        <v>0</v>
      </c>
      <c r="C6" s="1206" t="s">
        <v>67</v>
      </c>
      <c r="D6" s="1207"/>
      <c r="E6" s="1207"/>
      <c r="F6" s="1207"/>
      <c r="G6" s="1207"/>
      <c r="H6" s="1208"/>
    </row>
    <row r="7" spans="2:8" ht="15" thickBot="1" x14ac:dyDescent="0.35">
      <c r="B7" s="1258"/>
      <c r="C7" s="1209" t="s">
        <v>32</v>
      </c>
      <c r="D7" s="1210"/>
      <c r="E7" s="1210"/>
      <c r="F7" s="1210"/>
      <c r="G7" s="1210"/>
      <c r="H7" s="1211"/>
    </row>
    <row r="8" spans="2:8" ht="15" thickBot="1" x14ac:dyDescent="0.35">
      <c r="B8" s="1"/>
      <c r="C8" s="2">
        <v>2015</v>
      </c>
      <c r="D8" s="2">
        <v>2020</v>
      </c>
      <c r="E8" s="2">
        <v>2030</v>
      </c>
      <c r="F8" s="2">
        <v>2050</v>
      </c>
      <c r="G8" s="2" t="s">
        <v>2</v>
      </c>
      <c r="H8" s="2" t="s">
        <v>3</v>
      </c>
    </row>
    <row r="9" spans="2:8" ht="15" thickBot="1" x14ac:dyDescent="0.35">
      <c r="B9" s="3" t="s">
        <v>4</v>
      </c>
      <c r="C9" s="4"/>
      <c r="D9" s="4"/>
      <c r="E9" s="4"/>
      <c r="F9" s="4"/>
      <c r="G9" s="4"/>
      <c r="H9" s="5"/>
    </row>
    <row r="10" spans="2:8" ht="15" thickBot="1" x14ac:dyDescent="0.35">
      <c r="B10" s="1" t="s">
        <v>5</v>
      </c>
      <c r="C10" s="2">
        <v>2</v>
      </c>
      <c r="D10" s="2">
        <v>2</v>
      </c>
      <c r="E10" s="2">
        <v>2</v>
      </c>
      <c r="F10" s="2">
        <v>2</v>
      </c>
      <c r="G10" s="2"/>
      <c r="H10" s="2"/>
    </row>
    <row r="11" spans="2:8" ht="24.6" thickBot="1" x14ac:dyDescent="0.35">
      <c r="B11" s="1" t="s">
        <v>7</v>
      </c>
      <c r="C11" s="2">
        <v>40</v>
      </c>
      <c r="D11" s="2">
        <v>40</v>
      </c>
      <c r="E11" s="2">
        <v>40</v>
      </c>
      <c r="F11" s="2">
        <v>40</v>
      </c>
      <c r="G11" s="2" t="s">
        <v>6</v>
      </c>
      <c r="H11" s="2"/>
    </row>
    <row r="12" spans="2:8" ht="24.6" thickBot="1" x14ac:dyDescent="0.35">
      <c r="B12" s="1" t="s">
        <v>8</v>
      </c>
      <c r="C12" s="2">
        <v>0</v>
      </c>
      <c r="D12" s="2">
        <v>0</v>
      </c>
      <c r="E12" s="2">
        <v>0</v>
      </c>
      <c r="F12" s="2">
        <v>0</v>
      </c>
      <c r="G12" s="2" t="s">
        <v>42</v>
      </c>
      <c r="H12" s="2"/>
    </row>
    <row r="13" spans="2:8" ht="15" thickBot="1" x14ac:dyDescent="0.35">
      <c r="B13" s="1" t="s">
        <v>9</v>
      </c>
      <c r="C13" s="2">
        <v>300</v>
      </c>
      <c r="D13" s="2">
        <v>310</v>
      </c>
      <c r="E13" s="2">
        <v>340</v>
      </c>
      <c r="F13" s="2">
        <v>350</v>
      </c>
      <c r="G13" s="2"/>
      <c r="H13" s="2" t="s">
        <v>68</v>
      </c>
    </row>
    <row r="14" spans="2:8" ht="15" thickBot="1" x14ac:dyDescent="0.35">
      <c r="B14" s="1" t="s">
        <v>10</v>
      </c>
      <c r="C14" s="2">
        <v>20</v>
      </c>
      <c r="D14" s="2">
        <v>20</v>
      </c>
      <c r="E14" s="2">
        <v>20</v>
      </c>
      <c r="F14" s="2">
        <v>20</v>
      </c>
      <c r="G14" s="2"/>
      <c r="H14" s="2">
        <v>4</v>
      </c>
    </row>
    <row r="15" spans="2:8" ht="15" thickBot="1" x14ac:dyDescent="0.35">
      <c r="B15" s="3" t="s">
        <v>11</v>
      </c>
      <c r="C15" s="11"/>
      <c r="D15" s="11"/>
      <c r="E15" s="11"/>
      <c r="F15" s="11"/>
      <c r="G15" s="11"/>
      <c r="H15" s="2"/>
    </row>
    <row r="16" spans="2:8" ht="27" customHeight="1" thickBot="1" x14ac:dyDescent="0.4">
      <c r="B16" s="1" t="s">
        <v>12</v>
      </c>
      <c r="C16" s="1259" t="s">
        <v>62</v>
      </c>
      <c r="D16" s="1260"/>
      <c r="E16" s="1260"/>
      <c r="F16" s="1260"/>
      <c r="G16" s="1260"/>
      <c r="H16" s="1261"/>
    </row>
    <row r="17" spans="2:8" ht="15.6" thickBot="1" x14ac:dyDescent="0.4">
      <c r="B17" s="1" t="s">
        <v>14</v>
      </c>
      <c r="C17" s="1262"/>
      <c r="D17" s="1263"/>
      <c r="E17" s="1263"/>
      <c r="F17" s="1263"/>
      <c r="G17" s="1263"/>
      <c r="H17" s="1264"/>
    </row>
    <row r="18" spans="2:8" ht="15.6" thickBot="1" x14ac:dyDescent="0.4">
      <c r="B18" s="1" t="s">
        <v>16</v>
      </c>
      <c r="C18" s="1262"/>
      <c r="D18" s="1263"/>
      <c r="E18" s="1263"/>
      <c r="F18" s="1263"/>
      <c r="G18" s="1263"/>
      <c r="H18" s="1264"/>
    </row>
    <row r="19" spans="2:8" ht="15.6" thickBot="1" x14ac:dyDescent="0.4">
      <c r="B19" s="1" t="s">
        <v>17</v>
      </c>
      <c r="C19" s="1262"/>
      <c r="D19" s="1263"/>
      <c r="E19" s="1263"/>
      <c r="F19" s="1263"/>
      <c r="G19" s="1263"/>
      <c r="H19" s="1264"/>
    </row>
    <row r="20" spans="2:8" ht="15" thickBot="1" x14ac:dyDescent="0.35">
      <c r="B20" s="1" t="s">
        <v>18</v>
      </c>
      <c r="C20" s="1265"/>
      <c r="D20" s="1266"/>
      <c r="E20" s="1266"/>
      <c r="F20" s="1266"/>
      <c r="G20" s="1266"/>
      <c r="H20" s="1267"/>
    </row>
    <row r="21" spans="2:8" ht="15" thickBot="1" x14ac:dyDescent="0.35">
      <c r="B21" s="3" t="s">
        <v>20</v>
      </c>
      <c r="C21" s="11"/>
      <c r="D21" s="11"/>
      <c r="E21" s="11"/>
      <c r="F21" s="11"/>
      <c r="G21" s="11"/>
      <c r="H21" s="2"/>
    </row>
    <row r="22" spans="2:8" ht="15" thickBot="1" x14ac:dyDescent="0.35">
      <c r="B22" s="1" t="s">
        <v>21</v>
      </c>
      <c r="C22" s="2"/>
      <c r="D22" s="2"/>
      <c r="E22" s="2"/>
      <c r="F22" s="2"/>
      <c r="G22" s="2"/>
      <c r="H22" s="2"/>
    </row>
    <row r="23" spans="2:8" x14ac:dyDescent="0.3">
      <c r="B23" s="6" t="s">
        <v>22</v>
      </c>
      <c r="C23" s="7">
        <v>2.5</v>
      </c>
      <c r="D23" s="7">
        <v>2.4</v>
      </c>
      <c r="E23" s="7">
        <v>2.2000000000000002</v>
      </c>
      <c r="F23" s="7">
        <v>2.1</v>
      </c>
      <c r="G23" s="7" t="s">
        <v>69</v>
      </c>
      <c r="H23" s="7" t="s">
        <v>45</v>
      </c>
    </row>
    <row r="24" spans="2:8" x14ac:dyDescent="0.3">
      <c r="B24" s="6" t="s">
        <v>24</v>
      </c>
      <c r="C24" s="7" t="s">
        <v>70</v>
      </c>
      <c r="D24" s="7">
        <v>90</v>
      </c>
      <c r="E24" s="7">
        <v>90</v>
      </c>
      <c r="F24" s="7">
        <v>90</v>
      </c>
      <c r="G24" s="7" t="s">
        <v>19</v>
      </c>
      <c r="H24" s="7"/>
    </row>
    <row r="25" spans="2:8" ht="15" thickBot="1" x14ac:dyDescent="0.35">
      <c r="B25" s="1" t="s">
        <v>60</v>
      </c>
      <c r="C25" s="2" t="s">
        <v>71</v>
      </c>
      <c r="D25" s="2">
        <v>10</v>
      </c>
      <c r="E25" s="2">
        <v>10</v>
      </c>
      <c r="F25" s="2">
        <v>10</v>
      </c>
      <c r="G25" s="2" t="s">
        <v>19</v>
      </c>
      <c r="H25" s="2"/>
    </row>
    <row r="26" spans="2:8" ht="24.6" thickBot="1" x14ac:dyDescent="0.35">
      <c r="B26" s="1" t="s">
        <v>28</v>
      </c>
      <c r="C26" s="2"/>
      <c r="D26" s="2"/>
      <c r="E26" s="2"/>
      <c r="F26" s="2"/>
      <c r="G26" s="2"/>
      <c r="H26" s="2"/>
    </row>
    <row r="27" spans="2:8" ht="15" thickBot="1" x14ac:dyDescent="0.35">
      <c r="B27" s="1" t="s">
        <v>44</v>
      </c>
      <c r="C27" s="2">
        <v>44</v>
      </c>
      <c r="D27" s="2">
        <v>44</v>
      </c>
      <c r="E27" s="2">
        <v>44</v>
      </c>
      <c r="F27" s="2">
        <v>44</v>
      </c>
      <c r="G27" s="2" t="s">
        <v>52</v>
      </c>
      <c r="H27" s="2">
        <v>2</v>
      </c>
    </row>
    <row r="28" spans="2:8" ht="15" thickBot="1" x14ac:dyDescent="0.35">
      <c r="B28" s="1" t="s">
        <v>29</v>
      </c>
      <c r="C28" s="2"/>
      <c r="D28" s="2"/>
      <c r="E28" s="2"/>
      <c r="F28" s="2"/>
      <c r="G28" s="2"/>
      <c r="H28" s="2"/>
    </row>
    <row r="32" spans="2:8" ht="15" thickBot="1" x14ac:dyDescent="0.35"/>
    <row r="33" spans="2:8" x14ac:dyDescent="0.3">
      <c r="B33" s="1257" t="s">
        <v>0</v>
      </c>
      <c r="C33" s="1206" t="s">
        <v>67</v>
      </c>
      <c r="D33" s="1207"/>
      <c r="E33" s="1207"/>
      <c r="F33" s="1207"/>
      <c r="G33" s="1207"/>
      <c r="H33" s="1208"/>
    </row>
    <row r="34" spans="2:8" ht="15" thickBot="1" x14ac:dyDescent="0.35">
      <c r="B34" s="1258"/>
      <c r="C34" s="1209" t="s">
        <v>33</v>
      </c>
      <c r="D34" s="1210"/>
      <c r="E34" s="1210"/>
      <c r="F34" s="1210"/>
      <c r="G34" s="1210"/>
      <c r="H34" s="1211"/>
    </row>
    <row r="35" spans="2:8" ht="15" thickBot="1" x14ac:dyDescent="0.35">
      <c r="B35" s="1"/>
      <c r="C35" s="2">
        <v>2015</v>
      </c>
      <c r="D35" s="2">
        <v>2020</v>
      </c>
      <c r="E35" s="2">
        <v>2030</v>
      </c>
      <c r="F35" s="2">
        <v>2050</v>
      </c>
      <c r="G35" s="2" t="s">
        <v>2</v>
      </c>
      <c r="H35" s="2" t="s">
        <v>3</v>
      </c>
    </row>
    <row r="36" spans="2:8" ht="15" thickBot="1" x14ac:dyDescent="0.35">
      <c r="B36" s="3" t="s">
        <v>4</v>
      </c>
      <c r="C36" s="4"/>
      <c r="D36" s="4"/>
      <c r="E36" s="4"/>
      <c r="F36" s="4"/>
      <c r="G36" s="4"/>
      <c r="H36" s="5"/>
    </row>
    <row r="37" spans="2:8" ht="15" thickBot="1" x14ac:dyDescent="0.35">
      <c r="B37" s="1" t="s">
        <v>5</v>
      </c>
      <c r="C37" s="2" t="s">
        <v>72</v>
      </c>
      <c r="D37" s="2" t="s">
        <v>72</v>
      </c>
      <c r="E37" s="2" t="s">
        <v>72</v>
      </c>
      <c r="F37" s="2" t="s">
        <v>72</v>
      </c>
      <c r="G37" s="2"/>
      <c r="H37" s="2"/>
    </row>
    <row r="38" spans="2:8" ht="24.6" thickBot="1" x14ac:dyDescent="0.35">
      <c r="B38" s="1" t="s">
        <v>7</v>
      </c>
      <c r="C38" s="2">
        <v>40</v>
      </c>
      <c r="D38" s="2">
        <v>40</v>
      </c>
      <c r="E38" s="2">
        <v>40</v>
      </c>
      <c r="F38" s="2">
        <v>40</v>
      </c>
      <c r="G38" s="2" t="s">
        <v>6</v>
      </c>
      <c r="H38" s="2"/>
    </row>
    <row r="39" spans="2:8" ht="24.6" thickBot="1" x14ac:dyDescent="0.35">
      <c r="B39" s="1" t="s">
        <v>8</v>
      </c>
      <c r="C39" s="2">
        <v>0</v>
      </c>
      <c r="D39" s="2">
        <v>0</v>
      </c>
      <c r="E39" s="2">
        <v>0</v>
      </c>
      <c r="F39" s="2">
        <v>0</v>
      </c>
      <c r="G39" s="2"/>
      <c r="H39" s="2"/>
    </row>
    <row r="40" spans="2:8" ht="15" thickBot="1" x14ac:dyDescent="0.35">
      <c r="B40" s="1" t="s">
        <v>9</v>
      </c>
      <c r="C40" s="2">
        <v>300</v>
      </c>
      <c r="D40" s="2">
        <v>310</v>
      </c>
      <c r="E40" s="2">
        <v>340</v>
      </c>
      <c r="F40" s="2">
        <v>350</v>
      </c>
      <c r="G40" s="2"/>
      <c r="H40" s="2" t="s">
        <v>68</v>
      </c>
    </row>
    <row r="41" spans="2:8" ht="15" thickBot="1" x14ac:dyDescent="0.35">
      <c r="B41" s="1" t="s">
        <v>10</v>
      </c>
      <c r="C41" s="2">
        <v>20</v>
      </c>
      <c r="D41" s="2">
        <v>20</v>
      </c>
      <c r="E41" s="2">
        <v>20</v>
      </c>
      <c r="F41" s="2">
        <v>20</v>
      </c>
      <c r="G41" s="2"/>
      <c r="H41" s="2">
        <v>4</v>
      </c>
    </row>
    <row r="42" spans="2:8" ht="15" thickBot="1" x14ac:dyDescent="0.35">
      <c r="B42" s="3" t="s">
        <v>11</v>
      </c>
      <c r="C42" s="11"/>
      <c r="D42" s="11"/>
      <c r="E42" s="11"/>
      <c r="F42" s="11"/>
      <c r="G42" s="13"/>
      <c r="H42" s="14"/>
    </row>
    <row r="43" spans="2:8" ht="27" customHeight="1" thickBot="1" x14ac:dyDescent="0.4">
      <c r="B43" s="1" t="s">
        <v>12</v>
      </c>
      <c r="C43" s="1259" t="s">
        <v>62</v>
      </c>
      <c r="D43" s="1260"/>
      <c r="E43" s="1260"/>
      <c r="F43" s="1260"/>
      <c r="G43" s="1260"/>
      <c r="H43" s="1261"/>
    </row>
    <row r="44" spans="2:8" ht="15.6" thickBot="1" x14ac:dyDescent="0.4">
      <c r="B44" s="1" t="s">
        <v>14</v>
      </c>
      <c r="C44" s="1262"/>
      <c r="D44" s="1263"/>
      <c r="E44" s="1263"/>
      <c r="F44" s="1263"/>
      <c r="G44" s="1263"/>
      <c r="H44" s="1264"/>
    </row>
    <row r="45" spans="2:8" ht="15.6" thickBot="1" x14ac:dyDescent="0.4">
      <c r="B45" s="1" t="s">
        <v>16</v>
      </c>
      <c r="C45" s="1262"/>
      <c r="D45" s="1263"/>
      <c r="E45" s="1263"/>
      <c r="F45" s="1263"/>
      <c r="G45" s="1263"/>
      <c r="H45" s="1264"/>
    </row>
    <row r="46" spans="2:8" ht="15.6" thickBot="1" x14ac:dyDescent="0.4">
      <c r="B46" s="1" t="s">
        <v>17</v>
      </c>
      <c r="C46" s="1262"/>
      <c r="D46" s="1263"/>
      <c r="E46" s="1263"/>
      <c r="F46" s="1263"/>
      <c r="G46" s="1263"/>
      <c r="H46" s="1264"/>
    </row>
    <row r="47" spans="2:8" ht="15" thickBot="1" x14ac:dyDescent="0.35">
      <c r="B47" s="1" t="s">
        <v>18</v>
      </c>
      <c r="C47" s="1265"/>
      <c r="D47" s="1266"/>
      <c r="E47" s="1266"/>
      <c r="F47" s="1266"/>
      <c r="G47" s="1266"/>
      <c r="H47" s="1267"/>
    </row>
    <row r="48" spans="2:8" ht="15" thickBot="1" x14ac:dyDescent="0.35">
      <c r="B48" s="3" t="s">
        <v>20</v>
      </c>
      <c r="C48" s="11"/>
      <c r="D48" s="11"/>
      <c r="E48" s="11"/>
      <c r="F48" s="11"/>
      <c r="G48" s="13"/>
      <c r="H48" s="14"/>
    </row>
    <row r="49" spans="2:8" ht="15" thickBot="1" x14ac:dyDescent="0.35">
      <c r="B49" s="1" t="s">
        <v>21</v>
      </c>
      <c r="C49" s="2">
        <v>1</v>
      </c>
      <c r="D49" s="2">
        <v>1</v>
      </c>
      <c r="E49" s="2">
        <v>0.9</v>
      </c>
      <c r="F49" s="2">
        <v>0.9</v>
      </c>
      <c r="G49" s="2" t="s">
        <v>15</v>
      </c>
      <c r="H49" s="2" t="s">
        <v>45</v>
      </c>
    </row>
    <row r="50" spans="2:8" x14ac:dyDescent="0.3">
      <c r="B50" s="6" t="s">
        <v>22</v>
      </c>
      <c r="C50" s="7"/>
      <c r="D50" s="7"/>
      <c r="E50" s="7"/>
      <c r="F50" s="7"/>
      <c r="G50" s="7"/>
      <c r="H50" s="7"/>
    </row>
    <row r="51" spans="2:8" x14ac:dyDescent="0.3">
      <c r="B51" s="6" t="s">
        <v>24</v>
      </c>
      <c r="C51" s="7"/>
      <c r="D51" s="7"/>
      <c r="E51" s="7"/>
      <c r="F51" s="7"/>
      <c r="G51" s="7"/>
      <c r="H51" s="7"/>
    </row>
    <row r="52" spans="2:8" ht="15" thickBot="1" x14ac:dyDescent="0.35">
      <c r="B52" s="1" t="s">
        <v>60</v>
      </c>
      <c r="C52" s="2"/>
      <c r="D52" s="2"/>
      <c r="E52" s="2"/>
      <c r="F52" s="2"/>
      <c r="G52" s="2"/>
      <c r="H52" s="2"/>
    </row>
    <row r="53" spans="2:8" ht="24.6" thickBot="1" x14ac:dyDescent="0.35">
      <c r="B53" s="1" t="s">
        <v>28</v>
      </c>
      <c r="C53" s="2"/>
      <c r="D53" s="2"/>
      <c r="E53" s="2"/>
      <c r="F53" s="2"/>
      <c r="G53" s="2"/>
      <c r="H53" s="2"/>
    </row>
    <row r="54" spans="2:8" ht="15" thickBot="1" x14ac:dyDescent="0.35">
      <c r="B54" s="1" t="s">
        <v>44</v>
      </c>
      <c r="C54" s="2">
        <v>135</v>
      </c>
      <c r="D54" s="2">
        <v>135</v>
      </c>
      <c r="E54" s="2">
        <v>135</v>
      </c>
      <c r="F54" s="2">
        <v>135</v>
      </c>
      <c r="G54" s="2" t="s">
        <v>52</v>
      </c>
      <c r="H54" s="2">
        <v>2</v>
      </c>
    </row>
    <row r="55" spans="2:8" ht="15" thickBot="1" x14ac:dyDescent="0.35">
      <c r="B55" s="1" t="s">
        <v>29</v>
      </c>
      <c r="C55" s="2"/>
      <c r="D55" s="2"/>
      <c r="E55" s="2"/>
      <c r="F55" s="2"/>
      <c r="G55" s="2"/>
      <c r="H55" s="2"/>
    </row>
  </sheetData>
  <mergeCells count="8">
    <mergeCell ref="C43:H47"/>
    <mergeCell ref="B6:B7"/>
    <mergeCell ref="C6:H6"/>
    <mergeCell ref="C7:H7"/>
    <mergeCell ref="C16:H20"/>
    <mergeCell ref="B33:B34"/>
    <mergeCell ref="C33:H33"/>
    <mergeCell ref="C34:H34"/>
  </mergeCells>
  <pageMargins left="0.7" right="0.7" top="0.75" bottom="0.75" header="0.3" footer="0.3"/>
  <pageSetup paperSize="9" orientation="portrait"/>
  <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3">
    <tabColor theme="4"/>
  </sheetPr>
  <dimension ref="B3:H30"/>
  <sheetViews>
    <sheetView workbookViewId="0">
      <selection activeCell="C38" sqref="C38:H38"/>
    </sheetView>
  </sheetViews>
  <sheetFormatPr defaultRowHeight="14.4" x14ac:dyDescent="0.3"/>
  <cols>
    <col min="2" max="2" width="36.6640625" customWidth="1"/>
  </cols>
  <sheetData>
    <row r="3" spans="2:8" x14ac:dyDescent="0.3">
      <c r="B3" s="8" t="s">
        <v>246</v>
      </c>
    </row>
    <row r="5" spans="2:8" ht="15" thickBot="1" x14ac:dyDescent="0.35"/>
    <row r="6" spans="2:8" ht="15" customHeight="1" x14ac:dyDescent="0.3">
      <c r="B6" s="1257" t="s">
        <v>0</v>
      </c>
      <c r="C6" s="1206" t="s">
        <v>74</v>
      </c>
      <c r="D6" s="1207"/>
      <c r="E6" s="1207"/>
      <c r="F6" s="1207"/>
      <c r="G6" s="1207"/>
      <c r="H6" s="1208"/>
    </row>
    <row r="7" spans="2:8" ht="15.75" customHeight="1" thickBot="1" x14ac:dyDescent="0.35">
      <c r="B7" s="1258"/>
      <c r="C7" s="1209" t="s">
        <v>34</v>
      </c>
      <c r="D7" s="1210"/>
      <c r="E7" s="1210"/>
      <c r="F7" s="1210"/>
      <c r="G7" s="1210"/>
      <c r="H7" s="1211"/>
    </row>
    <row r="8" spans="2:8" ht="15" thickBot="1" x14ac:dyDescent="0.35">
      <c r="B8" s="54"/>
      <c r="C8" s="55">
        <v>2015</v>
      </c>
      <c r="D8" s="55">
        <v>2020</v>
      </c>
      <c r="E8" s="55">
        <v>2030</v>
      </c>
      <c r="F8" s="55">
        <v>2050</v>
      </c>
      <c r="G8" s="55" t="s">
        <v>2</v>
      </c>
      <c r="H8" s="55" t="s">
        <v>3</v>
      </c>
    </row>
    <row r="9" spans="2:8" ht="15" thickBot="1" x14ac:dyDescent="0.35">
      <c r="B9" s="56" t="s">
        <v>4</v>
      </c>
      <c r="C9" s="57"/>
      <c r="D9" s="57"/>
      <c r="E9" s="57"/>
      <c r="F9" s="57"/>
      <c r="G9" s="57"/>
      <c r="H9" s="58"/>
    </row>
    <row r="10" spans="2:8" ht="15" thickBot="1" x14ac:dyDescent="0.35">
      <c r="B10" s="54" t="s">
        <v>5</v>
      </c>
      <c r="C10" s="61" t="s">
        <v>75</v>
      </c>
      <c r="D10" s="61" t="s">
        <v>75</v>
      </c>
      <c r="E10" s="61" t="s">
        <v>75</v>
      </c>
      <c r="F10" s="61"/>
      <c r="G10" s="61" t="s">
        <v>15</v>
      </c>
      <c r="H10" s="61" t="s">
        <v>76</v>
      </c>
    </row>
    <row r="11" spans="2:8" ht="15" thickBot="1" x14ac:dyDescent="0.35">
      <c r="B11" s="54" t="s">
        <v>77</v>
      </c>
      <c r="C11" s="61" t="s">
        <v>78</v>
      </c>
      <c r="D11" s="61" t="s">
        <v>78</v>
      </c>
      <c r="E11" s="61" t="s">
        <v>78</v>
      </c>
      <c r="F11" s="61"/>
      <c r="G11" s="61"/>
      <c r="H11" s="61">
        <v>1</v>
      </c>
    </row>
    <row r="12" spans="2:8" ht="24.6" thickBot="1" x14ac:dyDescent="0.35">
      <c r="B12" s="54" t="s">
        <v>7</v>
      </c>
      <c r="C12" s="61" t="s">
        <v>79</v>
      </c>
      <c r="D12" s="61" t="s">
        <v>79</v>
      </c>
      <c r="E12" s="61" t="s">
        <v>79</v>
      </c>
      <c r="F12" s="61"/>
      <c r="G12" s="61" t="s">
        <v>19</v>
      </c>
      <c r="H12" s="61"/>
    </row>
    <row r="13" spans="2:8" ht="24.6" thickBot="1" x14ac:dyDescent="0.35">
      <c r="B13" s="54" t="s">
        <v>8</v>
      </c>
      <c r="C13" s="61" t="s">
        <v>80</v>
      </c>
      <c r="D13" s="61" t="s">
        <v>80</v>
      </c>
      <c r="E13" s="61" t="s">
        <v>80</v>
      </c>
      <c r="F13" s="61"/>
      <c r="G13" s="61" t="s">
        <v>81</v>
      </c>
      <c r="H13" s="61"/>
    </row>
    <row r="14" spans="2:8" ht="15" thickBot="1" x14ac:dyDescent="0.35">
      <c r="B14" s="54" t="s">
        <v>82</v>
      </c>
      <c r="C14" s="61" t="s">
        <v>83</v>
      </c>
      <c r="D14" s="61" t="s">
        <v>84</v>
      </c>
      <c r="E14" s="61" t="s">
        <v>85</v>
      </c>
      <c r="F14" s="61"/>
      <c r="G14" s="61" t="s">
        <v>39</v>
      </c>
      <c r="H14" s="61">
        <v>1</v>
      </c>
    </row>
    <row r="15" spans="2:8" ht="15" thickBot="1" x14ac:dyDescent="0.35">
      <c r="B15" s="54" t="s">
        <v>86</v>
      </c>
      <c r="C15" s="61" t="s">
        <v>87</v>
      </c>
      <c r="D15" s="61" t="s">
        <v>88</v>
      </c>
      <c r="E15" s="61" t="s">
        <v>88</v>
      </c>
      <c r="F15" s="61"/>
      <c r="G15" s="61" t="s">
        <v>39</v>
      </c>
      <c r="H15" s="61">
        <v>1</v>
      </c>
    </row>
    <row r="16" spans="2:8" ht="15" thickBot="1" x14ac:dyDescent="0.35">
      <c r="B16" s="54" t="s">
        <v>9</v>
      </c>
      <c r="C16" s="61" t="s">
        <v>89</v>
      </c>
      <c r="D16" s="61" t="s">
        <v>90</v>
      </c>
      <c r="E16" s="61" t="s">
        <v>91</v>
      </c>
      <c r="F16" s="61"/>
      <c r="G16" s="61" t="s">
        <v>39</v>
      </c>
      <c r="H16" s="61">
        <v>1</v>
      </c>
    </row>
    <row r="17" spans="2:8" ht="15" thickBot="1" x14ac:dyDescent="0.35">
      <c r="B17" s="54" t="s">
        <v>10</v>
      </c>
      <c r="C17" s="61" t="s">
        <v>92</v>
      </c>
      <c r="D17" s="61" t="s">
        <v>93</v>
      </c>
      <c r="E17" s="61" t="s">
        <v>93</v>
      </c>
      <c r="F17" s="61"/>
      <c r="G17" s="61"/>
      <c r="H17" s="61">
        <v>6</v>
      </c>
    </row>
    <row r="18" spans="2:8" ht="15" thickBot="1" x14ac:dyDescent="0.35">
      <c r="B18" s="56" t="s">
        <v>11</v>
      </c>
      <c r="C18" s="57"/>
      <c r="D18" s="57"/>
      <c r="E18" s="57"/>
      <c r="F18" s="57"/>
      <c r="G18" s="57"/>
      <c r="H18" s="58"/>
    </row>
    <row r="19" spans="2:8" ht="15.6" thickBot="1" x14ac:dyDescent="0.4">
      <c r="B19" s="54" t="s">
        <v>12</v>
      </c>
      <c r="C19" s="55">
        <v>0</v>
      </c>
      <c r="D19" s="55">
        <v>0</v>
      </c>
      <c r="E19" s="55">
        <v>0</v>
      </c>
      <c r="F19" s="55"/>
      <c r="G19" s="55"/>
      <c r="H19" s="55"/>
    </row>
    <row r="20" spans="2:8" ht="15.6" thickBot="1" x14ac:dyDescent="0.4">
      <c r="B20" s="54" t="s">
        <v>14</v>
      </c>
      <c r="C20" s="24">
        <v>2</v>
      </c>
      <c r="D20" s="24">
        <v>2</v>
      </c>
      <c r="E20" s="24">
        <v>2</v>
      </c>
      <c r="F20" s="55"/>
      <c r="G20" s="55"/>
      <c r="H20" s="55" t="s">
        <v>94</v>
      </c>
    </row>
    <row r="21" spans="2:8" ht="15.6" thickBot="1" x14ac:dyDescent="0.4">
      <c r="B21" s="54" t="s">
        <v>16</v>
      </c>
      <c r="C21" s="55" t="s">
        <v>95</v>
      </c>
      <c r="D21" s="55" t="s">
        <v>95</v>
      </c>
      <c r="E21" s="55" t="s">
        <v>95</v>
      </c>
      <c r="F21" s="55"/>
      <c r="G21" s="55" t="s">
        <v>23</v>
      </c>
      <c r="H21" s="55" t="s">
        <v>94</v>
      </c>
    </row>
    <row r="22" spans="2:8" ht="15.6" thickBot="1" x14ac:dyDescent="0.4">
      <c r="B22" s="54" t="s">
        <v>17</v>
      </c>
      <c r="C22" s="24">
        <v>0</v>
      </c>
      <c r="D22" s="24">
        <v>0</v>
      </c>
      <c r="E22" s="24">
        <v>0</v>
      </c>
      <c r="F22" s="55"/>
      <c r="G22" s="55"/>
      <c r="H22" s="55"/>
    </row>
    <row r="23" spans="2:8" ht="15" thickBot="1" x14ac:dyDescent="0.35">
      <c r="B23" s="54" t="s">
        <v>18</v>
      </c>
      <c r="C23" s="55">
        <v>0</v>
      </c>
      <c r="D23" s="55">
        <v>0</v>
      </c>
      <c r="E23" s="55">
        <v>0</v>
      </c>
      <c r="F23" s="55"/>
      <c r="G23" s="55"/>
      <c r="H23" s="55">
        <v>7</v>
      </c>
    </row>
    <row r="24" spans="2:8" ht="15" thickBot="1" x14ac:dyDescent="0.35">
      <c r="B24" s="56" t="s">
        <v>20</v>
      </c>
      <c r="C24" s="57"/>
      <c r="D24" s="57"/>
      <c r="E24" s="57"/>
      <c r="F24" s="57"/>
      <c r="G24" s="57"/>
      <c r="H24" s="58"/>
    </row>
    <row r="25" spans="2:8" x14ac:dyDescent="0.3">
      <c r="B25" s="59" t="s">
        <v>22</v>
      </c>
      <c r="C25" s="62" t="s">
        <v>223</v>
      </c>
      <c r="D25" s="60">
        <v>4.4000000000000004</v>
      </c>
      <c r="E25" s="60">
        <v>2.6</v>
      </c>
      <c r="F25" s="60"/>
      <c r="G25" s="60" t="s">
        <v>63</v>
      </c>
      <c r="H25" s="60" t="s">
        <v>96</v>
      </c>
    </row>
    <row r="26" spans="2:8" x14ac:dyDescent="0.3">
      <c r="B26" s="59" t="s">
        <v>24</v>
      </c>
      <c r="C26" s="60" t="s">
        <v>59</v>
      </c>
      <c r="D26" s="60">
        <v>80</v>
      </c>
      <c r="E26" s="60">
        <v>80</v>
      </c>
      <c r="F26" s="60"/>
      <c r="G26" s="60"/>
      <c r="H26" s="60"/>
    </row>
    <row r="27" spans="2:8" ht="15" thickBot="1" x14ac:dyDescent="0.35">
      <c r="B27" s="54" t="s">
        <v>26</v>
      </c>
      <c r="C27" s="55" t="s">
        <v>61</v>
      </c>
      <c r="D27" s="55">
        <v>20</v>
      </c>
      <c r="E27" s="55">
        <v>20</v>
      </c>
      <c r="F27" s="55"/>
      <c r="G27" s="55"/>
      <c r="H27" s="55"/>
    </row>
    <row r="28" spans="2:8" ht="24.6" thickBot="1" x14ac:dyDescent="0.35">
      <c r="B28" s="54" t="s">
        <v>28</v>
      </c>
      <c r="C28" s="55" t="s">
        <v>97</v>
      </c>
      <c r="D28" s="55" t="s">
        <v>97</v>
      </c>
      <c r="E28" s="55" t="s">
        <v>97</v>
      </c>
      <c r="F28" s="55"/>
      <c r="G28" s="55" t="s">
        <v>52</v>
      </c>
      <c r="H28" s="55"/>
    </row>
    <row r="29" spans="2:8" ht="15" thickBot="1" x14ac:dyDescent="0.35">
      <c r="B29" s="54" t="s">
        <v>38</v>
      </c>
      <c r="C29" s="55" t="s">
        <v>47</v>
      </c>
      <c r="D29" s="55" t="s">
        <v>47</v>
      </c>
      <c r="E29" s="55" t="s">
        <v>47</v>
      </c>
      <c r="F29" s="55"/>
      <c r="G29" s="55"/>
      <c r="H29" s="55"/>
    </row>
    <row r="30" spans="2:8" ht="15" thickBot="1" x14ac:dyDescent="0.35">
      <c r="B30" s="54" t="s">
        <v>29</v>
      </c>
      <c r="C30" s="55" t="s">
        <v>47</v>
      </c>
      <c r="D30" s="55" t="s">
        <v>47</v>
      </c>
      <c r="E30" s="55" t="s">
        <v>47</v>
      </c>
      <c r="F30" s="55"/>
      <c r="G30" s="55"/>
      <c r="H30" s="55"/>
    </row>
  </sheetData>
  <mergeCells count="3">
    <mergeCell ref="B6:B7"/>
    <mergeCell ref="C6:H6"/>
    <mergeCell ref="C7:H7"/>
  </mergeCells>
  <pageMargins left="0.7" right="0.7" top="0.75" bottom="0.75" header="0.3" footer="0.3"/>
  <pageSetup paperSize="9" orientation="portrait"/>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4">
    <tabColor theme="4"/>
  </sheetPr>
  <dimension ref="B1:H32"/>
  <sheetViews>
    <sheetView workbookViewId="0">
      <selection activeCell="C38" sqref="C38:H38"/>
    </sheetView>
  </sheetViews>
  <sheetFormatPr defaultRowHeight="14.4" x14ac:dyDescent="0.3"/>
  <cols>
    <col min="2" max="2" width="36.6640625" customWidth="1"/>
  </cols>
  <sheetData>
    <row r="1" spans="2:8" s="119" customFormat="1" x14ac:dyDescent="0.3"/>
    <row r="4" spans="2:8" x14ac:dyDescent="0.3">
      <c r="B4" s="8" t="s">
        <v>247</v>
      </c>
    </row>
    <row r="6" spans="2:8" ht="15" thickBot="1" x14ac:dyDescent="0.35"/>
    <row r="7" spans="2:8" x14ac:dyDescent="0.3">
      <c r="B7" s="1257" t="s">
        <v>0</v>
      </c>
      <c r="C7" s="1206" t="s">
        <v>98</v>
      </c>
      <c r="D7" s="1207"/>
      <c r="E7" s="1207"/>
      <c r="F7" s="1207"/>
      <c r="G7" s="1207"/>
      <c r="H7" s="1208"/>
    </row>
    <row r="8" spans="2:8" ht="15" thickBot="1" x14ac:dyDescent="0.35">
      <c r="B8" s="1258"/>
      <c r="C8" s="1209" t="s">
        <v>34</v>
      </c>
      <c r="D8" s="1210"/>
      <c r="E8" s="1210"/>
      <c r="F8" s="1210"/>
      <c r="G8" s="1210"/>
      <c r="H8" s="1211"/>
    </row>
    <row r="9" spans="2:8" ht="15" thickBot="1" x14ac:dyDescent="0.35">
      <c r="B9" s="1"/>
      <c r="C9" s="2">
        <v>2015</v>
      </c>
      <c r="D9" s="2">
        <v>2020</v>
      </c>
      <c r="E9" s="2">
        <v>2030</v>
      </c>
      <c r="F9" s="2">
        <v>2050</v>
      </c>
      <c r="G9" s="2" t="s">
        <v>2</v>
      </c>
      <c r="H9" s="2" t="s">
        <v>3</v>
      </c>
    </row>
    <row r="10" spans="2:8" ht="15" thickBot="1" x14ac:dyDescent="0.35">
      <c r="B10" s="3" t="s">
        <v>4</v>
      </c>
      <c r="C10" s="4"/>
      <c r="D10" s="4"/>
      <c r="E10" s="4"/>
      <c r="F10" s="4"/>
      <c r="G10" s="4"/>
      <c r="H10" s="5"/>
    </row>
    <row r="11" spans="2:8" ht="15" thickBot="1" x14ac:dyDescent="0.35">
      <c r="B11" s="1" t="s">
        <v>5</v>
      </c>
      <c r="C11" s="9">
        <v>1.6</v>
      </c>
      <c r="D11" s="9">
        <v>1.6</v>
      </c>
      <c r="E11" s="9">
        <v>1.6</v>
      </c>
      <c r="F11" s="9"/>
      <c r="G11" s="9" t="s">
        <v>6</v>
      </c>
      <c r="H11" s="9">
        <v>3</v>
      </c>
    </row>
    <row r="12" spans="2:8" ht="15" thickBot="1" x14ac:dyDescent="0.35">
      <c r="B12" s="1" t="s">
        <v>77</v>
      </c>
      <c r="C12" s="9">
        <v>1.4</v>
      </c>
      <c r="D12" s="9">
        <v>1.4</v>
      </c>
      <c r="E12" s="9">
        <v>1.4</v>
      </c>
      <c r="F12" s="9"/>
      <c r="G12" s="9"/>
      <c r="H12" s="9">
        <v>3</v>
      </c>
    </row>
    <row r="13" spans="2:8" ht="24.6" thickBot="1" x14ac:dyDescent="0.35">
      <c r="B13" s="1" t="s">
        <v>7</v>
      </c>
      <c r="C13" s="9" t="s">
        <v>99</v>
      </c>
      <c r="D13" s="9" t="s">
        <v>99</v>
      </c>
      <c r="E13" s="9" t="s">
        <v>99</v>
      </c>
      <c r="F13" s="9"/>
      <c r="G13" s="9" t="s">
        <v>19</v>
      </c>
      <c r="H13" s="9"/>
    </row>
    <row r="14" spans="2:8" ht="24.6" thickBot="1" x14ac:dyDescent="0.35">
      <c r="B14" s="1" t="s">
        <v>8</v>
      </c>
      <c r="C14" s="9" t="s">
        <v>99</v>
      </c>
      <c r="D14" s="9" t="s">
        <v>99</v>
      </c>
      <c r="E14" s="9" t="s">
        <v>99</v>
      </c>
      <c r="F14" s="9"/>
      <c r="G14" s="9" t="s">
        <v>19</v>
      </c>
      <c r="H14" s="9"/>
    </row>
    <row r="15" spans="2:8" ht="15" thickBot="1" x14ac:dyDescent="0.35">
      <c r="B15" s="1" t="s">
        <v>82</v>
      </c>
      <c r="C15" s="9" t="s">
        <v>100</v>
      </c>
      <c r="D15" s="9" t="s">
        <v>101</v>
      </c>
      <c r="E15" s="9" t="s">
        <v>102</v>
      </c>
      <c r="F15" s="9"/>
      <c r="G15" s="9" t="s">
        <v>52</v>
      </c>
      <c r="H15" s="9">
        <v>1</v>
      </c>
    </row>
    <row r="16" spans="2:8" ht="15" thickBot="1" x14ac:dyDescent="0.35">
      <c r="B16" s="1" t="s">
        <v>86</v>
      </c>
      <c r="C16" s="9" t="s">
        <v>103</v>
      </c>
      <c r="D16" s="9" t="s">
        <v>104</v>
      </c>
      <c r="E16" s="9" t="s">
        <v>84</v>
      </c>
      <c r="F16" s="9"/>
      <c r="G16" s="9" t="s">
        <v>52</v>
      </c>
      <c r="H16" s="9">
        <v>1</v>
      </c>
    </row>
    <row r="17" spans="2:8" ht="15" thickBot="1" x14ac:dyDescent="0.35">
      <c r="B17" s="1" t="s">
        <v>9</v>
      </c>
      <c r="C17" s="9" t="s">
        <v>89</v>
      </c>
      <c r="D17" s="9" t="s">
        <v>105</v>
      </c>
      <c r="E17" s="9" t="s">
        <v>91</v>
      </c>
      <c r="F17" s="9"/>
      <c r="G17" s="9" t="s">
        <v>106</v>
      </c>
      <c r="H17" s="9">
        <v>1</v>
      </c>
    </row>
    <row r="18" spans="2:8" ht="24.6" thickBot="1" x14ac:dyDescent="0.35">
      <c r="B18" s="1" t="s">
        <v>107</v>
      </c>
      <c r="C18" s="9" t="s">
        <v>108</v>
      </c>
      <c r="D18" s="9" t="s">
        <v>109</v>
      </c>
      <c r="E18" s="9" t="s">
        <v>110</v>
      </c>
      <c r="F18" s="9"/>
      <c r="G18" s="9"/>
      <c r="H18" s="9" t="s">
        <v>45</v>
      </c>
    </row>
    <row r="19" spans="2:8" ht="15" thickBot="1" x14ac:dyDescent="0.35">
      <c r="B19" s="1" t="s">
        <v>10</v>
      </c>
      <c r="C19" s="9">
        <v>7</v>
      </c>
      <c r="D19" s="9" t="s">
        <v>93</v>
      </c>
      <c r="E19" s="9" t="s">
        <v>93</v>
      </c>
      <c r="F19" s="9"/>
      <c r="G19" s="9" t="s">
        <v>42</v>
      </c>
      <c r="H19" s="9">
        <v>1</v>
      </c>
    </row>
    <row r="20" spans="2:8" ht="15" thickBot="1" x14ac:dyDescent="0.35">
      <c r="B20" s="3" t="s">
        <v>11</v>
      </c>
      <c r="C20" s="4"/>
      <c r="D20" s="4"/>
      <c r="E20" s="4"/>
      <c r="F20" s="4"/>
      <c r="G20" s="4"/>
      <c r="H20" s="5"/>
    </row>
    <row r="21" spans="2:8" ht="15.75" customHeight="1" thickBot="1" x14ac:dyDescent="0.4">
      <c r="B21" s="15" t="s">
        <v>12</v>
      </c>
      <c r="C21" s="1268" t="s">
        <v>113</v>
      </c>
      <c r="D21" s="1269"/>
      <c r="E21" s="1269"/>
      <c r="F21" s="1269"/>
      <c r="G21" s="1269"/>
      <c r="H21" s="1270"/>
    </row>
    <row r="22" spans="2:8" ht="15.75" customHeight="1" thickBot="1" x14ac:dyDescent="0.4">
      <c r="B22" s="1" t="s">
        <v>14</v>
      </c>
      <c r="C22" s="1271"/>
      <c r="D22" s="1272"/>
      <c r="E22" s="1272"/>
      <c r="F22" s="1272"/>
      <c r="G22" s="1272"/>
      <c r="H22" s="1273"/>
    </row>
    <row r="23" spans="2:8" ht="15.6" thickBot="1" x14ac:dyDescent="0.4">
      <c r="B23" s="1" t="s">
        <v>16</v>
      </c>
      <c r="C23" s="1271"/>
      <c r="D23" s="1272"/>
      <c r="E23" s="1272"/>
      <c r="F23" s="1272"/>
      <c r="G23" s="1272"/>
      <c r="H23" s="1273"/>
    </row>
    <row r="24" spans="2:8" ht="15.6" thickBot="1" x14ac:dyDescent="0.4">
      <c r="B24" s="1" t="s">
        <v>17</v>
      </c>
      <c r="C24" s="1271"/>
      <c r="D24" s="1272"/>
      <c r="E24" s="1272"/>
      <c r="F24" s="1272"/>
      <c r="G24" s="1272"/>
      <c r="H24" s="1273"/>
    </row>
    <row r="25" spans="2:8" ht="15" thickBot="1" x14ac:dyDescent="0.35">
      <c r="B25" s="1" t="s">
        <v>18</v>
      </c>
      <c r="C25" s="1274"/>
      <c r="D25" s="1275"/>
      <c r="E25" s="1275"/>
      <c r="F25" s="1275"/>
      <c r="G25" s="1275"/>
      <c r="H25" s="1276"/>
    </row>
    <row r="26" spans="2:8" ht="15" thickBot="1" x14ac:dyDescent="0.35">
      <c r="B26" s="3" t="s">
        <v>20</v>
      </c>
      <c r="C26" s="4"/>
      <c r="D26" s="4"/>
      <c r="E26" s="4"/>
      <c r="F26" s="4"/>
      <c r="G26" s="4"/>
      <c r="H26" s="5"/>
    </row>
    <row r="27" spans="2:8" x14ac:dyDescent="0.3">
      <c r="B27" s="6" t="s">
        <v>22</v>
      </c>
      <c r="C27" s="7">
        <v>10.5</v>
      </c>
      <c r="D27" s="7">
        <v>4.4000000000000004</v>
      </c>
      <c r="E27" s="7">
        <v>2.6</v>
      </c>
      <c r="F27" s="7"/>
      <c r="G27" s="7"/>
      <c r="H27" s="7">
        <v>1</v>
      </c>
    </row>
    <row r="28" spans="2:8" x14ac:dyDescent="0.3">
      <c r="B28" s="6" t="s">
        <v>24</v>
      </c>
      <c r="C28" s="7" t="s">
        <v>111</v>
      </c>
      <c r="D28" s="7">
        <v>70</v>
      </c>
      <c r="E28" s="7">
        <v>70</v>
      </c>
      <c r="F28" s="7"/>
      <c r="G28" s="7"/>
      <c r="H28" s="7"/>
    </row>
    <row r="29" spans="2:8" ht="15" thickBot="1" x14ac:dyDescent="0.35">
      <c r="B29" s="1" t="s">
        <v>60</v>
      </c>
      <c r="C29" s="2" t="s">
        <v>112</v>
      </c>
      <c r="D29" s="2">
        <v>30</v>
      </c>
      <c r="E29" s="2">
        <v>30</v>
      </c>
      <c r="F29" s="2"/>
      <c r="G29" s="2"/>
      <c r="H29" s="2"/>
    </row>
    <row r="30" spans="2:8" ht="24.6" thickBot="1" x14ac:dyDescent="0.35">
      <c r="B30" s="1" t="s">
        <v>28</v>
      </c>
      <c r="C30" s="2" t="s">
        <v>97</v>
      </c>
      <c r="D30" s="2" t="s">
        <v>97</v>
      </c>
      <c r="E30" s="2" t="s">
        <v>97</v>
      </c>
      <c r="F30" s="2"/>
      <c r="G30" s="2" t="s">
        <v>23</v>
      </c>
      <c r="H30" s="2"/>
    </row>
    <row r="31" spans="2:8" ht="15" thickBot="1" x14ac:dyDescent="0.35">
      <c r="B31" s="1" t="s">
        <v>38</v>
      </c>
      <c r="C31" s="2" t="s">
        <v>47</v>
      </c>
      <c r="D31" s="2" t="s">
        <v>47</v>
      </c>
      <c r="E31" s="2" t="s">
        <v>47</v>
      </c>
      <c r="F31" s="2"/>
      <c r="G31" s="2"/>
      <c r="H31" s="2"/>
    </row>
    <row r="32" spans="2:8" ht="15" thickBot="1" x14ac:dyDescent="0.35">
      <c r="B32" s="1" t="s">
        <v>29</v>
      </c>
      <c r="C32" s="2" t="s">
        <v>47</v>
      </c>
      <c r="D32" s="2" t="s">
        <v>47</v>
      </c>
      <c r="E32" s="2" t="s">
        <v>47</v>
      </c>
      <c r="F32" s="2"/>
      <c r="G32" s="2"/>
      <c r="H32" s="2"/>
    </row>
  </sheetData>
  <mergeCells count="4">
    <mergeCell ref="C21:H25"/>
    <mergeCell ref="B7:B8"/>
    <mergeCell ref="C7:H7"/>
    <mergeCell ref="C8:H8"/>
  </mergeCells>
  <pageMargins left="0.7" right="0.7" top="0.75" bottom="0.75" header="0.3" footer="0.3"/>
  <pageSetup paperSize="9" orientation="portrait"/>
  <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25">
    <tabColor theme="4"/>
  </sheetPr>
  <dimension ref="B1:H92"/>
  <sheetViews>
    <sheetView workbookViewId="0">
      <selection activeCell="C38" sqref="C38:H38"/>
    </sheetView>
  </sheetViews>
  <sheetFormatPr defaultRowHeight="14.4" x14ac:dyDescent="0.3"/>
  <cols>
    <col min="2" max="2" width="36.6640625" customWidth="1"/>
  </cols>
  <sheetData>
    <row r="1" spans="2:8" s="119" customFormat="1" x14ac:dyDescent="0.3"/>
    <row r="4" spans="2:8" x14ac:dyDescent="0.3">
      <c r="B4" s="8" t="s">
        <v>248</v>
      </c>
    </row>
    <row r="6" spans="2:8" ht="15" thickBot="1" x14ac:dyDescent="0.35"/>
    <row r="7" spans="2:8" x14ac:dyDescent="0.3">
      <c r="B7" s="1257" t="s">
        <v>0</v>
      </c>
      <c r="C7" s="1206" t="s">
        <v>114</v>
      </c>
      <c r="D7" s="1207"/>
      <c r="E7" s="1207"/>
      <c r="F7" s="1207"/>
      <c r="G7" s="1207"/>
      <c r="H7" s="1208"/>
    </row>
    <row r="8" spans="2:8" ht="15" thickBot="1" x14ac:dyDescent="0.35">
      <c r="B8" s="1258"/>
      <c r="C8" s="1209" t="s">
        <v>1</v>
      </c>
      <c r="D8" s="1210"/>
      <c r="E8" s="1210"/>
      <c r="F8" s="1210"/>
      <c r="G8" s="1210"/>
      <c r="H8" s="1211"/>
    </row>
    <row r="9" spans="2:8" ht="15" thickBot="1" x14ac:dyDescent="0.35">
      <c r="B9" s="1"/>
      <c r="C9" s="2">
        <v>2015</v>
      </c>
      <c r="D9" s="2">
        <v>2020</v>
      </c>
      <c r="E9" s="2">
        <v>2030</v>
      </c>
      <c r="F9" s="2">
        <v>2050</v>
      </c>
      <c r="G9" s="2" t="s">
        <v>2</v>
      </c>
      <c r="H9" s="2" t="s">
        <v>3</v>
      </c>
    </row>
    <row r="10" spans="2:8" ht="15" thickBot="1" x14ac:dyDescent="0.35">
      <c r="B10" s="3" t="s">
        <v>4</v>
      </c>
      <c r="C10" s="4"/>
      <c r="D10" s="4"/>
      <c r="E10" s="4"/>
      <c r="F10" s="4"/>
      <c r="G10" s="4"/>
      <c r="H10" s="5"/>
    </row>
    <row r="11" spans="2:8" ht="15" thickBot="1" x14ac:dyDescent="0.35">
      <c r="B11" s="1" t="s">
        <v>5</v>
      </c>
      <c r="C11" s="22" t="s">
        <v>224</v>
      </c>
      <c r="D11" s="22" t="s">
        <v>225</v>
      </c>
      <c r="E11" s="22" t="s">
        <v>226</v>
      </c>
      <c r="F11" s="9"/>
      <c r="G11" s="9" t="s">
        <v>6</v>
      </c>
      <c r="H11" s="9"/>
    </row>
    <row r="12" spans="2:8" ht="15" thickBot="1" x14ac:dyDescent="0.35">
      <c r="B12" s="1" t="s">
        <v>77</v>
      </c>
      <c r="C12" s="9">
        <v>1</v>
      </c>
      <c r="D12" s="9">
        <v>1</v>
      </c>
      <c r="E12" s="9">
        <v>1</v>
      </c>
      <c r="F12" s="9"/>
      <c r="G12" s="9"/>
      <c r="H12" s="9"/>
    </row>
    <row r="13" spans="2:8" ht="24.6" thickBot="1" x14ac:dyDescent="0.35">
      <c r="B13" s="1" t="s">
        <v>7</v>
      </c>
      <c r="C13" s="9" t="s">
        <v>115</v>
      </c>
      <c r="D13" s="9" t="s">
        <v>115</v>
      </c>
      <c r="E13" s="9" t="s">
        <v>115</v>
      </c>
      <c r="F13" s="9"/>
      <c r="G13" s="9" t="s">
        <v>15</v>
      </c>
      <c r="H13" s="9"/>
    </row>
    <row r="14" spans="2:8" ht="24.6" thickBot="1" x14ac:dyDescent="0.35">
      <c r="B14" s="1" t="s">
        <v>8</v>
      </c>
      <c r="C14" s="9" t="s">
        <v>99</v>
      </c>
      <c r="D14" s="9" t="s">
        <v>99</v>
      </c>
      <c r="E14" s="9" t="s">
        <v>99</v>
      </c>
      <c r="F14" s="9"/>
      <c r="G14" s="9" t="s">
        <v>15</v>
      </c>
      <c r="H14" s="9"/>
    </row>
    <row r="15" spans="2:8" ht="15" thickBot="1" x14ac:dyDescent="0.35">
      <c r="B15" s="1" t="s">
        <v>82</v>
      </c>
      <c r="C15" s="9">
        <v>12</v>
      </c>
      <c r="D15" s="9">
        <v>14</v>
      </c>
      <c r="E15" s="9">
        <v>16</v>
      </c>
      <c r="F15" s="9"/>
      <c r="G15" s="9"/>
      <c r="H15" s="9">
        <v>-4</v>
      </c>
    </row>
    <row r="16" spans="2:8" ht="15" thickBot="1" x14ac:dyDescent="0.35">
      <c r="B16" s="1" t="s">
        <v>86</v>
      </c>
      <c r="C16" s="9" t="s">
        <v>43</v>
      </c>
      <c r="D16" s="9" t="s">
        <v>116</v>
      </c>
      <c r="E16" s="9" t="s">
        <v>109</v>
      </c>
      <c r="F16" s="9"/>
      <c r="G16" s="9"/>
      <c r="H16" s="9">
        <v>-4</v>
      </c>
    </row>
    <row r="17" spans="2:8" ht="15" thickBot="1" x14ac:dyDescent="0.35">
      <c r="B17" s="1" t="s">
        <v>9</v>
      </c>
      <c r="C17" s="9" t="s">
        <v>117</v>
      </c>
      <c r="D17" s="9" t="s">
        <v>118</v>
      </c>
      <c r="E17" s="9" t="s">
        <v>119</v>
      </c>
      <c r="F17" s="9"/>
      <c r="G17" s="9"/>
      <c r="H17" s="9">
        <v>-4</v>
      </c>
    </row>
    <row r="18" spans="2:8" ht="15" thickBot="1" x14ac:dyDescent="0.35">
      <c r="B18" s="1" t="s">
        <v>10</v>
      </c>
      <c r="C18" s="9">
        <v>10</v>
      </c>
      <c r="D18" s="9" t="s">
        <v>93</v>
      </c>
      <c r="E18" s="9" t="s">
        <v>93</v>
      </c>
      <c r="F18" s="9"/>
      <c r="G18" s="9"/>
      <c r="H18" s="9"/>
    </row>
    <row r="19" spans="2:8" ht="15" thickBot="1" x14ac:dyDescent="0.35">
      <c r="B19" s="3" t="s">
        <v>11</v>
      </c>
      <c r="C19" s="4"/>
      <c r="D19" s="4"/>
      <c r="E19" s="4"/>
      <c r="F19" s="4"/>
      <c r="G19" s="4"/>
      <c r="H19" s="5"/>
    </row>
    <row r="20" spans="2:8" ht="15.6" thickBot="1" x14ac:dyDescent="0.4">
      <c r="B20" s="1" t="s">
        <v>12</v>
      </c>
      <c r="C20" s="2">
        <v>0</v>
      </c>
      <c r="D20" s="2">
        <v>0</v>
      </c>
      <c r="E20" s="2">
        <v>0</v>
      </c>
      <c r="F20" s="2"/>
      <c r="G20" s="2"/>
      <c r="H20" s="2"/>
    </row>
    <row r="21" spans="2:8" ht="15.6" thickBot="1" x14ac:dyDescent="0.4">
      <c r="B21" s="1" t="s">
        <v>14</v>
      </c>
      <c r="C21" s="2" t="s">
        <v>120</v>
      </c>
      <c r="D21" s="20" t="s">
        <v>227</v>
      </c>
      <c r="E21" s="20" t="s">
        <v>227</v>
      </c>
      <c r="F21" s="2"/>
      <c r="G21" s="2" t="s">
        <v>42</v>
      </c>
      <c r="H21" s="2">
        <v>3</v>
      </c>
    </row>
    <row r="22" spans="2:8" ht="15.6" thickBot="1" x14ac:dyDescent="0.4">
      <c r="B22" s="1" t="s">
        <v>16</v>
      </c>
      <c r="C22" s="24">
        <v>0</v>
      </c>
      <c r="D22" s="24">
        <v>0</v>
      </c>
      <c r="E22" s="24">
        <v>0</v>
      </c>
      <c r="F22" s="2"/>
      <c r="G22" s="2"/>
      <c r="H22" s="2">
        <v>3</v>
      </c>
    </row>
    <row r="23" spans="2:8" ht="15.6" thickBot="1" x14ac:dyDescent="0.4">
      <c r="B23" s="1" t="s">
        <v>17</v>
      </c>
      <c r="C23" s="24">
        <v>0</v>
      </c>
      <c r="D23" s="24">
        <v>0</v>
      </c>
      <c r="E23" s="24">
        <v>0</v>
      </c>
      <c r="F23" s="2"/>
      <c r="G23" s="2"/>
      <c r="H23" s="2"/>
    </row>
    <row r="24" spans="2:8" ht="15" thickBot="1" x14ac:dyDescent="0.35">
      <c r="B24" s="1" t="s">
        <v>18</v>
      </c>
      <c r="C24" s="24">
        <v>0</v>
      </c>
      <c r="D24" s="24">
        <v>0</v>
      </c>
      <c r="E24" s="24">
        <v>0</v>
      </c>
      <c r="F24" s="2"/>
      <c r="G24" s="2"/>
      <c r="H24" s="2"/>
    </row>
    <row r="25" spans="2:8" ht="15" thickBot="1" x14ac:dyDescent="0.35">
      <c r="B25" s="3" t="s">
        <v>20</v>
      </c>
      <c r="C25" s="4"/>
      <c r="D25" s="4"/>
      <c r="E25" s="4"/>
      <c r="F25" s="4"/>
      <c r="G25" s="4"/>
      <c r="H25" s="5"/>
    </row>
    <row r="26" spans="2:8" x14ac:dyDescent="0.3">
      <c r="B26" s="6" t="s">
        <v>22</v>
      </c>
      <c r="C26" s="19" t="s">
        <v>228</v>
      </c>
      <c r="D26" s="21" t="s">
        <v>229</v>
      </c>
      <c r="E26" s="7">
        <v>5</v>
      </c>
      <c r="F26" s="7"/>
      <c r="G26" s="7"/>
      <c r="H26" s="7" t="s">
        <v>58</v>
      </c>
    </row>
    <row r="27" spans="2:8" x14ac:dyDescent="0.3">
      <c r="B27" s="6" t="s">
        <v>24</v>
      </c>
      <c r="C27" s="7" t="s">
        <v>25</v>
      </c>
      <c r="D27" s="7">
        <v>70</v>
      </c>
      <c r="E27" s="7">
        <v>70</v>
      </c>
      <c r="F27" s="7"/>
      <c r="G27" s="7"/>
      <c r="H27" s="7"/>
    </row>
    <row r="28" spans="2:8" ht="15" thickBot="1" x14ac:dyDescent="0.35">
      <c r="B28" s="1" t="s">
        <v>26</v>
      </c>
      <c r="C28" s="2" t="s">
        <v>27</v>
      </c>
      <c r="D28" s="2">
        <v>30</v>
      </c>
      <c r="E28" s="2">
        <v>30</v>
      </c>
      <c r="F28" s="2"/>
      <c r="G28" s="2"/>
      <c r="H28" s="2"/>
    </row>
    <row r="29" spans="2:8" ht="24.6" thickBot="1" x14ac:dyDescent="0.35">
      <c r="B29" s="1" t="s">
        <v>28</v>
      </c>
      <c r="C29" s="2" t="s">
        <v>97</v>
      </c>
      <c r="D29" s="2" t="s">
        <v>97</v>
      </c>
      <c r="E29" s="2" t="s">
        <v>97</v>
      </c>
      <c r="F29" s="2"/>
      <c r="G29" s="2" t="s">
        <v>15</v>
      </c>
      <c r="H29" s="2"/>
    </row>
    <row r="30" spans="2:8" ht="15" thickBot="1" x14ac:dyDescent="0.35">
      <c r="B30" s="1" t="s">
        <v>38</v>
      </c>
      <c r="C30" s="2" t="s">
        <v>47</v>
      </c>
      <c r="D30" s="2" t="s">
        <v>47</v>
      </c>
      <c r="E30" s="2" t="s">
        <v>47</v>
      </c>
      <c r="F30" s="2"/>
      <c r="G30" s="2"/>
      <c r="H30" s="2"/>
    </row>
    <row r="31" spans="2:8" ht="15" thickBot="1" x14ac:dyDescent="0.35">
      <c r="B31" s="1" t="s">
        <v>29</v>
      </c>
      <c r="C31" s="2" t="s">
        <v>51</v>
      </c>
      <c r="D31" s="2" t="s">
        <v>51</v>
      </c>
      <c r="E31" s="2" t="s">
        <v>51</v>
      </c>
      <c r="F31" s="2"/>
      <c r="G31" s="2"/>
      <c r="H31" s="2">
        <v>3</v>
      </c>
    </row>
    <row r="35" spans="2:8" ht="15" thickBot="1" x14ac:dyDescent="0.35"/>
    <row r="36" spans="2:8" x14ac:dyDescent="0.3">
      <c r="B36" s="1257" t="s">
        <v>0</v>
      </c>
      <c r="C36" s="1206" t="s">
        <v>114</v>
      </c>
      <c r="D36" s="1207"/>
      <c r="E36" s="1207"/>
      <c r="F36" s="1207"/>
      <c r="G36" s="1207"/>
      <c r="H36" s="1208"/>
    </row>
    <row r="37" spans="2:8" ht="15" thickBot="1" x14ac:dyDescent="0.35">
      <c r="B37" s="1258"/>
      <c r="C37" s="1209" t="s">
        <v>32</v>
      </c>
      <c r="D37" s="1210"/>
      <c r="E37" s="1210"/>
      <c r="F37" s="1210"/>
      <c r="G37" s="1210"/>
      <c r="H37" s="1211"/>
    </row>
    <row r="38" spans="2:8" ht="15" thickBot="1" x14ac:dyDescent="0.35">
      <c r="B38" s="1"/>
      <c r="C38" s="2">
        <v>2015</v>
      </c>
      <c r="D38" s="2">
        <v>2020</v>
      </c>
      <c r="E38" s="2">
        <v>2030</v>
      </c>
      <c r="F38" s="2">
        <v>2050</v>
      </c>
      <c r="G38" s="2" t="s">
        <v>2</v>
      </c>
      <c r="H38" s="2" t="s">
        <v>3</v>
      </c>
    </row>
    <row r="39" spans="2:8" ht="15" thickBot="1" x14ac:dyDescent="0.35">
      <c r="B39" s="3" t="s">
        <v>4</v>
      </c>
      <c r="C39" s="4"/>
      <c r="D39" s="4"/>
      <c r="E39" s="4"/>
      <c r="F39" s="4"/>
      <c r="G39" s="4"/>
      <c r="H39" s="5"/>
    </row>
    <row r="40" spans="2:8" ht="15" thickBot="1" x14ac:dyDescent="0.35">
      <c r="B40" s="1" t="s">
        <v>5</v>
      </c>
      <c r="C40" s="22" t="s">
        <v>224</v>
      </c>
      <c r="D40" s="22" t="s">
        <v>225</v>
      </c>
      <c r="E40" s="22" t="s">
        <v>226</v>
      </c>
      <c r="F40" s="9"/>
      <c r="G40" s="9" t="s">
        <v>6</v>
      </c>
      <c r="H40" s="9"/>
    </row>
    <row r="41" spans="2:8" ht="15" thickBot="1" x14ac:dyDescent="0.35">
      <c r="B41" s="1" t="s">
        <v>77</v>
      </c>
      <c r="C41" s="9">
        <v>1</v>
      </c>
      <c r="D41" s="9">
        <v>1</v>
      </c>
      <c r="E41" s="9">
        <v>1</v>
      </c>
      <c r="F41" s="9"/>
      <c r="G41" s="9"/>
      <c r="H41" s="9"/>
    </row>
    <row r="42" spans="2:8" ht="24.6" thickBot="1" x14ac:dyDescent="0.35">
      <c r="B42" s="1" t="s">
        <v>7</v>
      </c>
      <c r="C42" s="9" t="s">
        <v>121</v>
      </c>
      <c r="D42" s="9" t="s">
        <v>121</v>
      </c>
      <c r="E42" s="9" t="s">
        <v>121</v>
      </c>
      <c r="F42" s="9"/>
      <c r="G42" s="9" t="s">
        <v>15</v>
      </c>
      <c r="H42" s="9"/>
    </row>
    <row r="43" spans="2:8" ht="24.6" thickBot="1" x14ac:dyDescent="0.35">
      <c r="B43" s="1" t="s">
        <v>8</v>
      </c>
      <c r="C43" s="9" t="s">
        <v>122</v>
      </c>
      <c r="D43" s="9" t="s">
        <v>122</v>
      </c>
      <c r="E43" s="9" t="s">
        <v>122</v>
      </c>
      <c r="F43" s="9"/>
      <c r="G43" s="9" t="s">
        <v>15</v>
      </c>
      <c r="H43" s="9"/>
    </row>
    <row r="44" spans="2:8" ht="15" thickBot="1" x14ac:dyDescent="0.35">
      <c r="B44" s="1" t="s">
        <v>82</v>
      </c>
      <c r="C44" s="9">
        <v>12</v>
      </c>
      <c r="D44" s="9">
        <v>14</v>
      </c>
      <c r="E44" s="9">
        <v>16</v>
      </c>
      <c r="F44" s="9"/>
      <c r="G44" s="9"/>
      <c r="H44" s="9">
        <v>-4</v>
      </c>
    </row>
    <row r="45" spans="2:8" ht="15" thickBot="1" x14ac:dyDescent="0.35">
      <c r="B45" s="1" t="s">
        <v>86</v>
      </c>
      <c r="C45" s="9" t="s">
        <v>43</v>
      </c>
      <c r="D45" s="9" t="s">
        <v>116</v>
      </c>
      <c r="E45" s="9" t="s">
        <v>109</v>
      </c>
      <c r="F45" s="9"/>
      <c r="G45" s="9"/>
      <c r="H45" s="9">
        <v>-4</v>
      </c>
    </row>
    <row r="46" spans="2:8" ht="15" thickBot="1" x14ac:dyDescent="0.35">
      <c r="B46" s="1" t="s">
        <v>9</v>
      </c>
      <c r="C46" s="9" t="s">
        <v>117</v>
      </c>
      <c r="D46" s="9" t="s">
        <v>118</v>
      </c>
      <c r="E46" s="9" t="s">
        <v>119</v>
      </c>
      <c r="F46" s="9"/>
      <c r="G46" s="9"/>
      <c r="H46" s="9">
        <v>-4</v>
      </c>
    </row>
    <row r="47" spans="2:8" ht="15" thickBot="1" x14ac:dyDescent="0.35">
      <c r="B47" s="1" t="s">
        <v>10</v>
      </c>
      <c r="C47" s="9">
        <v>15</v>
      </c>
      <c r="D47" s="9" t="s">
        <v>123</v>
      </c>
      <c r="E47" s="9" t="s">
        <v>123</v>
      </c>
      <c r="F47" s="9"/>
      <c r="G47" s="9" t="s">
        <v>19</v>
      </c>
      <c r="H47" s="9"/>
    </row>
    <row r="48" spans="2:8" ht="15" thickBot="1" x14ac:dyDescent="0.35">
      <c r="B48" s="3" t="s">
        <v>11</v>
      </c>
      <c r="C48" s="4"/>
      <c r="D48" s="4"/>
      <c r="E48" s="4"/>
      <c r="F48" s="4"/>
      <c r="G48" s="4"/>
      <c r="H48" s="5"/>
    </row>
    <row r="49" spans="2:8" ht="15.6" thickBot="1" x14ac:dyDescent="0.4">
      <c r="B49" s="1" t="s">
        <v>12</v>
      </c>
      <c r="C49" s="2">
        <v>0</v>
      </c>
      <c r="D49" s="2">
        <v>0</v>
      </c>
      <c r="E49" s="2">
        <v>0</v>
      </c>
      <c r="F49" s="2"/>
      <c r="G49" s="2"/>
      <c r="H49" s="2"/>
    </row>
    <row r="50" spans="2:8" ht="15.6" thickBot="1" x14ac:dyDescent="0.4">
      <c r="B50" s="1" t="s">
        <v>14</v>
      </c>
      <c r="C50" s="2" t="s">
        <v>120</v>
      </c>
      <c r="D50" s="20" t="s">
        <v>227</v>
      </c>
      <c r="E50" s="20" t="s">
        <v>227</v>
      </c>
      <c r="F50" s="2"/>
      <c r="G50" s="2" t="s">
        <v>42</v>
      </c>
      <c r="H50" s="2">
        <v>3</v>
      </c>
    </row>
    <row r="51" spans="2:8" ht="15.6" thickBot="1" x14ac:dyDescent="0.4">
      <c r="B51" s="1" t="s">
        <v>16</v>
      </c>
      <c r="C51" s="2">
        <v>0</v>
      </c>
      <c r="D51" s="74">
        <v>0</v>
      </c>
      <c r="E51" s="74">
        <v>0</v>
      </c>
      <c r="F51" s="2"/>
      <c r="G51" s="2"/>
      <c r="H51" s="2">
        <v>3</v>
      </c>
    </row>
    <row r="52" spans="2:8" ht="15.6" thickBot="1" x14ac:dyDescent="0.4">
      <c r="B52" s="1" t="s">
        <v>17</v>
      </c>
      <c r="C52" s="74">
        <v>0</v>
      </c>
      <c r="D52" s="74">
        <v>0</v>
      </c>
      <c r="E52" s="74">
        <v>0</v>
      </c>
      <c r="F52" s="2"/>
      <c r="G52" s="2"/>
      <c r="H52" s="2"/>
    </row>
    <row r="53" spans="2:8" ht="15" thickBot="1" x14ac:dyDescent="0.35">
      <c r="B53" s="1" t="s">
        <v>18</v>
      </c>
      <c r="C53" s="74">
        <v>0</v>
      </c>
      <c r="D53" s="74">
        <v>0</v>
      </c>
      <c r="E53" s="74">
        <v>0</v>
      </c>
      <c r="F53" s="2"/>
      <c r="G53" s="2"/>
      <c r="H53" s="2"/>
    </row>
    <row r="54" spans="2:8" ht="15" thickBot="1" x14ac:dyDescent="0.35">
      <c r="B54" s="3" t="s">
        <v>20</v>
      </c>
      <c r="C54" s="4"/>
      <c r="D54" s="4"/>
      <c r="E54" s="4"/>
      <c r="F54" s="4"/>
      <c r="G54" s="4"/>
      <c r="H54" s="5"/>
    </row>
    <row r="55" spans="2:8" x14ac:dyDescent="0.3">
      <c r="B55" s="6" t="s">
        <v>22</v>
      </c>
      <c r="C55" s="19" t="s">
        <v>228</v>
      </c>
      <c r="D55" s="21" t="s">
        <v>229</v>
      </c>
      <c r="E55" s="7">
        <v>5</v>
      </c>
      <c r="F55" s="7"/>
      <c r="G55" s="7"/>
      <c r="H55" s="7" t="s">
        <v>58</v>
      </c>
    </row>
    <row r="56" spans="2:8" x14ac:dyDescent="0.3">
      <c r="B56" s="6" t="s">
        <v>24</v>
      </c>
      <c r="C56" s="7" t="s">
        <v>25</v>
      </c>
      <c r="D56" s="7">
        <v>70</v>
      </c>
      <c r="E56" s="7">
        <v>70</v>
      </c>
      <c r="F56" s="7"/>
      <c r="G56" s="7"/>
      <c r="H56" s="7"/>
    </row>
    <row r="57" spans="2:8" ht="15" thickBot="1" x14ac:dyDescent="0.35">
      <c r="B57" s="1" t="s">
        <v>26</v>
      </c>
      <c r="C57" s="2" t="s">
        <v>27</v>
      </c>
      <c r="D57" s="2">
        <v>30</v>
      </c>
      <c r="E57" s="2">
        <v>30</v>
      </c>
      <c r="F57" s="2"/>
      <c r="G57" s="2"/>
      <c r="H57" s="2"/>
    </row>
    <row r="58" spans="2:8" ht="24.6" thickBot="1" x14ac:dyDescent="0.35">
      <c r="B58" s="1" t="s">
        <v>28</v>
      </c>
      <c r="C58" s="2" t="s">
        <v>97</v>
      </c>
      <c r="D58" s="2" t="s">
        <v>97</v>
      </c>
      <c r="E58" s="2" t="s">
        <v>97</v>
      </c>
      <c r="F58" s="2"/>
      <c r="G58" s="2" t="s">
        <v>15</v>
      </c>
      <c r="H58" s="2"/>
    </row>
    <row r="59" spans="2:8" ht="15" thickBot="1" x14ac:dyDescent="0.35">
      <c r="B59" s="1" t="s">
        <v>38</v>
      </c>
      <c r="C59" s="2" t="s">
        <v>47</v>
      </c>
      <c r="D59" s="2" t="s">
        <v>47</v>
      </c>
      <c r="E59" s="2" t="s">
        <v>47</v>
      </c>
      <c r="F59" s="2"/>
      <c r="G59" s="2"/>
      <c r="H59" s="2"/>
    </row>
    <row r="60" spans="2:8" ht="15" thickBot="1" x14ac:dyDescent="0.35">
      <c r="B60" s="1" t="s">
        <v>29</v>
      </c>
      <c r="C60" s="2" t="s">
        <v>51</v>
      </c>
      <c r="D60" s="2" t="s">
        <v>51</v>
      </c>
      <c r="E60" s="2" t="s">
        <v>51</v>
      </c>
      <c r="F60" s="2"/>
      <c r="G60" s="2"/>
      <c r="H60" s="2">
        <v>3</v>
      </c>
    </row>
    <row r="64" spans="2:8" ht="15" thickBot="1" x14ac:dyDescent="0.35"/>
    <row r="65" spans="2:8" x14ac:dyDescent="0.3">
      <c r="B65" s="1257" t="s">
        <v>0</v>
      </c>
      <c r="C65" s="1206" t="s">
        <v>124</v>
      </c>
      <c r="D65" s="1207"/>
      <c r="E65" s="1207"/>
      <c r="F65" s="1207"/>
      <c r="G65" s="1207"/>
      <c r="H65" s="1208"/>
    </row>
    <row r="66" spans="2:8" ht="15.75" customHeight="1" thickBot="1" x14ac:dyDescent="0.35">
      <c r="B66" s="1258"/>
      <c r="C66" s="1277" t="s">
        <v>128</v>
      </c>
      <c r="D66" s="1278"/>
      <c r="E66" s="1278"/>
      <c r="F66" s="1278"/>
      <c r="G66" s="1278"/>
      <c r="H66" s="1279"/>
    </row>
    <row r="67" spans="2:8" ht="15" thickBot="1" x14ac:dyDescent="0.35">
      <c r="B67" s="1"/>
      <c r="C67" s="2">
        <v>2015</v>
      </c>
      <c r="D67" s="2">
        <v>2020</v>
      </c>
      <c r="E67" s="2">
        <v>2030</v>
      </c>
      <c r="F67" s="2">
        <v>2050</v>
      </c>
      <c r="G67" s="2" t="s">
        <v>2</v>
      </c>
      <c r="H67" s="2" t="s">
        <v>3</v>
      </c>
    </row>
    <row r="68" spans="2:8" ht="15" thickBot="1" x14ac:dyDescent="0.35">
      <c r="B68" s="3" t="s">
        <v>4</v>
      </c>
      <c r="C68" s="4"/>
      <c r="D68" s="4"/>
      <c r="E68" s="4"/>
      <c r="F68" s="4"/>
      <c r="G68" s="4"/>
      <c r="H68" s="5"/>
    </row>
    <row r="69" spans="2:8" ht="15" thickBot="1" x14ac:dyDescent="0.35">
      <c r="B69" s="1" t="s">
        <v>5</v>
      </c>
      <c r="C69" s="9">
        <v>15</v>
      </c>
      <c r="D69" s="9">
        <v>14</v>
      </c>
      <c r="E69" s="9">
        <v>13</v>
      </c>
      <c r="F69" s="9"/>
      <c r="G69" s="9" t="s">
        <v>125</v>
      </c>
      <c r="H69" s="9"/>
    </row>
    <row r="70" spans="2:8" ht="15" thickBot="1" x14ac:dyDescent="0.35">
      <c r="B70" s="1" t="s">
        <v>77</v>
      </c>
      <c r="C70" s="9">
        <v>7</v>
      </c>
      <c r="D70" s="9">
        <v>7</v>
      </c>
      <c r="E70" s="9">
        <v>7</v>
      </c>
      <c r="F70" s="9"/>
      <c r="G70" s="9" t="s">
        <v>6</v>
      </c>
      <c r="H70" s="9"/>
    </row>
    <row r="71" spans="2:8" ht="24.6" thickBot="1" x14ac:dyDescent="0.35">
      <c r="B71" s="1" t="s">
        <v>7</v>
      </c>
      <c r="C71" s="9" t="s">
        <v>115</v>
      </c>
      <c r="D71" s="9" t="s">
        <v>115</v>
      </c>
      <c r="E71" s="9" t="s">
        <v>115</v>
      </c>
      <c r="F71" s="9"/>
      <c r="G71" s="9" t="s">
        <v>35</v>
      </c>
      <c r="H71" s="9"/>
    </row>
    <row r="72" spans="2:8" ht="24.6" thickBot="1" x14ac:dyDescent="0.35">
      <c r="B72" s="1" t="s">
        <v>8</v>
      </c>
      <c r="C72" s="9" t="s">
        <v>126</v>
      </c>
      <c r="D72" s="9" t="s">
        <v>126</v>
      </c>
      <c r="E72" s="9" t="s">
        <v>126</v>
      </c>
      <c r="F72" s="9"/>
      <c r="G72" s="9" t="s">
        <v>35</v>
      </c>
      <c r="H72" s="9"/>
    </row>
    <row r="73" spans="2:8" ht="15" thickBot="1" x14ac:dyDescent="0.35">
      <c r="B73" s="1" t="s">
        <v>82</v>
      </c>
      <c r="C73" s="9">
        <v>25</v>
      </c>
      <c r="D73" s="9">
        <v>27</v>
      </c>
      <c r="E73" s="9">
        <v>30</v>
      </c>
      <c r="F73" s="9"/>
      <c r="G73" s="9"/>
      <c r="H73" s="9">
        <v>1</v>
      </c>
    </row>
    <row r="74" spans="2:8" ht="15" thickBot="1" x14ac:dyDescent="0.35">
      <c r="B74" s="1" t="s">
        <v>86</v>
      </c>
      <c r="C74" s="9">
        <v>55</v>
      </c>
      <c r="D74" s="9">
        <v>55</v>
      </c>
      <c r="E74" s="9">
        <v>55</v>
      </c>
      <c r="F74" s="9"/>
      <c r="G74" s="9"/>
      <c r="H74" s="9">
        <v>1</v>
      </c>
    </row>
    <row r="75" spans="2:8" ht="15" thickBot="1" x14ac:dyDescent="0.35">
      <c r="B75" s="1" t="s">
        <v>9</v>
      </c>
      <c r="C75" s="9">
        <v>80</v>
      </c>
      <c r="D75" s="9">
        <v>82</v>
      </c>
      <c r="E75" s="9">
        <v>85</v>
      </c>
      <c r="F75" s="9"/>
      <c r="G75" s="9"/>
      <c r="H75" s="9">
        <v>1</v>
      </c>
    </row>
    <row r="76" spans="2:8" ht="15" thickBot="1" x14ac:dyDescent="0.35">
      <c r="B76" s="1" t="s">
        <v>10</v>
      </c>
      <c r="C76" s="9">
        <v>10</v>
      </c>
      <c r="D76" s="9" t="s">
        <v>93</v>
      </c>
      <c r="E76" s="9" t="s">
        <v>93</v>
      </c>
      <c r="F76" s="9"/>
      <c r="G76" s="9"/>
      <c r="H76" s="9"/>
    </row>
    <row r="77" spans="2:8" ht="15" thickBot="1" x14ac:dyDescent="0.35">
      <c r="B77" s="3" t="s">
        <v>11</v>
      </c>
      <c r="C77" s="4"/>
      <c r="D77" s="4"/>
      <c r="E77" s="4"/>
      <c r="F77" s="4"/>
      <c r="G77" s="4"/>
      <c r="H77" s="5"/>
    </row>
    <row r="78" spans="2:8" ht="15.6" thickBot="1" x14ac:dyDescent="0.4">
      <c r="B78" s="1" t="s">
        <v>12</v>
      </c>
      <c r="C78" s="2">
        <v>0</v>
      </c>
      <c r="D78" s="2">
        <v>0</v>
      </c>
      <c r="E78" s="2">
        <v>0</v>
      </c>
      <c r="F78" s="2"/>
      <c r="G78" s="2"/>
      <c r="H78" s="2"/>
    </row>
    <row r="79" spans="2:8" ht="15.6" thickBot="1" x14ac:dyDescent="0.4">
      <c r="B79" s="1" t="s">
        <v>14</v>
      </c>
      <c r="C79" s="2">
        <v>20</v>
      </c>
      <c r="D79" s="20" t="s">
        <v>227</v>
      </c>
      <c r="E79" s="20" t="s">
        <v>227</v>
      </c>
      <c r="F79" s="2"/>
      <c r="G79" s="2"/>
      <c r="H79" s="2">
        <v>1</v>
      </c>
    </row>
    <row r="80" spans="2:8" ht="15.6" thickBot="1" x14ac:dyDescent="0.4">
      <c r="B80" s="1" t="s">
        <v>16</v>
      </c>
      <c r="C80" s="24">
        <v>1</v>
      </c>
      <c r="D80" s="24">
        <v>1</v>
      </c>
      <c r="E80" s="24">
        <v>1</v>
      </c>
      <c r="F80" s="2"/>
      <c r="G80" s="2"/>
      <c r="H80" s="2">
        <v>1</v>
      </c>
    </row>
    <row r="81" spans="2:8" ht="15.6" thickBot="1" x14ac:dyDescent="0.4">
      <c r="B81" s="1" t="s">
        <v>17</v>
      </c>
      <c r="C81" s="24">
        <v>0</v>
      </c>
      <c r="D81" s="24">
        <v>0</v>
      </c>
      <c r="E81" s="24">
        <v>0</v>
      </c>
      <c r="F81" s="2"/>
      <c r="G81" s="2"/>
      <c r="H81" s="2"/>
    </row>
    <row r="82" spans="2:8" ht="15" thickBot="1" x14ac:dyDescent="0.35">
      <c r="B82" s="1" t="s">
        <v>18</v>
      </c>
      <c r="C82" s="24">
        <v>0</v>
      </c>
      <c r="D82" s="24">
        <v>0</v>
      </c>
      <c r="E82" s="24">
        <v>0</v>
      </c>
      <c r="F82" s="2"/>
      <c r="G82" s="2"/>
      <c r="H82" s="2"/>
    </row>
    <row r="83" spans="2:8" ht="15" thickBot="1" x14ac:dyDescent="0.35">
      <c r="B83" s="3" t="s">
        <v>20</v>
      </c>
      <c r="C83" s="4"/>
      <c r="D83" s="4"/>
      <c r="E83" s="4"/>
      <c r="F83" s="4"/>
      <c r="G83" s="4"/>
      <c r="H83" s="5"/>
    </row>
    <row r="84" spans="2:8" x14ac:dyDescent="0.3">
      <c r="B84" s="6" t="s">
        <v>22</v>
      </c>
      <c r="C84" s="7">
        <v>20</v>
      </c>
      <c r="D84" s="7">
        <v>18</v>
      </c>
      <c r="E84" s="7">
        <v>15</v>
      </c>
      <c r="F84" s="7"/>
      <c r="G84" s="7"/>
      <c r="H84" s="7"/>
    </row>
    <row r="85" spans="2:8" x14ac:dyDescent="0.3">
      <c r="B85" s="6" t="s">
        <v>24</v>
      </c>
      <c r="C85" s="7" t="s">
        <v>65</v>
      </c>
      <c r="D85" s="7">
        <v>75</v>
      </c>
      <c r="E85" s="7">
        <v>75</v>
      </c>
      <c r="F85" s="7"/>
      <c r="G85" s="7"/>
      <c r="H85" s="7"/>
    </row>
    <row r="86" spans="2:8" ht="15" thickBot="1" x14ac:dyDescent="0.35">
      <c r="B86" s="1" t="s">
        <v>60</v>
      </c>
      <c r="C86" s="2" t="s">
        <v>66</v>
      </c>
      <c r="D86" s="2">
        <v>25</v>
      </c>
      <c r="E86" s="2">
        <v>25</v>
      </c>
      <c r="F86" s="2"/>
      <c r="G86" s="2"/>
      <c r="H86" s="2"/>
    </row>
    <row r="87" spans="2:8" ht="24.6" thickBot="1" x14ac:dyDescent="0.35">
      <c r="B87" s="1" t="s">
        <v>64</v>
      </c>
      <c r="C87" s="2">
        <v>0.2</v>
      </c>
      <c r="D87" s="2">
        <v>0.2</v>
      </c>
      <c r="E87" s="2">
        <v>0.2</v>
      </c>
      <c r="F87" s="2"/>
      <c r="G87" s="2" t="s">
        <v>15</v>
      </c>
      <c r="H87" s="2"/>
    </row>
    <row r="88" spans="2:8" ht="15" thickBot="1" x14ac:dyDescent="0.35">
      <c r="B88" s="1" t="s">
        <v>38</v>
      </c>
      <c r="C88" s="2" t="s">
        <v>47</v>
      </c>
      <c r="D88" s="2" t="s">
        <v>47</v>
      </c>
      <c r="E88" s="2" t="s">
        <v>47</v>
      </c>
      <c r="F88" s="2"/>
      <c r="G88" s="2"/>
      <c r="H88" s="2"/>
    </row>
    <row r="89" spans="2:8" ht="15" thickBot="1" x14ac:dyDescent="0.35">
      <c r="B89" s="1" t="s">
        <v>29</v>
      </c>
      <c r="C89" s="2" t="s">
        <v>127</v>
      </c>
      <c r="D89" s="2" t="s">
        <v>127</v>
      </c>
      <c r="E89" s="2" t="s">
        <v>127</v>
      </c>
      <c r="F89" s="2"/>
      <c r="G89" s="2"/>
      <c r="H89" s="2">
        <v>2</v>
      </c>
    </row>
    <row r="92" spans="2:8" x14ac:dyDescent="0.3">
      <c r="B92" s="16"/>
    </row>
  </sheetData>
  <mergeCells count="9">
    <mergeCell ref="B65:B66"/>
    <mergeCell ref="C65:H65"/>
    <mergeCell ref="C66:H66"/>
    <mergeCell ref="B7:B8"/>
    <mergeCell ref="C7:H7"/>
    <mergeCell ref="C8:H8"/>
    <mergeCell ref="B36:B37"/>
    <mergeCell ref="C36:H36"/>
    <mergeCell ref="C37:H37"/>
  </mergeCells>
  <pageMargins left="0.7" right="0.7" top="0.75" bottom="0.75" header="0.3" footer="0.3"/>
  <pageSetup paperSize="9" orientation="portrait"/>
  <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6">
    <tabColor theme="4"/>
  </sheetPr>
  <dimension ref="B3:H117"/>
  <sheetViews>
    <sheetView workbookViewId="0">
      <selection activeCell="C38" sqref="C38:H38"/>
    </sheetView>
  </sheetViews>
  <sheetFormatPr defaultRowHeight="14.4" x14ac:dyDescent="0.3"/>
  <cols>
    <col min="2" max="2" width="36.6640625" customWidth="1"/>
  </cols>
  <sheetData>
    <row r="3" spans="2:8" x14ac:dyDescent="0.3">
      <c r="B3" s="8" t="s">
        <v>249</v>
      </c>
    </row>
    <row r="5" spans="2:8" ht="15" thickBot="1" x14ac:dyDescent="0.35"/>
    <row r="6" spans="2:8" x14ac:dyDescent="0.3">
      <c r="B6" s="1257" t="s">
        <v>0</v>
      </c>
      <c r="C6" s="1206" t="s">
        <v>129</v>
      </c>
      <c r="D6" s="1207"/>
      <c r="E6" s="1207"/>
      <c r="F6" s="1207"/>
      <c r="G6" s="1207"/>
      <c r="H6" s="1208"/>
    </row>
    <row r="7" spans="2:8" ht="15" thickBot="1" x14ac:dyDescent="0.35">
      <c r="B7" s="1258"/>
      <c r="C7" s="1209" t="s">
        <v>1</v>
      </c>
      <c r="D7" s="1210"/>
      <c r="E7" s="1210"/>
      <c r="F7" s="1210"/>
      <c r="G7" s="1210"/>
      <c r="H7" s="1211"/>
    </row>
    <row r="8" spans="2:8" ht="15" thickBot="1" x14ac:dyDescent="0.35">
      <c r="B8" s="1"/>
      <c r="C8" s="2">
        <v>2015</v>
      </c>
      <c r="D8" s="2">
        <v>2020</v>
      </c>
      <c r="E8" s="2">
        <v>2030</v>
      </c>
      <c r="F8" s="2">
        <v>2050</v>
      </c>
      <c r="G8" s="2" t="s">
        <v>2</v>
      </c>
      <c r="H8" s="2" t="s">
        <v>3</v>
      </c>
    </row>
    <row r="9" spans="2:8" ht="15" thickBot="1" x14ac:dyDescent="0.35">
      <c r="B9" s="3" t="s">
        <v>4</v>
      </c>
      <c r="C9" s="4"/>
      <c r="D9" s="4"/>
      <c r="E9" s="4"/>
      <c r="F9" s="4"/>
      <c r="G9" s="4"/>
      <c r="H9" s="5"/>
    </row>
    <row r="10" spans="2:8" ht="15" thickBot="1" x14ac:dyDescent="0.35">
      <c r="B10" s="1" t="s">
        <v>5</v>
      </c>
      <c r="C10" s="9">
        <v>3.2</v>
      </c>
      <c r="D10" s="9">
        <v>3.2</v>
      </c>
      <c r="E10" s="9">
        <v>3.2</v>
      </c>
      <c r="F10" s="9"/>
      <c r="G10" s="9" t="s">
        <v>15</v>
      </c>
      <c r="H10" s="9">
        <v>2</v>
      </c>
    </row>
    <row r="11" spans="2:8" ht="15" thickBot="1" x14ac:dyDescent="0.35">
      <c r="B11" s="1" t="s">
        <v>77</v>
      </c>
      <c r="C11" s="9">
        <v>1</v>
      </c>
      <c r="D11" s="9">
        <v>1</v>
      </c>
      <c r="E11" s="9">
        <v>1</v>
      </c>
      <c r="F11" s="9"/>
      <c r="G11" s="9"/>
      <c r="H11" s="9">
        <v>2</v>
      </c>
    </row>
    <row r="12" spans="2:8" ht="24.6" thickBot="1" x14ac:dyDescent="0.35">
      <c r="B12" s="1" t="s">
        <v>7</v>
      </c>
      <c r="C12" s="9" t="s">
        <v>108</v>
      </c>
      <c r="D12" s="9" t="s">
        <v>130</v>
      </c>
      <c r="E12" s="9" t="s">
        <v>130</v>
      </c>
      <c r="F12" s="9"/>
      <c r="G12" s="9" t="s">
        <v>6</v>
      </c>
      <c r="H12" s="9"/>
    </row>
    <row r="13" spans="2:8" ht="24.6" thickBot="1" x14ac:dyDescent="0.35">
      <c r="B13" s="1" t="s">
        <v>8</v>
      </c>
      <c r="C13" s="9" t="s">
        <v>131</v>
      </c>
      <c r="D13" s="9" t="s">
        <v>131</v>
      </c>
      <c r="E13" s="9" t="s">
        <v>132</v>
      </c>
      <c r="F13" s="9"/>
      <c r="G13" s="9" t="s">
        <v>6</v>
      </c>
      <c r="H13" s="9"/>
    </row>
    <row r="14" spans="2:8" ht="15" thickBot="1" x14ac:dyDescent="0.35">
      <c r="B14" s="1" t="s">
        <v>82</v>
      </c>
      <c r="C14" s="9">
        <v>20</v>
      </c>
      <c r="D14" s="9">
        <v>22</v>
      </c>
      <c r="E14" s="9">
        <v>25</v>
      </c>
      <c r="F14" s="9"/>
      <c r="G14" s="9"/>
      <c r="H14" s="9">
        <v>2</v>
      </c>
    </row>
    <row r="15" spans="2:8" ht="15" thickBot="1" x14ac:dyDescent="0.35">
      <c r="B15" s="1" t="s">
        <v>86</v>
      </c>
      <c r="C15" s="9">
        <v>65</v>
      </c>
      <c r="D15" s="9">
        <v>70</v>
      </c>
      <c r="E15" s="9" t="s">
        <v>133</v>
      </c>
      <c r="F15" s="9"/>
      <c r="G15" s="9"/>
      <c r="H15" s="9">
        <v>2</v>
      </c>
    </row>
    <row r="16" spans="2:8" ht="15" thickBot="1" x14ac:dyDescent="0.35">
      <c r="B16" s="1" t="s">
        <v>9</v>
      </c>
      <c r="C16" s="9">
        <v>85</v>
      </c>
      <c r="D16" s="9">
        <v>92</v>
      </c>
      <c r="E16" s="9" t="s">
        <v>90</v>
      </c>
      <c r="F16" s="9"/>
      <c r="G16" s="9"/>
      <c r="H16" s="9">
        <v>2</v>
      </c>
    </row>
    <row r="17" spans="2:8" ht="15" thickBot="1" x14ac:dyDescent="0.35">
      <c r="B17" s="1" t="s">
        <v>10</v>
      </c>
      <c r="C17" s="9">
        <v>10</v>
      </c>
      <c r="D17" s="9" t="s">
        <v>93</v>
      </c>
      <c r="E17" s="9" t="s">
        <v>93</v>
      </c>
      <c r="F17" s="9"/>
      <c r="G17" s="9"/>
      <c r="H17" s="9"/>
    </row>
    <row r="18" spans="2:8" ht="15" thickBot="1" x14ac:dyDescent="0.35">
      <c r="B18" s="3" t="s">
        <v>11</v>
      </c>
      <c r="C18" s="4"/>
      <c r="D18" s="4"/>
      <c r="E18" s="4"/>
      <c r="F18" s="4"/>
      <c r="G18" s="4"/>
      <c r="H18" s="5"/>
    </row>
    <row r="19" spans="2:8" ht="15.6" thickBot="1" x14ac:dyDescent="0.4">
      <c r="B19" s="1" t="s">
        <v>12</v>
      </c>
      <c r="C19" s="2">
        <v>0</v>
      </c>
      <c r="D19" s="2">
        <v>0</v>
      </c>
      <c r="E19" s="2">
        <v>0</v>
      </c>
      <c r="F19" s="2"/>
      <c r="G19" s="2"/>
      <c r="H19" s="2"/>
    </row>
    <row r="20" spans="2:8" ht="15.6" thickBot="1" x14ac:dyDescent="0.4">
      <c r="B20" s="1" t="s">
        <v>14</v>
      </c>
      <c r="C20" s="2">
        <v>25</v>
      </c>
      <c r="D20" s="2">
        <v>15</v>
      </c>
      <c r="E20" s="2">
        <v>10</v>
      </c>
      <c r="F20" s="2"/>
      <c r="G20" s="2" t="s">
        <v>42</v>
      </c>
      <c r="H20" s="2">
        <v>1</v>
      </c>
    </row>
    <row r="21" spans="2:8" ht="15.6" thickBot="1" x14ac:dyDescent="0.4">
      <c r="B21" s="1" t="s">
        <v>16</v>
      </c>
      <c r="C21" s="24">
        <v>5</v>
      </c>
      <c r="D21" s="24">
        <v>5</v>
      </c>
      <c r="E21" s="24">
        <v>5</v>
      </c>
      <c r="F21" s="2"/>
      <c r="G21" s="2"/>
      <c r="H21" s="2">
        <v>1</v>
      </c>
    </row>
    <row r="22" spans="2:8" ht="15.6" thickBot="1" x14ac:dyDescent="0.4">
      <c r="B22" s="1" t="s">
        <v>17</v>
      </c>
      <c r="C22" s="24">
        <v>0</v>
      </c>
      <c r="D22" s="24">
        <v>0</v>
      </c>
      <c r="E22" s="24">
        <v>0</v>
      </c>
      <c r="F22" s="2"/>
      <c r="G22" s="2"/>
      <c r="H22" s="2"/>
    </row>
    <row r="23" spans="2:8" ht="15" thickBot="1" x14ac:dyDescent="0.35">
      <c r="B23" s="1" t="s">
        <v>18</v>
      </c>
      <c r="C23" s="24">
        <v>0</v>
      </c>
      <c r="D23" s="24">
        <v>0</v>
      </c>
      <c r="E23" s="24">
        <v>0</v>
      </c>
      <c r="F23" s="2"/>
      <c r="G23" s="2"/>
      <c r="H23" s="2"/>
    </row>
    <row r="24" spans="2:8" ht="15" thickBot="1" x14ac:dyDescent="0.35">
      <c r="B24" s="3" t="s">
        <v>20</v>
      </c>
      <c r="C24" s="4"/>
      <c r="D24" s="4"/>
      <c r="E24" s="4"/>
      <c r="F24" s="4"/>
      <c r="G24" s="4"/>
      <c r="H24" s="5"/>
    </row>
    <row r="25" spans="2:8" x14ac:dyDescent="0.3">
      <c r="B25" s="6" t="s">
        <v>22</v>
      </c>
      <c r="C25" s="7">
        <v>15</v>
      </c>
      <c r="D25" s="7">
        <v>12</v>
      </c>
      <c r="E25" s="7">
        <v>10</v>
      </c>
      <c r="F25" s="7"/>
      <c r="G25" s="7"/>
      <c r="H25" s="7" t="s">
        <v>58</v>
      </c>
    </row>
    <row r="26" spans="2:8" x14ac:dyDescent="0.3">
      <c r="B26" s="6" t="s">
        <v>24</v>
      </c>
      <c r="C26" s="7" t="s">
        <v>25</v>
      </c>
      <c r="D26" s="7">
        <v>70</v>
      </c>
      <c r="E26" s="7">
        <v>70</v>
      </c>
      <c r="F26" s="7"/>
      <c r="G26" s="7"/>
      <c r="H26" s="7"/>
    </row>
    <row r="27" spans="2:8" ht="15" thickBot="1" x14ac:dyDescent="0.35">
      <c r="B27" s="1" t="s">
        <v>26</v>
      </c>
      <c r="C27" s="2" t="s">
        <v>27</v>
      </c>
      <c r="D27" s="2">
        <v>30</v>
      </c>
      <c r="E27" s="2">
        <v>30</v>
      </c>
      <c r="F27" s="2"/>
      <c r="G27" s="2"/>
      <c r="H27" s="2"/>
    </row>
    <row r="28" spans="2:8" ht="24.6" thickBot="1" x14ac:dyDescent="0.35">
      <c r="B28" s="1" t="s">
        <v>28</v>
      </c>
      <c r="C28" s="2" t="s">
        <v>97</v>
      </c>
      <c r="D28" s="2" t="s">
        <v>97</v>
      </c>
      <c r="E28" s="2" t="s">
        <v>97</v>
      </c>
      <c r="F28" s="2"/>
      <c r="G28" s="2" t="s">
        <v>6</v>
      </c>
      <c r="H28" s="2"/>
    </row>
    <row r="29" spans="2:8" ht="15" thickBot="1" x14ac:dyDescent="0.35">
      <c r="B29" s="1" t="s">
        <v>38</v>
      </c>
      <c r="C29" s="2" t="s">
        <v>47</v>
      </c>
      <c r="D29" s="2" t="s">
        <v>47</v>
      </c>
      <c r="E29" s="2" t="s">
        <v>47</v>
      </c>
      <c r="F29" s="2"/>
      <c r="G29" s="2"/>
      <c r="H29" s="2"/>
    </row>
    <row r="30" spans="2:8" ht="15" thickBot="1" x14ac:dyDescent="0.35">
      <c r="B30" s="1" t="s">
        <v>29</v>
      </c>
      <c r="C30" s="2" t="s">
        <v>134</v>
      </c>
      <c r="D30" s="2" t="s">
        <v>134</v>
      </c>
      <c r="E30" s="2" t="s">
        <v>134</v>
      </c>
      <c r="F30" s="2"/>
      <c r="G30" s="2"/>
      <c r="H30" s="2">
        <v>3</v>
      </c>
    </row>
    <row r="34" spans="2:8" ht="15" thickBot="1" x14ac:dyDescent="0.35"/>
    <row r="35" spans="2:8" x14ac:dyDescent="0.3">
      <c r="B35" s="1257" t="s">
        <v>0</v>
      </c>
      <c r="C35" s="1206" t="s">
        <v>135</v>
      </c>
      <c r="D35" s="1207"/>
      <c r="E35" s="1207"/>
      <c r="F35" s="1207"/>
      <c r="G35" s="1207"/>
      <c r="H35" s="1208"/>
    </row>
    <row r="36" spans="2:8" ht="15" thickBot="1" x14ac:dyDescent="0.35">
      <c r="B36" s="1258"/>
      <c r="C36" s="1209" t="s">
        <v>30</v>
      </c>
      <c r="D36" s="1210"/>
      <c r="E36" s="1210"/>
      <c r="F36" s="1210"/>
      <c r="G36" s="1210"/>
      <c r="H36" s="1211"/>
    </row>
    <row r="37" spans="2:8" ht="15" thickBot="1" x14ac:dyDescent="0.35">
      <c r="B37" s="1"/>
      <c r="C37" s="2">
        <v>2015</v>
      </c>
      <c r="D37" s="2">
        <v>2020</v>
      </c>
      <c r="E37" s="2">
        <v>2030</v>
      </c>
      <c r="F37" s="2">
        <v>2050</v>
      </c>
      <c r="G37" s="2" t="s">
        <v>2</v>
      </c>
      <c r="H37" s="2" t="s">
        <v>3</v>
      </c>
    </row>
    <row r="38" spans="2:8" ht="15" thickBot="1" x14ac:dyDescent="0.35">
      <c r="B38" s="3" t="s">
        <v>4</v>
      </c>
      <c r="C38" s="4"/>
      <c r="D38" s="4"/>
      <c r="E38" s="4"/>
      <c r="F38" s="4"/>
      <c r="G38" s="4"/>
      <c r="H38" s="5"/>
    </row>
    <row r="39" spans="2:8" ht="15" thickBot="1" x14ac:dyDescent="0.35">
      <c r="B39" s="1" t="s">
        <v>5</v>
      </c>
      <c r="C39" s="9" t="s">
        <v>136</v>
      </c>
      <c r="D39" s="9" t="s">
        <v>136</v>
      </c>
      <c r="E39" s="9" t="s">
        <v>136</v>
      </c>
      <c r="F39" s="9"/>
      <c r="G39" s="9"/>
      <c r="H39" s="9">
        <v>1</v>
      </c>
    </row>
    <row r="40" spans="2:8" ht="15" thickBot="1" x14ac:dyDescent="0.35">
      <c r="B40" s="1" t="s">
        <v>77</v>
      </c>
      <c r="C40" s="9" t="s">
        <v>137</v>
      </c>
      <c r="D40" s="9" t="s">
        <v>138</v>
      </c>
      <c r="E40" s="9" t="s">
        <v>139</v>
      </c>
      <c r="F40" s="9"/>
      <c r="G40" s="9"/>
      <c r="H40" s="9">
        <v>1</v>
      </c>
    </row>
    <row r="41" spans="2:8" ht="24.6" thickBot="1" x14ac:dyDescent="0.35">
      <c r="B41" s="1" t="s">
        <v>7</v>
      </c>
      <c r="C41" s="9" t="s">
        <v>140</v>
      </c>
      <c r="D41" s="9" t="s">
        <v>140</v>
      </c>
      <c r="E41" s="9" t="s">
        <v>140</v>
      </c>
      <c r="F41" s="9"/>
      <c r="G41" s="9" t="s">
        <v>6</v>
      </c>
      <c r="H41" s="9">
        <v>3</v>
      </c>
    </row>
    <row r="42" spans="2:8" ht="24.6" thickBot="1" x14ac:dyDescent="0.35">
      <c r="B42" s="1" t="s">
        <v>8</v>
      </c>
      <c r="C42" s="9" t="s">
        <v>99</v>
      </c>
      <c r="D42" s="9" t="s">
        <v>99</v>
      </c>
      <c r="E42" s="9" t="s">
        <v>99</v>
      </c>
      <c r="F42" s="9"/>
      <c r="G42" s="9" t="s">
        <v>6</v>
      </c>
      <c r="H42" s="9"/>
    </row>
    <row r="43" spans="2:8" ht="15" thickBot="1" x14ac:dyDescent="0.35">
      <c r="B43" s="1" t="s">
        <v>82</v>
      </c>
      <c r="C43" s="9" t="s">
        <v>141</v>
      </c>
      <c r="D43" s="9" t="s">
        <v>142</v>
      </c>
      <c r="E43" s="9" t="s">
        <v>143</v>
      </c>
      <c r="F43" s="9"/>
      <c r="G43" s="9"/>
      <c r="H43" s="9">
        <v>-1</v>
      </c>
    </row>
    <row r="44" spans="2:8" ht="15" thickBot="1" x14ac:dyDescent="0.35">
      <c r="B44" s="1" t="s">
        <v>86</v>
      </c>
      <c r="C44" s="9" t="s">
        <v>144</v>
      </c>
      <c r="D44" s="9" t="s">
        <v>145</v>
      </c>
      <c r="E44" s="9" t="s">
        <v>146</v>
      </c>
      <c r="F44" s="9"/>
      <c r="G44" s="9"/>
      <c r="H44" s="9">
        <v>-1</v>
      </c>
    </row>
    <row r="45" spans="2:8" ht="15" thickBot="1" x14ac:dyDescent="0.35">
      <c r="B45" s="1" t="s">
        <v>9</v>
      </c>
      <c r="C45" s="9" t="s">
        <v>147</v>
      </c>
      <c r="D45" s="9" t="s">
        <v>148</v>
      </c>
      <c r="E45" s="9" t="s">
        <v>149</v>
      </c>
      <c r="F45" s="9"/>
      <c r="G45" s="9"/>
      <c r="H45" s="9">
        <v>-1</v>
      </c>
    </row>
    <row r="46" spans="2:8" ht="15" thickBot="1" x14ac:dyDescent="0.35">
      <c r="B46" s="1" t="s">
        <v>10</v>
      </c>
      <c r="C46" s="18" t="s">
        <v>230</v>
      </c>
      <c r="D46" s="18" t="s">
        <v>230</v>
      </c>
      <c r="E46" s="18" t="s">
        <v>230</v>
      </c>
      <c r="F46" s="9"/>
      <c r="G46" s="9"/>
      <c r="H46" s="9"/>
    </row>
    <row r="47" spans="2:8" ht="15" thickBot="1" x14ac:dyDescent="0.35">
      <c r="B47" s="3" t="s">
        <v>11</v>
      </c>
      <c r="C47" s="4"/>
      <c r="D47" s="4"/>
      <c r="E47" s="4"/>
      <c r="F47" s="4"/>
      <c r="G47" s="4"/>
      <c r="H47" s="5"/>
    </row>
    <row r="48" spans="2:8" ht="15.6" thickBot="1" x14ac:dyDescent="0.4">
      <c r="B48" s="1" t="s">
        <v>12</v>
      </c>
      <c r="C48" s="2">
        <v>0</v>
      </c>
      <c r="D48" s="2">
        <v>0</v>
      </c>
      <c r="E48" s="2">
        <v>0</v>
      </c>
      <c r="F48" s="2"/>
      <c r="G48" s="2"/>
      <c r="H48" s="2"/>
    </row>
    <row r="49" spans="2:8" ht="15.6" thickBot="1" x14ac:dyDescent="0.4">
      <c r="B49" s="1" t="s">
        <v>14</v>
      </c>
      <c r="C49" s="2" t="s">
        <v>150</v>
      </c>
      <c r="D49" s="10">
        <v>29495</v>
      </c>
      <c r="E49" s="10">
        <v>18537</v>
      </c>
      <c r="F49" s="2"/>
      <c r="G49" s="2"/>
      <c r="H49" s="2"/>
    </row>
    <row r="50" spans="2:8" ht="15.6" thickBot="1" x14ac:dyDescent="0.4">
      <c r="B50" s="1" t="s">
        <v>16</v>
      </c>
      <c r="C50" s="2" t="s">
        <v>151</v>
      </c>
      <c r="D50" s="2" t="s">
        <v>152</v>
      </c>
      <c r="E50" s="2" t="s">
        <v>153</v>
      </c>
      <c r="F50" s="2"/>
      <c r="G50" s="2"/>
      <c r="H50" s="2">
        <v>2</v>
      </c>
    </row>
    <row r="51" spans="2:8" ht="15.6" thickBot="1" x14ac:dyDescent="0.4">
      <c r="B51" s="1" t="s">
        <v>17</v>
      </c>
      <c r="C51" s="2" t="s">
        <v>154</v>
      </c>
      <c r="D51" s="2" t="s">
        <v>155</v>
      </c>
      <c r="E51" s="2" t="s">
        <v>155</v>
      </c>
      <c r="F51" s="2"/>
      <c r="G51" s="2"/>
      <c r="H51" s="2">
        <v>2</v>
      </c>
    </row>
    <row r="52" spans="2:8" ht="15" thickBot="1" x14ac:dyDescent="0.35">
      <c r="B52" s="1" t="s">
        <v>18</v>
      </c>
      <c r="C52" s="24">
        <v>0</v>
      </c>
      <c r="D52" s="24">
        <v>0</v>
      </c>
      <c r="E52" s="24">
        <v>0</v>
      </c>
      <c r="F52" s="2"/>
      <c r="G52" s="2"/>
      <c r="H52" s="2">
        <v>2</v>
      </c>
    </row>
    <row r="53" spans="2:8" ht="15" thickBot="1" x14ac:dyDescent="0.35">
      <c r="B53" s="3" t="s">
        <v>20</v>
      </c>
      <c r="C53" s="4"/>
      <c r="D53" s="4"/>
      <c r="E53" s="4"/>
      <c r="F53" s="4"/>
      <c r="G53" s="4"/>
      <c r="H53" s="5"/>
    </row>
    <row r="54" spans="2:8" x14ac:dyDescent="0.3">
      <c r="B54" s="6" t="s">
        <v>22</v>
      </c>
      <c r="C54" s="7" t="s">
        <v>156</v>
      </c>
      <c r="D54" s="7" t="s">
        <v>156</v>
      </c>
      <c r="E54" s="7" t="s">
        <v>156</v>
      </c>
      <c r="F54" s="7"/>
      <c r="G54" s="7"/>
      <c r="H54" s="7">
        <v>-1</v>
      </c>
    </row>
    <row r="55" spans="2:8" x14ac:dyDescent="0.3">
      <c r="B55" s="6" t="s">
        <v>24</v>
      </c>
      <c r="C55" s="7" t="s">
        <v>157</v>
      </c>
      <c r="D55" s="7" t="s">
        <v>157</v>
      </c>
      <c r="E55" s="7" t="s">
        <v>157</v>
      </c>
      <c r="F55" s="7"/>
      <c r="G55" s="7"/>
      <c r="H55" s="7"/>
    </row>
    <row r="56" spans="2:8" ht="15" thickBot="1" x14ac:dyDescent="0.35">
      <c r="B56" s="1" t="s">
        <v>26</v>
      </c>
      <c r="C56" s="2" t="s">
        <v>158</v>
      </c>
      <c r="D56" s="2" t="s">
        <v>158</v>
      </c>
      <c r="E56" s="2" t="s">
        <v>158</v>
      </c>
      <c r="F56" s="2"/>
      <c r="G56" s="2"/>
      <c r="H56" s="2"/>
    </row>
    <row r="57" spans="2:8" ht="24.6" thickBot="1" x14ac:dyDescent="0.35">
      <c r="B57" s="1" t="s">
        <v>64</v>
      </c>
      <c r="C57" s="2">
        <v>0.2</v>
      </c>
      <c r="D57" s="2">
        <v>0.2</v>
      </c>
      <c r="E57" s="2">
        <v>0.2</v>
      </c>
      <c r="F57" s="2"/>
      <c r="G57" s="2" t="s">
        <v>6</v>
      </c>
      <c r="H57" s="2"/>
    </row>
    <row r="58" spans="2:8" ht="15" thickBot="1" x14ac:dyDescent="0.35">
      <c r="B58" s="1" t="s">
        <v>38</v>
      </c>
      <c r="C58" s="2" t="s">
        <v>47</v>
      </c>
      <c r="D58" s="2" t="s">
        <v>47</v>
      </c>
      <c r="E58" s="2" t="s">
        <v>47</v>
      </c>
      <c r="F58" s="2"/>
      <c r="G58" s="2"/>
      <c r="H58" s="2"/>
    </row>
    <row r="59" spans="2:8" ht="15" thickBot="1" x14ac:dyDescent="0.35">
      <c r="B59" s="1" t="s">
        <v>29</v>
      </c>
      <c r="C59" s="2" t="s">
        <v>159</v>
      </c>
      <c r="D59" s="2" t="s">
        <v>159</v>
      </c>
      <c r="E59" s="2" t="s">
        <v>159</v>
      </c>
      <c r="F59" s="2"/>
      <c r="G59" s="2" t="s">
        <v>42</v>
      </c>
      <c r="H59" s="2">
        <v>4</v>
      </c>
    </row>
    <row r="63" spans="2:8" ht="15" thickBot="1" x14ac:dyDescent="0.35"/>
    <row r="64" spans="2:8" x14ac:dyDescent="0.3">
      <c r="B64" s="1257" t="s">
        <v>0</v>
      </c>
      <c r="C64" s="1206" t="s">
        <v>129</v>
      </c>
      <c r="D64" s="1207"/>
      <c r="E64" s="1207"/>
      <c r="F64" s="1207"/>
      <c r="G64" s="1207"/>
      <c r="H64" s="1208"/>
    </row>
    <row r="65" spans="2:8" ht="15" thickBot="1" x14ac:dyDescent="0.35">
      <c r="B65" s="1258"/>
      <c r="C65" s="1209" t="s">
        <v>32</v>
      </c>
      <c r="D65" s="1210"/>
      <c r="E65" s="1210"/>
      <c r="F65" s="1210"/>
      <c r="G65" s="1210"/>
      <c r="H65" s="1211"/>
    </row>
    <row r="66" spans="2:8" ht="15" thickBot="1" x14ac:dyDescent="0.35">
      <c r="B66" s="1"/>
      <c r="C66" s="2">
        <v>2015</v>
      </c>
      <c r="D66" s="2">
        <v>2020</v>
      </c>
      <c r="E66" s="2">
        <v>2030</v>
      </c>
      <c r="F66" s="2">
        <v>2050</v>
      </c>
      <c r="G66" s="2" t="s">
        <v>2</v>
      </c>
      <c r="H66" s="2" t="s">
        <v>3</v>
      </c>
    </row>
    <row r="67" spans="2:8" ht="15" thickBot="1" x14ac:dyDescent="0.35">
      <c r="B67" s="3" t="s">
        <v>4</v>
      </c>
      <c r="C67" s="4"/>
      <c r="D67" s="4"/>
      <c r="E67" s="4"/>
      <c r="F67" s="4"/>
      <c r="G67" s="4"/>
      <c r="H67" s="5"/>
    </row>
    <row r="68" spans="2:8" ht="15" thickBot="1" x14ac:dyDescent="0.35">
      <c r="B68" s="1" t="s">
        <v>5</v>
      </c>
      <c r="C68" s="2">
        <v>3.2</v>
      </c>
      <c r="D68" s="2">
        <v>3.2</v>
      </c>
      <c r="E68" s="2">
        <v>3</v>
      </c>
      <c r="F68" s="2"/>
      <c r="G68" s="2" t="s">
        <v>15</v>
      </c>
      <c r="H68" s="2">
        <v>2</v>
      </c>
    </row>
    <row r="69" spans="2:8" ht="15" thickBot="1" x14ac:dyDescent="0.35">
      <c r="B69" s="1" t="s">
        <v>77</v>
      </c>
      <c r="C69" s="2">
        <v>1</v>
      </c>
      <c r="D69" s="2">
        <v>1</v>
      </c>
      <c r="E69" s="2">
        <v>1</v>
      </c>
      <c r="F69" s="2"/>
      <c r="G69" s="2"/>
      <c r="H69" s="2">
        <v>2</v>
      </c>
    </row>
    <row r="70" spans="2:8" ht="24.6" thickBot="1" x14ac:dyDescent="0.35">
      <c r="B70" s="1" t="s">
        <v>7</v>
      </c>
      <c r="C70" s="2" t="s">
        <v>115</v>
      </c>
      <c r="D70" s="2" t="s">
        <v>160</v>
      </c>
      <c r="E70" s="2" t="s">
        <v>121</v>
      </c>
      <c r="F70" s="2"/>
      <c r="G70" s="2" t="s">
        <v>6</v>
      </c>
      <c r="H70" s="2"/>
    </row>
    <row r="71" spans="2:8" ht="24.6" thickBot="1" x14ac:dyDescent="0.35">
      <c r="B71" s="1" t="s">
        <v>8</v>
      </c>
      <c r="C71" s="2" t="s">
        <v>161</v>
      </c>
      <c r="D71" s="2" t="s">
        <v>162</v>
      </c>
      <c r="E71" s="2" t="s">
        <v>79</v>
      </c>
      <c r="F71" s="2"/>
      <c r="G71" s="2" t="s">
        <v>6</v>
      </c>
      <c r="H71" s="2"/>
    </row>
    <row r="72" spans="2:8" ht="15" thickBot="1" x14ac:dyDescent="0.35">
      <c r="B72" s="1" t="s">
        <v>82</v>
      </c>
      <c r="C72" s="2">
        <v>20</v>
      </c>
      <c r="D72" s="2">
        <v>22</v>
      </c>
      <c r="E72" s="2">
        <v>25</v>
      </c>
      <c r="F72" s="2"/>
      <c r="G72" s="2"/>
      <c r="H72" s="2"/>
    </row>
    <row r="73" spans="2:8" ht="15" thickBot="1" x14ac:dyDescent="0.35">
      <c r="B73" s="1" t="s">
        <v>86</v>
      </c>
      <c r="C73" s="2">
        <v>65</v>
      </c>
      <c r="D73" s="2">
        <v>70</v>
      </c>
      <c r="E73" s="2" t="s">
        <v>133</v>
      </c>
      <c r="F73" s="2"/>
      <c r="G73" s="2"/>
      <c r="H73" s="2">
        <v>2</v>
      </c>
    </row>
    <row r="74" spans="2:8" ht="15" thickBot="1" x14ac:dyDescent="0.35">
      <c r="B74" s="1" t="s">
        <v>163</v>
      </c>
      <c r="C74" s="2">
        <v>85</v>
      </c>
      <c r="D74" s="2">
        <v>92</v>
      </c>
      <c r="E74" s="2" t="s">
        <v>90</v>
      </c>
      <c r="F74" s="2"/>
      <c r="G74" s="2"/>
      <c r="H74" s="2">
        <v>2</v>
      </c>
    </row>
    <row r="75" spans="2:8" ht="15" thickBot="1" x14ac:dyDescent="0.35">
      <c r="B75" s="1" t="s">
        <v>10</v>
      </c>
      <c r="C75" s="2">
        <v>10</v>
      </c>
      <c r="D75" s="2" t="s">
        <v>93</v>
      </c>
      <c r="E75" s="2" t="s">
        <v>93</v>
      </c>
      <c r="F75" s="2"/>
      <c r="G75" s="2"/>
      <c r="H75" s="2"/>
    </row>
    <row r="76" spans="2:8" ht="15" thickBot="1" x14ac:dyDescent="0.35">
      <c r="B76" s="3" t="s">
        <v>11</v>
      </c>
      <c r="C76" s="4"/>
      <c r="D76" s="4"/>
      <c r="E76" s="4"/>
      <c r="F76" s="4"/>
      <c r="G76" s="4"/>
      <c r="H76" s="5"/>
    </row>
    <row r="77" spans="2:8" ht="15.6" thickBot="1" x14ac:dyDescent="0.4">
      <c r="B77" s="1" t="s">
        <v>12</v>
      </c>
      <c r="C77" s="2">
        <v>0</v>
      </c>
      <c r="D77" s="2">
        <v>0</v>
      </c>
      <c r="E77" s="2">
        <v>0</v>
      </c>
      <c r="F77" s="2"/>
      <c r="G77" s="2"/>
      <c r="H77" s="2"/>
    </row>
    <row r="78" spans="2:8" ht="15.6" thickBot="1" x14ac:dyDescent="0.4">
      <c r="B78" s="1" t="s">
        <v>14</v>
      </c>
      <c r="C78" s="2">
        <v>25</v>
      </c>
      <c r="D78" s="2">
        <v>15</v>
      </c>
      <c r="E78" s="2">
        <v>10</v>
      </c>
      <c r="F78" s="2"/>
      <c r="G78" s="2" t="s">
        <v>42</v>
      </c>
      <c r="H78" s="2">
        <v>1</v>
      </c>
    </row>
    <row r="79" spans="2:8" ht="15.6" thickBot="1" x14ac:dyDescent="0.4">
      <c r="B79" s="1" t="s">
        <v>16</v>
      </c>
      <c r="C79" s="24">
        <v>5</v>
      </c>
      <c r="D79" s="24">
        <v>5</v>
      </c>
      <c r="E79" s="24">
        <v>5</v>
      </c>
      <c r="F79" s="2"/>
      <c r="G79" s="2"/>
      <c r="H79" s="2">
        <v>1</v>
      </c>
    </row>
    <row r="80" spans="2:8" ht="15.6" thickBot="1" x14ac:dyDescent="0.4">
      <c r="B80" s="1" t="s">
        <v>17</v>
      </c>
      <c r="C80" s="24">
        <v>0</v>
      </c>
      <c r="D80" s="24">
        <v>0</v>
      </c>
      <c r="E80" s="24">
        <v>0</v>
      </c>
      <c r="F80" s="2"/>
      <c r="G80" s="2"/>
      <c r="H80" s="2"/>
    </row>
    <row r="81" spans="2:8" ht="15" thickBot="1" x14ac:dyDescent="0.35">
      <c r="B81" s="1" t="s">
        <v>18</v>
      </c>
      <c r="C81" s="24">
        <v>0</v>
      </c>
      <c r="D81" s="24">
        <v>0</v>
      </c>
      <c r="E81" s="24">
        <v>0</v>
      </c>
      <c r="F81" s="2"/>
      <c r="G81" s="2"/>
      <c r="H81" s="2"/>
    </row>
    <row r="82" spans="2:8" ht="15" thickBot="1" x14ac:dyDescent="0.35">
      <c r="B82" s="3" t="s">
        <v>20</v>
      </c>
      <c r="C82" s="4"/>
      <c r="D82" s="4"/>
      <c r="E82" s="4"/>
      <c r="F82" s="4"/>
      <c r="G82" s="4"/>
      <c r="H82" s="5"/>
    </row>
    <row r="83" spans="2:8" x14ac:dyDescent="0.3">
      <c r="B83" s="6" t="s">
        <v>22</v>
      </c>
      <c r="C83" s="7">
        <v>15</v>
      </c>
      <c r="D83" s="7">
        <v>12</v>
      </c>
      <c r="E83" s="7">
        <v>10</v>
      </c>
      <c r="F83" s="7"/>
      <c r="G83" s="7"/>
      <c r="H83" s="7" t="s">
        <v>58</v>
      </c>
    </row>
    <row r="84" spans="2:8" x14ac:dyDescent="0.3">
      <c r="B84" s="6" t="s">
        <v>24</v>
      </c>
      <c r="C84" s="7" t="s">
        <v>25</v>
      </c>
      <c r="D84" s="7">
        <v>70</v>
      </c>
      <c r="E84" s="7">
        <v>70</v>
      </c>
      <c r="F84" s="7"/>
      <c r="G84" s="7"/>
      <c r="H84" s="7"/>
    </row>
    <row r="85" spans="2:8" ht="15" thickBot="1" x14ac:dyDescent="0.35">
      <c r="B85" s="1" t="s">
        <v>26</v>
      </c>
      <c r="C85" s="2" t="s">
        <v>27</v>
      </c>
      <c r="D85" s="2">
        <v>30</v>
      </c>
      <c r="E85" s="2">
        <v>30</v>
      </c>
      <c r="F85" s="2"/>
      <c r="G85" s="2"/>
      <c r="H85" s="2"/>
    </row>
    <row r="86" spans="2:8" ht="24.6" thickBot="1" x14ac:dyDescent="0.35">
      <c r="B86" s="1" t="s">
        <v>28</v>
      </c>
      <c r="C86" s="2" t="s">
        <v>97</v>
      </c>
      <c r="D86" s="2" t="s">
        <v>97</v>
      </c>
      <c r="E86" s="2" t="s">
        <v>97</v>
      </c>
      <c r="F86" s="2"/>
      <c r="G86" s="2" t="s">
        <v>6</v>
      </c>
      <c r="H86" s="2"/>
    </row>
    <row r="87" spans="2:8" ht="15" thickBot="1" x14ac:dyDescent="0.35">
      <c r="B87" s="1" t="s">
        <v>38</v>
      </c>
      <c r="C87" s="2" t="s">
        <v>47</v>
      </c>
      <c r="D87" s="2" t="s">
        <v>47</v>
      </c>
      <c r="E87" s="2" t="s">
        <v>47</v>
      </c>
      <c r="F87" s="2"/>
      <c r="G87" s="2"/>
      <c r="H87" s="2"/>
    </row>
    <row r="88" spans="2:8" ht="15" thickBot="1" x14ac:dyDescent="0.35">
      <c r="B88" s="1" t="s">
        <v>29</v>
      </c>
      <c r="C88" s="2" t="s">
        <v>134</v>
      </c>
      <c r="D88" s="2" t="s">
        <v>134</v>
      </c>
      <c r="E88" s="2" t="s">
        <v>134</v>
      </c>
      <c r="F88" s="2"/>
      <c r="G88" s="2"/>
      <c r="H88" s="2">
        <v>3</v>
      </c>
    </row>
    <row r="92" spans="2:8" ht="15" thickBot="1" x14ac:dyDescent="0.35"/>
    <row r="93" spans="2:8" x14ac:dyDescent="0.3">
      <c r="B93" s="1257" t="s">
        <v>0</v>
      </c>
      <c r="C93" s="1206" t="s">
        <v>135</v>
      </c>
      <c r="D93" s="1207"/>
      <c r="E93" s="1207"/>
      <c r="F93" s="1207"/>
      <c r="G93" s="1207"/>
      <c r="H93" s="1208"/>
    </row>
    <row r="94" spans="2:8" ht="15" thickBot="1" x14ac:dyDescent="0.35">
      <c r="B94" s="1258"/>
      <c r="C94" s="1209" t="s">
        <v>33</v>
      </c>
      <c r="D94" s="1210"/>
      <c r="E94" s="1210"/>
      <c r="F94" s="1210"/>
      <c r="G94" s="1210"/>
      <c r="H94" s="1211"/>
    </row>
    <row r="95" spans="2:8" ht="15" thickBot="1" x14ac:dyDescent="0.35">
      <c r="B95" s="1"/>
      <c r="C95" s="2">
        <v>2015</v>
      </c>
      <c r="D95" s="2">
        <v>2020</v>
      </c>
      <c r="E95" s="2">
        <v>2030</v>
      </c>
      <c r="F95" s="2">
        <v>2050</v>
      </c>
      <c r="G95" s="2" t="s">
        <v>2</v>
      </c>
      <c r="H95" s="2" t="s">
        <v>3</v>
      </c>
    </row>
    <row r="96" spans="2:8" ht="15" thickBot="1" x14ac:dyDescent="0.35">
      <c r="B96" s="3" t="s">
        <v>4</v>
      </c>
      <c r="C96" s="4"/>
      <c r="D96" s="4"/>
      <c r="E96" s="4"/>
      <c r="F96" s="4"/>
      <c r="G96" s="4"/>
      <c r="H96" s="5"/>
    </row>
    <row r="97" spans="2:8" ht="15" thickBot="1" x14ac:dyDescent="0.35">
      <c r="B97" s="1" t="s">
        <v>5</v>
      </c>
      <c r="C97" s="2" t="s">
        <v>164</v>
      </c>
      <c r="D97" s="2" t="s">
        <v>164</v>
      </c>
      <c r="E97" s="2" t="s">
        <v>164</v>
      </c>
      <c r="F97" s="2"/>
      <c r="G97" s="2"/>
      <c r="H97" s="2">
        <v>1</v>
      </c>
    </row>
    <row r="98" spans="2:8" ht="15" thickBot="1" x14ac:dyDescent="0.35">
      <c r="B98" s="1" t="s">
        <v>77</v>
      </c>
      <c r="C98" s="2" t="s">
        <v>165</v>
      </c>
      <c r="D98" s="2" t="s">
        <v>166</v>
      </c>
      <c r="E98" s="2" t="s">
        <v>167</v>
      </c>
      <c r="F98" s="2"/>
      <c r="G98" s="2"/>
      <c r="H98" s="2">
        <v>1</v>
      </c>
    </row>
    <row r="99" spans="2:8" ht="24.6" thickBot="1" x14ac:dyDescent="0.35">
      <c r="B99" s="1" t="s">
        <v>7</v>
      </c>
      <c r="C99" s="2" t="s">
        <v>109</v>
      </c>
      <c r="D99" s="2" t="s">
        <v>109</v>
      </c>
      <c r="E99" s="2" t="s">
        <v>109</v>
      </c>
      <c r="F99" s="2"/>
      <c r="G99" s="2" t="s">
        <v>6</v>
      </c>
      <c r="H99" s="2"/>
    </row>
    <row r="100" spans="2:8" ht="24.6" thickBot="1" x14ac:dyDescent="0.35">
      <c r="B100" s="1" t="s">
        <v>8</v>
      </c>
      <c r="C100" s="2" t="s">
        <v>99</v>
      </c>
      <c r="D100" s="2" t="s">
        <v>99</v>
      </c>
      <c r="E100" s="2" t="s">
        <v>99</v>
      </c>
      <c r="F100" s="2"/>
      <c r="G100" s="2" t="s">
        <v>6</v>
      </c>
      <c r="H100" s="2"/>
    </row>
    <row r="101" spans="2:8" ht="15" thickBot="1" x14ac:dyDescent="0.35">
      <c r="B101" s="1" t="s">
        <v>82</v>
      </c>
      <c r="C101" s="2" t="s">
        <v>168</v>
      </c>
      <c r="D101" s="2" t="s">
        <v>169</v>
      </c>
      <c r="E101" s="2" t="s">
        <v>170</v>
      </c>
      <c r="F101" s="2"/>
      <c r="G101" s="2"/>
      <c r="H101" s="2">
        <v>-1</v>
      </c>
    </row>
    <row r="102" spans="2:8" ht="15" thickBot="1" x14ac:dyDescent="0.35">
      <c r="B102" s="1" t="s">
        <v>86</v>
      </c>
      <c r="C102" s="2" t="s">
        <v>171</v>
      </c>
      <c r="D102" s="2" t="s">
        <v>172</v>
      </c>
      <c r="E102" s="2" t="s">
        <v>173</v>
      </c>
      <c r="F102" s="2"/>
      <c r="G102" s="2"/>
      <c r="H102" s="2">
        <v>-1</v>
      </c>
    </row>
    <row r="103" spans="2:8" ht="15" thickBot="1" x14ac:dyDescent="0.35">
      <c r="B103" s="1" t="s">
        <v>9</v>
      </c>
      <c r="C103" s="2" t="s">
        <v>174</v>
      </c>
      <c r="D103" s="2" t="s">
        <v>175</v>
      </c>
      <c r="E103" s="2" t="s">
        <v>176</v>
      </c>
      <c r="F103" s="2"/>
      <c r="G103" s="2"/>
      <c r="H103" s="2">
        <v>-1</v>
      </c>
    </row>
    <row r="104" spans="2:8" ht="15" thickBot="1" x14ac:dyDescent="0.35">
      <c r="B104" s="1" t="s">
        <v>10</v>
      </c>
      <c r="C104" s="20" t="s">
        <v>230</v>
      </c>
      <c r="D104" s="20" t="s">
        <v>230</v>
      </c>
      <c r="E104" s="20" t="s">
        <v>230</v>
      </c>
      <c r="F104" s="2"/>
      <c r="G104" s="2"/>
      <c r="H104" s="2"/>
    </row>
    <row r="105" spans="2:8" ht="15" thickBot="1" x14ac:dyDescent="0.35">
      <c r="B105" s="3" t="s">
        <v>11</v>
      </c>
      <c r="C105" s="4"/>
      <c r="D105" s="4"/>
      <c r="E105" s="4"/>
      <c r="F105" s="4"/>
      <c r="G105" s="4"/>
      <c r="H105" s="5"/>
    </row>
    <row r="106" spans="2:8" ht="15.6" thickBot="1" x14ac:dyDescent="0.4">
      <c r="B106" s="1" t="s">
        <v>12</v>
      </c>
      <c r="C106" s="2">
        <v>0</v>
      </c>
      <c r="D106" s="2">
        <v>0</v>
      </c>
      <c r="E106" s="2">
        <v>0</v>
      </c>
      <c r="F106" s="2"/>
      <c r="G106" s="2"/>
      <c r="H106" s="2"/>
    </row>
    <row r="107" spans="2:8" ht="15.6" thickBot="1" x14ac:dyDescent="0.4">
      <c r="B107" s="1" t="s">
        <v>14</v>
      </c>
      <c r="C107" s="2" t="s">
        <v>150</v>
      </c>
      <c r="D107" s="20" t="s">
        <v>231</v>
      </c>
      <c r="E107" s="20" t="s">
        <v>232</v>
      </c>
      <c r="F107" s="2"/>
      <c r="G107" s="2"/>
      <c r="H107" s="2">
        <v>1</v>
      </c>
    </row>
    <row r="108" spans="2:8" ht="15.6" thickBot="1" x14ac:dyDescent="0.4">
      <c r="B108" s="1" t="s">
        <v>16</v>
      </c>
      <c r="C108" s="2" t="s">
        <v>151</v>
      </c>
      <c r="D108" s="2" t="s">
        <v>152</v>
      </c>
      <c r="E108" s="2" t="s">
        <v>153</v>
      </c>
      <c r="F108" s="2"/>
      <c r="G108" s="2"/>
      <c r="H108" s="2">
        <v>2</v>
      </c>
    </row>
    <row r="109" spans="2:8" ht="15.6" thickBot="1" x14ac:dyDescent="0.4">
      <c r="B109" s="1" t="s">
        <v>17</v>
      </c>
      <c r="C109" s="2" t="s">
        <v>154</v>
      </c>
      <c r="D109" s="2" t="s">
        <v>155</v>
      </c>
      <c r="E109" s="2" t="s">
        <v>155</v>
      </c>
      <c r="F109" s="2"/>
      <c r="G109" s="2"/>
      <c r="H109" s="2">
        <v>2</v>
      </c>
    </row>
    <row r="110" spans="2:8" ht="15" thickBot="1" x14ac:dyDescent="0.35">
      <c r="B110" s="1" t="s">
        <v>18</v>
      </c>
      <c r="C110" s="24">
        <v>0</v>
      </c>
      <c r="D110" s="24">
        <v>0</v>
      </c>
      <c r="E110" s="24">
        <v>0</v>
      </c>
      <c r="F110" s="2"/>
      <c r="G110" s="2"/>
      <c r="H110" s="2">
        <v>2</v>
      </c>
    </row>
    <row r="111" spans="2:8" ht="15" thickBot="1" x14ac:dyDescent="0.35">
      <c r="B111" s="3" t="s">
        <v>20</v>
      </c>
      <c r="C111" s="4"/>
      <c r="D111" s="4"/>
      <c r="E111" s="4"/>
      <c r="F111" s="4"/>
      <c r="G111" s="4"/>
      <c r="H111" s="5"/>
    </row>
    <row r="112" spans="2:8" x14ac:dyDescent="0.3">
      <c r="B112" s="6" t="s">
        <v>22</v>
      </c>
      <c r="C112" s="7" t="s">
        <v>177</v>
      </c>
      <c r="D112" s="7" t="s">
        <v>177</v>
      </c>
      <c r="E112" s="7" t="s">
        <v>177</v>
      </c>
      <c r="F112" s="7"/>
      <c r="G112" s="7"/>
      <c r="H112" s="7">
        <v>1</v>
      </c>
    </row>
    <row r="113" spans="2:8" x14ac:dyDescent="0.3">
      <c r="B113" s="6" t="s">
        <v>24</v>
      </c>
      <c r="C113" s="7" t="s">
        <v>25</v>
      </c>
      <c r="D113" s="7">
        <v>70</v>
      </c>
      <c r="E113" s="7">
        <v>70</v>
      </c>
      <c r="F113" s="7"/>
      <c r="G113" s="7"/>
      <c r="H113" s="7"/>
    </row>
    <row r="114" spans="2:8" ht="15" thickBot="1" x14ac:dyDescent="0.35">
      <c r="B114" s="1" t="s">
        <v>26</v>
      </c>
      <c r="C114" s="2" t="s">
        <v>27</v>
      </c>
      <c r="D114" s="2">
        <v>30</v>
      </c>
      <c r="E114" s="2">
        <v>30</v>
      </c>
      <c r="F114" s="2"/>
      <c r="G114" s="2"/>
      <c r="H114" s="2"/>
    </row>
    <row r="115" spans="2:8" ht="24.6" thickBot="1" x14ac:dyDescent="0.35">
      <c r="B115" s="1" t="s">
        <v>64</v>
      </c>
      <c r="C115" s="2">
        <v>0.2</v>
      </c>
      <c r="D115" s="2">
        <v>0.2</v>
      </c>
      <c r="E115" s="2">
        <v>0.2</v>
      </c>
      <c r="F115" s="2"/>
      <c r="G115" s="2" t="s">
        <v>6</v>
      </c>
      <c r="H115" s="2"/>
    </row>
    <row r="116" spans="2:8" ht="15" thickBot="1" x14ac:dyDescent="0.35">
      <c r="B116" s="1" t="s">
        <v>38</v>
      </c>
      <c r="C116" s="2" t="s">
        <v>47</v>
      </c>
      <c r="D116" s="2" t="s">
        <v>47</v>
      </c>
      <c r="E116" s="2" t="s">
        <v>47</v>
      </c>
      <c r="F116" s="2"/>
      <c r="G116" s="2"/>
      <c r="H116" s="2"/>
    </row>
    <row r="117" spans="2:8" ht="15" thickBot="1" x14ac:dyDescent="0.35">
      <c r="B117" s="1" t="s">
        <v>29</v>
      </c>
      <c r="C117" s="2" t="s">
        <v>159</v>
      </c>
      <c r="D117" s="2" t="s">
        <v>159</v>
      </c>
      <c r="E117" s="2" t="s">
        <v>159</v>
      </c>
      <c r="F117" s="2"/>
      <c r="G117" s="2" t="s">
        <v>42</v>
      </c>
      <c r="H117" s="2">
        <v>3</v>
      </c>
    </row>
  </sheetData>
  <mergeCells count="12">
    <mergeCell ref="B64:B65"/>
    <mergeCell ref="C64:H64"/>
    <mergeCell ref="C65:H65"/>
    <mergeCell ref="B93:B94"/>
    <mergeCell ref="C93:H93"/>
    <mergeCell ref="C94:H94"/>
    <mergeCell ref="B6:B7"/>
    <mergeCell ref="C6:H6"/>
    <mergeCell ref="C7:H7"/>
    <mergeCell ref="B35:B36"/>
    <mergeCell ref="C35:H35"/>
    <mergeCell ref="C36:H36"/>
  </mergeCells>
  <pageMargins left="0.7" right="0.7" top="0.75" bottom="0.75" header="0.3" footer="0.3"/>
  <pageSetup paperSize="9" orientation="portrait"/>
  <drawing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27">
    <tabColor theme="4"/>
  </sheetPr>
  <dimension ref="B1:H62"/>
  <sheetViews>
    <sheetView workbookViewId="0">
      <selection activeCell="B2" sqref="B2"/>
    </sheetView>
  </sheetViews>
  <sheetFormatPr defaultRowHeight="14.4" x14ac:dyDescent="0.3"/>
  <cols>
    <col min="2" max="2" width="36.6640625" customWidth="1"/>
  </cols>
  <sheetData>
    <row r="1" spans="2:8" s="119" customFormat="1" x14ac:dyDescent="0.3"/>
    <row r="2" spans="2:8" x14ac:dyDescent="0.3">
      <c r="B2" s="43" t="s">
        <v>714</v>
      </c>
    </row>
    <row r="4" spans="2:8" x14ac:dyDescent="0.3">
      <c r="B4" s="8" t="s">
        <v>250</v>
      </c>
    </row>
    <row r="6" spans="2:8" ht="15" thickBot="1" x14ac:dyDescent="0.35"/>
    <row r="7" spans="2:8" ht="15" thickBot="1" x14ac:dyDescent="0.35">
      <c r="B7" s="17" t="s">
        <v>0</v>
      </c>
      <c r="C7" s="1280" t="s">
        <v>178</v>
      </c>
      <c r="D7" s="1281"/>
      <c r="E7" s="1281"/>
      <c r="F7" s="1281"/>
      <c r="G7" s="1281"/>
      <c r="H7" s="1282"/>
    </row>
    <row r="8" spans="2:8" ht="15" thickBot="1" x14ac:dyDescent="0.35">
      <c r="B8" s="1"/>
      <c r="C8" s="2">
        <v>2015</v>
      </c>
      <c r="D8" s="2">
        <v>2020</v>
      </c>
      <c r="E8" s="2">
        <v>2030</v>
      </c>
      <c r="F8" s="2">
        <v>2050</v>
      </c>
      <c r="G8" s="2" t="s">
        <v>2</v>
      </c>
      <c r="H8" s="2" t="s">
        <v>3</v>
      </c>
    </row>
    <row r="9" spans="2:8" ht="15" thickBot="1" x14ac:dyDescent="0.35">
      <c r="B9" s="3" t="s">
        <v>4</v>
      </c>
      <c r="C9" s="4"/>
      <c r="D9" s="4"/>
      <c r="E9" s="4"/>
      <c r="F9" s="4"/>
      <c r="G9" s="4"/>
      <c r="H9" s="5"/>
    </row>
    <row r="10" spans="2:8" ht="15" thickBot="1" x14ac:dyDescent="0.35">
      <c r="B10" s="1" t="s">
        <v>179</v>
      </c>
      <c r="C10" s="2">
        <v>120</v>
      </c>
      <c r="D10" s="2">
        <v>120</v>
      </c>
      <c r="E10" s="2">
        <v>120</v>
      </c>
      <c r="F10" s="2">
        <v>120</v>
      </c>
      <c r="G10" s="2" t="s">
        <v>6</v>
      </c>
      <c r="H10" s="2">
        <v>1</v>
      </c>
    </row>
    <row r="11" spans="2:8" ht="15" thickBot="1" x14ac:dyDescent="0.35">
      <c r="B11" s="1" t="s">
        <v>180</v>
      </c>
      <c r="C11" s="2">
        <v>15</v>
      </c>
      <c r="D11" s="2">
        <v>15</v>
      </c>
      <c r="E11" s="2">
        <v>15</v>
      </c>
      <c r="F11" s="2">
        <v>15</v>
      </c>
      <c r="G11" s="2" t="s">
        <v>42</v>
      </c>
      <c r="H11" s="2">
        <v>1</v>
      </c>
    </row>
    <row r="12" spans="2:8" ht="15" thickBot="1" x14ac:dyDescent="0.35">
      <c r="B12" s="1" t="s">
        <v>181</v>
      </c>
      <c r="C12" s="2">
        <v>141</v>
      </c>
      <c r="D12" s="2">
        <v>141</v>
      </c>
      <c r="E12" s="2">
        <v>141</v>
      </c>
      <c r="F12" s="2">
        <v>141</v>
      </c>
      <c r="G12" s="2" t="s">
        <v>6</v>
      </c>
      <c r="H12" s="2">
        <v>1</v>
      </c>
    </row>
    <row r="13" spans="2:8" ht="15" thickBot="1" x14ac:dyDescent="0.35">
      <c r="B13" s="1" t="s">
        <v>182</v>
      </c>
      <c r="C13" s="2" t="s">
        <v>183</v>
      </c>
      <c r="D13" s="2" t="s">
        <v>183</v>
      </c>
      <c r="E13" s="2" t="s">
        <v>183</v>
      </c>
      <c r="F13" s="2" t="s">
        <v>183</v>
      </c>
      <c r="G13" s="2"/>
      <c r="H13" s="2">
        <v>2</v>
      </c>
    </row>
    <row r="14" spans="2:8" ht="15" thickBot="1" x14ac:dyDescent="0.35">
      <c r="B14" s="1" t="s">
        <v>10</v>
      </c>
      <c r="C14" s="2" t="s">
        <v>126</v>
      </c>
      <c r="D14" s="2" t="s">
        <v>126</v>
      </c>
      <c r="E14" s="2" t="s">
        <v>126</v>
      </c>
      <c r="F14" s="2" t="s">
        <v>126</v>
      </c>
      <c r="G14" s="2"/>
      <c r="H14" s="2">
        <v>3</v>
      </c>
    </row>
    <row r="15" spans="2:8" ht="15" thickBot="1" x14ac:dyDescent="0.35">
      <c r="B15" s="3" t="s">
        <v>20</v>
      </c>
      <c r="C15" s="4"/>
      <c r="D15" s="4"/>
      <c r="E15" s="4"/>
      <c r="F15" s="4"/>
      <c r="G15" s="4"/>
      <c r="H15" s="5"/>
    </row>
    <row r="16" spans="2:8" ht="15" thickBot="1" x14ac:dyDescent="0.35">
      <c r="B16" s="1" t="s">
        <v>184</v>
      </c>
      <c r="C16" s="2" t="s">
        <v>185</v>
      </c>
      <c r="D16" s="2" t="s">
        <v>185</v>
      </c>
      <c r="E16" s="2" t="s">
        <v>185</v>
      </c>
      <c r="F16" s="2" t="s">
        <v>185</v>
      </c>
      <c r="G16" s="2" t="s">
        <v>15</v>
      </c>
      <c r="H16" s="2">
        <v>1</v>
      </c>
    </row>
    <row r="17" spans="2:8" ht="15" thickBot="1" x14ac:dyDescent="0.35">
      <c r="B17" s="1" t="s">
        <v>186</v>
      </c>
      <c r="C17" s="2">
        <v>250</v>
      </c>
      <c r="D17" s="2">
        <v>250</v>
      </c>
      <c r="E17" s="2">
        <v>250</v>
      </c>
      <c r="F17" s="2">
        <v>250</v>
      </c>
      <c r="G17" s="2"/>
      <c r="H17" s="2">
        <v>4</v>
      </c>
    </row>
    <row r="21" spans="2:8" ht="15" thickBot="1" x14ac:dyDescent="0.35"/>
    <row r="22" spans="2:8" ht="15" thickBot="1" x14ac:dyDescent="0.35">
      <c r="B22" s="17" t="s">
        <v>0</v>
      </c>
      <c r="C22" s="1280" t="s">
        <v>187</v>
      </c>
      <c r="D22" s="1281"/>
      <c r="E22" s="1281"/>
      <c r="F22" s="1281"/>
      <c r="G22" s="1281"/>
      <c r="H22" s="1282"/>
    </row>
    <row r="23" spans="2:8" ht="15" thickBot="1" x14ac:dyDescent="0.35">
      <c r="B23" s="1"/>
      <c r="C23" s="2">
        <v>2015</v>
      </c>
      <c r="D23" s="2">
        <v>2020</v>
      </c>
      <c r="E23" s="2">
        <v>2030</v>
      </c>
      <c r="F23" s="2">
        <v>2050</v>
      </c>
      <c r="G23" s="2" t="s">
        <v>2</v>
      </c>
      <c r="H23" s="2" t="s">
        <v>3</v>
      </c>
    </row>
    <row r="24" spans="2:8" ht="15" thickBot="1" x14ac:dyDescent="0.35">
      <c r="B24" s="3" t="s">
        <v>4</v>
      </c>
      <c r="C24" s="4"/>
      <c r="D24" s="4"/>
      <c r="E24" s="4"/>
      <c r="F24" s="4"/>
      <c r="G24" s="4"/>
      <c r="H24" s="5"/>
    </row>
    <row r="25" spans="2:8" ht="15" thickBot="1" x14ac:dyDescent="0.35">
      <c r="B25" s="1" t="s">
        <v>179</v>
      </c>
      <c r="C25" s="2" t="s">
        <v>100</v>
      </c>
      <c r="D25" s="2" t="s">
        <v>100</v>
      </c>
      <c r="E25" s="2" t="s">
        <v>100</v>
      </c>
      <c r="F25" s="2" t="s">
        <v>100</v>
      </c>
      <c r="G25" s="2" t="s">
        <v>6</v>
      </c>
      <c r="H25" s="2">
        <v>1</v>
      </c>
    </row>
    <row r="26" spans="2:8" ht="15" thickBot="1" x14ac:dyDescent="0.35">
      <c r="B26" s="1" t="s">
        <v>180</v>
      </c>
      <c r="C26" s="2" t="s">
        <v>188</v>
      </c>
      <c r="D26" s="2" t="s">
        <v>188</v>
      </c>
      <c r="E26" s="2" t="s">
        <v>188</v>
      </c>
      <c r="F26" s="2" t="s">
        <v>188</v>
      </c>
      <c r="G26" s="2" t="s">
        <v>42</v>
      </c>
      <c r="H26" s="2" t="s">
        <v>58</v>
      </c>
    </row>
    <row r="27" spans="2:8" ht="15" thickBot="1" x14ac:dyDescent="0.35">
      <c r="B27" s="1" t="s">
        <v>181</v>
      </c>
      <c r="C27" s="2" t="s">
        <v>189</v>
      </c>
      <c r="D27" s="2" t="s">
        <v>189</v>
      </c>
      <c r="E27" s="2" t="s">
        <v>189</v>
      </c>
      <c r="F27" s="2" t="s">
        <v>189</v>
      </c>
      <c r="G27" s="2" t="s">
        <v>6</v>
      </c>
      <c r="H27" s="2">
        <v>1</v>
      </c>
    </row>
    <row r="28" spans="2:8" ht="15" thickBot="1" x14ac:dyDescent="0.35">
      <c r="B28" s="1" t="s">
        <v>182</v>
      </c>
      <c r="C28" s="23" t="s">
        <v>233</v>
      </c>
      <c r="D28" s="23" t="s">
        <v>233</v>
      </c>
      <c r="E28" s="23" t="s">
        <v>233</v>
      </c>
      <c r="F28" s="23" t="s">
        <v>233</v>
      </c>
      <c r="G28" s="2" t="s">
        <v>15</v>
      </c>
      <c r="H28" s="2" t="s">
        <v>58</v>
      </c>
    </row>
    <row r="29" spans="2:8" ht="15" thickBot="1" x14ac:dyDescent="0.35">
      <c r="B29" s="1" t="s">
        <v>10</v>
      </c>
      <c r="C29" s="2" t="s">
        <v>126</v>
      </c>
      <c r="D29" s="2" t="s">
        <v>126</v>
      </c>
      <c r="E29" s="2" t="s">
        <v>126</v>
      </c>
      <c r="F29" s="2" t="s">
        <v>126</v>
      </c>
      <c r="G29" s="2"/>
      <c r="H29" s="2">
        <v>3</v>
      </c>
    </row>
    <row r="30" spans="2:8" ht="15" thickBot="1" x14ac:dyDescent="0.35">
      <c r="B30" s="3" t="s">
        <v>20</v>
      </c>
      <c r="C30" s="4"/>
      <c r="D30" s="4"/>
      <c r="E30" s="4"/>
      <c r="F30" s="4"/>
      <c r="G30" s="4"/>
      <c r="H30" s="5"/>
    </row>
    <row r="31" spans="2:8" ht="15" thickBot="1" x14ac:dyDescent="0.35">
      <c r="B31" s="1" t="s">
        <v>184</v>
      </c>
      <c r="C31" s="2" t="s">
        <v>190</v>
      </c>
      <c r="D31" s="2" t="s">
        <v>190</v>
      </c>
      <c r="E31" s="2" t="s">
        <v>190</v>
      </c>
      <c r="F31" s="2" t="s">
        <v>190</v>
      </c>
      <c r="G31" s="2" t="s">
        <v>52</v>
      </c>
      <c r="H31" s="2">
        <v>1</v>
      </c>
    </row>
    <row r="32" spans="2:8" ht="15" thickBot="1" x14ac:dyDescent="0.35">
      <c r="B32" s="1" t="s">
        <v>186</v>
      </c>
      <c r="C32" s="2" t="s">
        <v>191</v>
      </c>
      <c r="D32" s="2" t="s">
        <v>191</v>
      </c>
      <c r="E32" s="2" t="s">
        <v>191</v>
      </c>
      <c r="F32" s="2" t="s">
        <v>191</v>
      </c>
      <c r="G32" s="2"/>
      <c r="H32" s="2">
        <v>4</v>
      </c>
    </row>
    <row r="36" spans="2:8" ht="15" thickBot="1" x14ac:dyDescent="0.35"/>
    <row r="37" spans="2:8" ht="15" thickBot="1" x14ac:dyDescent="0.35">
      <c r="B37" s="17" t="s">
        <v>0</v>
      </c>
      <c r="C37" s="1280" t="s">
        <v>192</v>
      </c>
      <c r="D37" s="1281"/>
      <c r="E37" s="1281"/>
      <c r="F37" s="1281"/>
      <c r="G37" s="1281"/>
      <c r="H37" s="1282"/>
    </row>
    <row r="38" spans="2:8" ht="15" thickBot="1" x14ac:dyDescent="0.35">
      <c r="B38" s="1"/>
      <c r="C38" s="2">
        <v>2015</v>
      </c>
      <c r="D38" s="2">
        <v>2020</v>
      </c>
      <c r="E38" s="2">
        <v>2030</v>
      </c>
      <c r="F38" s="2">
        <v>2050</v>
      </c>
      <c r="G38" s="2" t="s">
        <v>2</v>
      </c>
      <c r="H38" s="2" t="s">
        <v>3</v>
      </c>
    </row>
    <row r="39" spans="2:8" ht="15" thickBot="1" x14ac:dyDescent="0.35">
      <c r="B39" s="3" t="s">
        <v>4</v>
      </c>
      <c r="C39" s="4"/>
      <c r="D39" s="4"/>
      <c r="E39" s="4"/>
      <c r="F39" s="4"/>
      <c r="G39" s="4"/>
      <c r="H39" s="5"/>
    </row>
    <row r="40" spans="2:8" ht="15" thickBot="1" x14ac:dyDescent="0.35">
      <c r="B40" s="1" t="s">
        <v>179</v>
      </c>
      <c r="C40" s="2" t="s">
        <v>193</v>
      </c>
      <c r="D40" s="2" t="s">
        <v>193</v>
      </c>
      <c r="E40" s="2" t="s">
        <v>193</v>
      </c>
      <c r="F40" s="2" t="s">
        <v>193</v>
      </c>
      <c r="G40" s="2" t="s">
        <v>6</v>
      </c>
      <c r="H40" s="2" t="s">
        <v>58</v>
      </c>
    </row>
    <row r="41" spans="2:8" ht="15" thickBot="1" x14ac:dyDescent="0.35">
      <c r="B41" s="1" t="s">
        <v>180</v>
      </c>
      <c r="C41" s="2" t="s">
        <v>194</v>
      </c>
      <c r="D41" s="2" t="s">
        <v>194</v>
      </c>
      <c r="E41" s="2" t="s">
        <v>194</v>
      </c>
      <c r="F41" s="2" t="s">
        <v>194</v>
      </c>
      <c r="G41" s="2" t="s">
        <v>42</v>
      </c>
      <c r="H41" s="2" t="s">
        <v>58</v>
      </c>
    </row>
    <row r="42" spans="2:8" ht="15" thickBot="1" x14ac:dyDescent="0.35">
      <c r="B42" s="1" t="s">
        <v>181</v>
      </c>
      <c r="C42" s="2" t="s">
        <v>195</v>
      </c>
      <c r="D42" s="2" t="s">
        <v>195</v>
      </c>
      <c r="E42" s="2" t="s">
        <v>195</v>
      </c>
      <c r="F42" s="2" t="s">
        <v>195</v>
      </c>
      <c r="G42" s="2" t="s">
        <v>6</v>
      </c>
      <c r="H42" s="2" t="s">
        <v>58</v>
      </c>
    </row>
    <row r="43" spans="2:8" ht="15" thickBot="1" x14ac:dyDescent="0.35">
      <c r="B43" s="1" t="s">
        <v>182</v>
      </c>
      <c r="C43" s="2" t="s">
        <v>196</v>
      </c>
      <c r="D43" s="2" t="s">
        <v>196</v>
      </c>
      <c r="E43" s="2" t="s">
        <v>196</v>
      </c>
      <c r="F43" s="2" t="s">
        <v>196</v>
      </c>
      <c r="G43" s="2" t="s">
        <v>15</v>
      </c>
      <c r="H43" s="2" t="s">
        <v>58</v>
      </c>
    </row>
    <row r="44" spans="2:8" ht="15" thickBot="1" x14ac:dyDescent="0.35">
      <c r="B44" s="1" t="s">
        <v>10</v>
      </c>
      <c r="C44" s="2" t="s">
        <v>126</v>
      </c>
      <c r="D44" s="2" t="s">
        <v>126</v>
      </c>
      <c r="E44" s="2" t="s">
        <v>126</v>
      </c>
      <c r="F44" s="2" t="s">
        <v>126</v>
      </c>
      <c r="G44" s="2"/>
      <c r="H44" s="2">
        <v>3</v>
      </c>
    </row>
    <row r="45" spans="2:8" ht="15" thickBot="1" x14ac:dyDescent="0.35">
      <c r="B45" s="3" t="s">
        <v>20</v>
      </c>
      <c r="C45" s="4"/>
      <c r="D45" s="4"/>
      <c r="E45" s="4"/>
      <c r="F45" s="4"/>
      <c r="G45" s="4"/>
      <c r="H45" s="5"/>
    </row>
    <row r="46" spans="2:8" ht="15" thickBot="1" x14ac:dyDescent="0.35">
      <c r="B46" s="1" t="s">
        <v>184</v>
      </c>
      <c r="C46" s="2" t="s">
        <v>197</v>
      </c>
      <c r="D46" s="2" t="s">
        <v>197</v>
      </c>
      <c r="E46" s="2" t="s">
        <v>197</v>
      </c>
      <c r="F46" s="2" t="s">
        <v>197</v>
      </c>
      <c r="G46" s="2" t="s">
        <v>52</v>
      </c>
      <c r="H46" s="2" t="s">
        <v>58</v>
      </c>
    </row>
    <row r="47" spans="2:8" ht="15" thickBot="1" x14ac:dyDescent="0.35">
      <c r="B47" s="1" t="s">
        <v>186</v>
      </c>
      <c r="C47" s="2" t="s">
        <v>198</v>
      </c>
      <c r="D47" s="2" t="s">
        <v>198</v>
      </c>
      <c r="E47" s="2" t="s">
        <v>198</v>
      </c>
      <c r="F47" s="2" t="s">
        <v>198</v>
      </c>
      <c r="G47" s="2"/>
      <c r="H47" s="2">
        <v>4</v>
      </c>
    </row>
    <row r="51" spans="2:8" ht="15" thickBot="1" x14ac:dyDescent="0.35"/>
    <row r="52" spans="2:8" ht="15" thickBot="1" x14ac:dyDescent="0.35">
      <c r="B52" s="17" t="s">
        <v>0</v>
      </c>
      <c r="C52" s="1280" t="s">
        <v>199</v>
      </c>
      <c r="D52" s="1281"/>
      <c r="E52" s="1281"/>
      <c r="F52" s="1281"/>
      <c r="G52" s="1281"/>
      <c r="H52" s="1282"/>
    </row>
    <row r="53" spans="2:8" ht="15" thickBot="1" x14ac:dyDescent="0.35">
      <c r="B53" s="1"/>
      <c r="C53" s="2">
        <v>2015</v>
      </c>
      <c r="D53" s="2">
        <v>2020</v>
      </c>
      <c r="E53" s="2">
        <v>2030</v>
      </c>
      <c r="F53" s="2">
        <v>2050</v>
      </c>
      <c r="G53" s="2" t="s">
        <v>2</v>
      </c>
      <c r="H53" s="2" t="s">
        <v>3</v>
      </c>
    </row>
    <row r="54" spans="2:8" ht="15" thickBot="1" x14ac:dyDescent="0.35">
      <c r="B54" s="3" t="s">
        <v>4</v>
      </c>
      <c r="C54" s="4"/>
      <c r="D54" s="4"/>
      <c r="E54" s="4"/>
      <c r="F54" s="4"/>
      <c r="G54" s="4"/>
      <c r="H54" s="5"/>
    </row>
    <row r="55" spans="2:8" ht="15" thickBot="1" x14ac:dyDescent="0.35">
      <c r="B55" s="1" t="s">
        <v>179</v>
      </c>
      <c r="C55" s="2" t="s">
        <v>193</v>
      </c>
      <c r="D55" s="2" t="s">
        <v>193</v>
      </c>
      <c r="E55" s="2" t="s">
        <v>193</v>
      </c>
      <c r="F55" s="2" t="s">
        <v>193</v>
      </c>
      <c r="G55" s="2" t="s">
        <v>6</v>
      </c>
      <c r="H55" s="2" t="s">
        <v>58</v>
      </c>
    </row>
    <row r="56" spans="2:8" ht="15" thickBot="1" x14ac:dyDescent="0.35">
      <c r="B56" s="1" t="s">
        <v>180</v>
      </c>
      <c r="C56" s="2" t="s">
        <v>200</v>
      </c>
      <c r="D56" s="2" t="s">
        <v>200</v>
      </c>
      <c r="E56" s="2" t="s">
        <v>200</v>
      </c>
      <c r="F56" s="2" t="s">
        <v>200</v>
      </c>
      <c r="G56" s="2" t="s">
        <v>42</v>
      </c>
      <c r="H56" s="2" t="s">
        <v>58</v>
      </c>
    </row>
    <row r="57" spans="2:8" ht="15" thickBot="1" x14ac:dyDescent="0.35">
      <c r="B57" s="1" t="s">
        <v>181</v>
      </c>
      <c r="C57" s="2" t="s">
        <v>201</v>
      </c>
      <c r="D57" s="2" t="s">
        <v>201</v>
      </c>
      <c r="E57" s="2" t="s">
        <v>201</v>
      </c>
      <c r="F57" s="2" t="s">
        <v>201</v>
      </c>
      <c r="G57" s="2" t="s">
        <v>6</v>
      </c>
      <c r="H57" s="2" t="s">
        <v>58</v>
      </c>
    </row>
    <row r="58" spans="2:8" ht="15" thickBot="1" x14ac:dyDescent="0.35">
      <c r="B58" s="1" t="s">
        <v>182</v>
      </c>
      <c r="C58" s="12" t="s">
        <v>196</v>
      </c>
      <c r="D58" s="23" t="s">
        <v>196</v>
      </c>
      <c r="E58" s="23" t="s">
        <v>196</v>
      </c>
      <c r="F58" s="23" t="s">
        <v>196</v>
      </c>
      <c r="G58" s="2" t="s">
        <v>15</v>
      </c>
      <c r="H58" s="2">
        <v>1</v>
      </c>
    </row>
    <row r="59" spans="2:8" ht="15" thickBot="1" x14ac:dyDescent="0.35">
      <c r="B59" s="1" t="s">
        <v>10</v>
      </c>
      <c r="C59" s="2" t="s">
        <v>126</v>
      </c>
      <c r="D59" s="2" t="s">
        <v>126</v>
      </c>
      <c r="E59" s="2" t="s">
        <v>126</v>
      </c>
      <c r="F59" s="2" t="s">
        <v>126</v>
      </c>
      <c r="G59" s="2"/>
      <c r="H59" s="2">
        <v>3</v>
      </c>
    </row>
    <row r="60" spans="2:8" ht="15" thickBot="1" x14ac:dyDescent="0.35">
      <c r="B60" s="3" t="s">
        <v>20</v>
      </c>
      <c r="C60" s="4"/>
      <c r="D60" s="4"/>
      <c r="E60" s="4"/>
      <c r="F60" s="4"/>
      <c r="G60" s="4"/>
      <c r="H60" s="5"/>
    </row>
    <row r="61" spans="2:8" ht="15" thickBot="1" x14ac:dyDescent="0.35">
      <c r="B61" s="1" t="s">
        <v>184</v>
      </c>
      <c r="C61" s="2" t="s">
        <v>202</v>
      </c>
      <c r="D61" s="2" t="s">
        <v>202</v>
      </c>
      <c r="E61" s="2" t="s">
        <v>202</v>
      </c>
      <c r="F61" s="2" t="s">
        <v>202</v>
      </c>
      <c r="G61" s="2" t="s">
        <v>52</v>
      </c>
      <c r="H61" s="2" t="s">
        <v>58</v>
      </c>
    </row>
    <row r="62" spans="2:8" ht="15" thickBot="1" x14ac:dyDescent="0.35">
      <c r="B62" s="1" t="s">
        <v>186</v>
      </c>
      <c r="C62" s="2" t="s">
        <v>203</v>
      </c>
      <c r="D62" s="2" t="s">
        <v>203</v>
      </c>
      <c r="E62" s="2" t="s">
        <v>203</v>
      </c>
      <c r="F62" s="2" t="s">
        <v>203</v>
      </c>
      <c r="G62" s="2"/>
      <c r="H62" s="2">
        <v>4</v>
      </c>
    </row>
  </sheetData>
  <mergeCells count="4">
    <mergeCell ref="C7:H7"/>
    <mergeCell ref="C22:H22"/>
    <mergeCell ref="C37:H37"/>
    <mergeCell ref="C52:H52"/>
  </mergeCells>
  <pageMargins left="0.7" right="0.7" top="0.75" bottom="0.75" header="0.3" footer="0.3"/>
  <pageSetup paperSize="9" orientation="portrait"/>
  <drawing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8">
    <tabColor theme="4"/>
  </sheetPr>
  <dimension ref="B1:H19"/>
  <sheetViews>
    <sheetView workbookViewId="0">
      <selection activeCell="C38" sqref="C38:H38"/>
    </sheetView>
  </sheetViews>
  <sheetFormatPr defaultRowHeight="14.4" x14ac:dyDescent="0.3"/>
  <cols>
    <col min="2" max="2" width="36.6640625" customWidth="1"/>
  </cols>
  <sheetData>
    <row r="1" spans="2:8" s="119" customFormat="1" x14ac:dyDescent="0.3"/>
    <row r="4" spans="2:8" x14ac:dyDescent="0.3">
      <c r="B4" s="8" t="s">
        <v>251</v>
      </c>
    </row>
    <row r="6" spans="2:8" ht="15" thickBot="1" x14ac:dyDescent="0.35"/>
    <row r="7" spans="2:8" ht="15" thickBot="1" x14ac:dyDescent="0.35">
      <c r="B7" s="17" t="s">
        <v>0</v>
      </c>
      <c r="C7" s="1280" t="s">
        <v>204</v>
      </c>
      <c r="D7" s="1281"/>
      <c r="E7" s="1281"/>
      <c r="F7" s="1281"/>
      <c r="G7" s="1281"/>
      <c r="H7" s="1282"/>
    </row>
    <row r="8" spans="2:8" ht="15" thickBot="1" x14ac:dyDescent="0.35">
      <c r="B8" s="1"/>
      <c r="C8" s="2">
        <v>2015</v>
      </c>
      <c r="D8" s="2">
        <v>2020</v>
      </c>
      <c r="E8" s="2">
        <v>2030</v>
      </c>
      <c r="F8" s="2">
        <v>2050</v>
      </c>
      <c r="G8" s="2" t="s">
        <v>2</v>
      </c>
      <c r="H8" s="2" t="s">
        <v>3</v>
      </c>
    </row>
    <row r="9" spans="2:8" ht="15" thickBot="1" x14ac:dyDescent="0.35">
      <c r="B9" s="3" t="s">
        <v>4</v>
      </c>
      <c r="C9" s="4"/>
      <c r="D9" s="4"/>
      <c r="E9" s="4"/>
      <c r="F9" s="4"/>
      <c r="G9" s="4"/>
      <c r="H9" s="5"/>
    </row>
    <row r="10" spans="2:8" ht="15" thickBot="1" x14ac:dyDescent="0.35">
      <c r="B10" s="1" t="s">
        <v>205</v>
      </c>
      <c r="C10" s="2" t="s">
        <v>206</v>
      </c>
      <c r="D10" s="2" t="s">
        <v>206</v>
      </c>
      <c r="E10" s="2" t="s">
        <v>206</v>
      </c>
      <c r="F10" s="2" t="s">
        <v>206</v>
      </c>
      <c r="G10" s="2"/>
      <c r="H10" s="2"/>
    </row>
    <row r="11" spans="2:8" ht="15" thickBot="1" x14ac:dyDescent="0.35">
      <c r="B11" s="1" t="s">
        <v>207</v>
      </c>
      <c r="C11" s="2" t="s">
        <v>208</v>
      </c>
      <c r="D11" s="2" t="s">
        <v>208</v>
      </c>
      <c r="E11" s="2" t="s">
        <v>208</v>
      </c>
      <c r="F11" s="2" t="s">
        <v>208</v>
      </c>
      <c r="G11" s="2"/>
      <c r="H11" s="2"/>
    </row>
    <row r="12" spans="2:8" ht="15" thickBot="1" x14ac:dyDescent="0.35">
      <c r="B12" s="1" t="s">
        <v>209</v>
      </c>
      <c r="C12" s="2" t="s">
        <v>210</v>
      </c>
      <c r="D12" s="2" t="s">
        <v>210</v>
      </c>
      <c r="E12" s="2" t="s">
        <v>210</v>
      </c>
      <c r="F12" s="2" t="s">
        <v>210</v>
      </c>
      <c r="G12" s="2"/>
      <c r="H12" s="2"/>
    </row>
    <row r="13" spans="2:8" ht="15" thickBot="1" x14ac:dyDescent="0.35">
      <c r="B13" s="1" t="s">
        <v>211</v>
      </c>
      <c r="C13" s="2" t="s">
        <v>79</v>
      </c>
      <c r="D13" s="2" t="s">
        <v>79</v>
      </c>
      <c r="E13" s="2" t="s">
        <v>79</v>
      </c>
      <c r="F13" s="2" t="s">
        <v>79</v>
      </c>
      <c r="G13" s="2"/>
      <c r="H13" s="2"/>
    </row>
    <row r="14" spans="2:8" ht="24.6" thickBot="1" x14ac:dyDescent="0.35">
      <c r="B14" s="1" t="s">
        <v>212</v>
      </c>
      <c r="C14" s="2">
        <v>7</v>
      </c>
      <c r="D14" s="2">
        <v>7</v>
      </c>
      <c r="E14" s="2">
        <v>6</v>
      </c>
      <c r="F14" s="2">
        <v>6</v>
      </c>
      <c r="G14" s="2" t="s">
        <v>42</v>
      </c>
      <c r="H14" s="2"/>
    </row>
    <row r="15" spans="2:8" ht="15" thickBot="1" x14ac:dyDescent="0.35">
      <c r="B15" s="1" t="s">
        <v>10</v>
      </c>
      <c r="C15" s="2" t="s">
        <v>84</v>
      </c>
      <c r="D15" s="2" t="s">
        <v>84</v>
      </c>
      <c r="E15" s="2" t="s">
        <v>84</v>
      </c>
      <c r="F15" s="2" t="s">
        <v>84</v>
      </c>
      <c r="G15" s="2"/>
      <c r="H15" s="2"/>
    </row>
    <row r="16" spans="2:8" ht="15" thickBot="1" x14ac:dyDescent="0.35">
      <c r="B16" s="1" t="s">
        <v>213</v>
      </c>
      <c r="C16" s="23" t="s">
        <v>234</v>
      </c>
      <c r="D16" s="23" t="s">
        <v>234</v>
      </c>
      <c r="E16" s="23" t="s">
        <v>234</v>
      </c>
      <c r="F16" s="23" t="s">
        <v>234</v>
      </c>
      <c r="G16" s="2"/>
      <c r="H16" s="2"/>
    </row>
    <row r="17" spans="2:8" ht="15" thickBot="1" x14ac:dyDescent="0.35">
      <c r="B17" s="3" t="s">
        <v>20</v>
      </c>
      <c r="C17" s="4"/>
      <c r="D17" s="4"/>
      <c r="E17" s="4"/>
      <c r="F17" s="4"/>
      <c r="G17" s="4"/>
      <c r="H17" s="5"/>
    </row>
    <row r="18" spans="2:8" ht="15" thickBot="1" x14ac:dyDescent="0.35">
      <c r="B18" s="1" t="s">
        <v>214</v>
      </c>
      <c r="C18" s="2" t="s">
        <v>215</v>
      </c>
      <c r="D18" s="2" t="s">
        <v>215</v>
      </c>
      <c r="E18" s="2" t="s">
        <v>215</v>
      </c>
      <c r="F18" s="2" t="s">
        <v>215</v>
      </c>
      <c r="G18" s="2" t="s">
        <v>6</v>
      </c>
      <c r="H18" s="2">
        <v>1</v>
      </c>
    </row>
    <row r="19" spans="2:8" ht="15" thickBot="1" x14ac:dyDescent="0.35">
      <c r="B19" s="1" t="s">
        <v>216</v>
      </c>
      <c r="C19" s="2" t="s">
        <v>47</v>
      </c>
      <c r="D19" s="2" t="s">
        <v>47</v>
      </c>
      <c r="E19" s="2" t="s">
        <v>47</v>
      </c>
      <c r="F19" s="2" t="s">
        <v>47</v>
      </c>
      <c r="G19" s="2"/>
      <c r="H19" s="2"/>
    </row>
  </sheetData>
  <mergeCells count="1">
    <mergeCell ref="C7:H7"/>
  </mergeCells>
  <pageMargins left="0.7" right="0.7" top="0.75" bottom="0.75" header="0.3" footer="0.3"/>
  <pageSetup paperSize="9" orientation="portrait"/>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9"/>
  </sheetPr>
  <dimension ref="B16:C19"/>
  <sheetViews>
    <sheetView workbookViewId="0">
      <selection activeCell="B26" sqref="B26"/>
    </sheetView>
  </sheetViews>
  <sheetFormatPr defaultRowHeight="14.4" x14ac:dyDescent="0.3"/>
  <sheetData>
    <row r="16" spans="2:2" x14ac:dyDescent="0.3">
      <c r="B16" t="s">
        <v>884</v>
      </c>
    </row>
    <row r="17" spans="2:3" x14ac:dyDescent="0.3">
      <c r="B17" t="s">
        <v>885</v>
      </c>
      <c r="C17" s="1193">
        <v>0.3</v>
      </c>
    </row>
    <row r="18" spans="2:3" x14ac:dyDescent="0.3">
      <c r="B18" t="s">
        <v>886</v>
      </c>
      <c r="C18" s="1193">
        <v>0.7</v>
      </c>
    </row>
    <row r="19" spans="2:3" x14ac:dyDescent="0.3">
      <c r="B19" t="s">
        <v>887</v>
      </c>
    </row>
  </sheetData>
  <pageMargins left="0.7" right="0.7" top="0.75" bottom="0.75" header="0.3" footer="0.3"/>
  <drawing r:id="rId1"/>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9"/>
  <dimension ref="A1:U61"/>
  <sheetViews>
    <sheetView workbookViewId="0">
      <pane xSplit="3" ySplit="3" topLeftCell="D4" activePane="bottomRight" state="frozen"/>
      <selection pane="topRight" activeCell="D1" sqref="D1"/>
      <selection pane="bottomLeft" activeCell="A4" sqref="A4"/>
      <selection pane="bottomRight" activeCell="M12" sqref="M12"/>
    </sheetView>
  </sheetViews>
  <sheetFormatPr defaultRowHeight="14.4" x14ac:dyDescent="0.3"/>
  <cols>
    <col min="1" max="1" width="9.109375" style="780"/>
    <col min="2" max="2" width="38.33203125" customWidth="1"/>
    <col min="3" max="11" width="9.33203125" bestFit="1" customWidth="1"/>
    <col min="12" max="12" width="9.88671875" bestFit="1" customWidth="1"/>
    <col min="13" max="13" width="9.44140625" bestFit="1" customWidth="1"/>
    <col min="14" max="14" width="10.6640625" bestFit="1" customWidth="1"/>
    <col min="15" max="18" width="9.33203125" bestFit="1" customWidth="1"/>
  </cols>
  <sheetData>
    <row r="1" spans="2:21" ht="15" thickBot="1" x14ac:dyDescent="0.35">
      <c r="B1" s="31"/>
      <c r="C1" s="31"/>
      <c r="D1" s="31" t="s">
        <v>645</v>
      </c>
      <c r="E1" s="31" t="s">
        <v>643</v>
      </c>
      <c r="F1" s="31" t="s">
        <v>644</v>
      </c>
      <c r="G1" s="31" t="s">
        <v>645</v>
      </c>
      <c r="H1" s="31" t="s">
        <v>643</v>
      </c>
      <c r="I1" s="31" t="s">
        <v>644</v>
      </c>
      <c r="J1" s="31" t="s">
        <v>645</v>
      </c>
      <c r="K1" s="31" t="s">
        <v>643</v>
      </c>
      <c r="L1" s="31" t="s">
        <v>644</v>
      </c>
      <c r="M1" s="31" t="s">
        <v>645</v>
      </c>
      <c r="N1" s="31" t="s">
        <v>643</v>
      </c>
      <c r="O1" s="31" t="s">
        <v>644</v>
      </c>
      <c r="P1" s="31" t="s">
        <v>645</v>
      </c>
      <c r="Q1" s="31" t="s">
        <v>643</v>
      </c>
      <c r="R1" s="31" t="s">
        <v>644</v>
      </c>
    </row>
    <row r="2" spans="2:21" ht="15" thickBot="1" x14ac:dyDescent="0.35">
      <c r="B2" s="27" t="str">
        <f>'HOU_Deta Boil'!D3</f>
        <v>*TechDesc</v>
      </c>
      <c r="C2" s="27" t="str">
        <f>'HOU_Deta Boil'!H3</f>
        <v>YEAR</v>
      </c>
      <c r="D2" s="27" t="str">
        <f>'HOU_Deta Boil'!J3</f>
        <v>EFF</v>
      </c>
      <c r="E2" s="27"/>
      <c r="F2" s="27"/>
      <c r="G2" s="646" t="str">
        <f>'HOU_Deta Boil'!K3</f>
        <v>LIFE</v>
      </c>
      <c r="H2" s="647"/>
      <c r="I2" s="648"/>
      <c r="J2" s="646" t="str">
        <f>'HOU_Deta Boil'!L3</f>
        <v>INVCOST</v>
      </c>
      <c r="K2" s="647"/>
      <c r="L2" s="648"/>
      <c r="M2" s="646" t="str">
        <f>'HOU_Deta Boil'!M3</f>
        <v>FIXOM</v>
      </c>
      <c r="N2" s="647"/>
      <c r="O2" s="648"/>
      <c r="P2" s="646" t="str">
        <f>'HOU_Deta Boil'!N3</f>
        <v>VAROM</v>
      </c>
      <c r="Q2" s="647"/>
      <c r="R2" s="648"/>
      <c r="S2" s="578"/>
    </row>
    <row r="3" spans="2:21" x14ac:dyDescent="0.3">
      <c r="C3" s="38"/>
      <c r="D3" s="655"/>
      <c r="E3" s="656"/>
      <c r="F3" s="657"/>
      <c r="G3" s="649"/>
      <c r="H3" s="38"/>
      <c r="I3" s="650"/>
      <c r="J3" s="649" t="str">
        <f>'HOU_Deta Boil'!L5</f>
        <v>Mkr/MW</v>
      </c>
      <c r="K3" s="38"/>
      <c r="L3" s="650"/>
      <c r="M3" s="649" t="str">
        <f>'HOU_Deta Boil'!M5</f>
        <v>Mkr/MW/year</v>
      </c>
      <c r="N3" s="38"/>
      <c r="O3" s="650"/>
      <c r="P3" s="649" t="str">
        <f>'HOU_Deta Boil'!N5</f>
        <v>Mkr/PJ</v>
      </c>
      <c r="Q3" s="38"/>
      <c r="R3" s="650"/>
      <c r="S3" s="121"/>
    </row>
    <row r="4" spans="2:21" x14ac:dyDescent="0.3">
      <c r="B4" s="752" t="s">
        <v>672</v>
      </c>
      <c r="C4" s="642">
        <f>'HOU_Deta Boil'!H6</f>
        <v>2012</v>
      </c>
      <c r="D4" s="651">
        <f>'HOU_Deta Boil'!J6</f>
        <v>0.94</v>
      </c>
      <c r="E4" s="643">
        <v>1.02</v>
      </c>
      <c r="F4" s="652">
        <f>1-E4/D4</f>
        <v>-8.5106382978723527E-2</v>
      </c>
      <c r="G4" s="651">
        <f>'HOU_Deta Boil'!K6</f>
        <v>20</v>
      </c>
      <c r="H4" s="643">
        <v>22</v>
      </c>
      <c r="I4" s="652">
        <f>1-H4/G4</f>
        <v>-0.10000000000000009</v>
      </c>
      <c r="J4" s="654">
        <f>'HOU_Deta Boil'!L6</f>
        <v>2.3839999999999999</v>
      </c>
      <c r="K4" s="645">
        <v>2.9800000000000004</v>
      </c>
      <c r="L4" s="652">
        <f>1-K4/J4</f>
        <v>-0.25000000000000022</v>
      </c>
      <c r="M4" s="653">
        <f>'HOU_Deta Boil'!M6</f>
        <v>0.15604025000000002</v>
      </c>
      <c r="N4" s="644">
        <v>0.100575</v>
      </c>
      <c r="O4" s="652">
        <f>1-N4/M4</f>
        <v>0.355454762473144</v>
      </c>
      <c r="P4" s="651">
        <f>'HOU_Deta Boil'!N6</f>
        <v>0</v>
      </c>
      <c r="Q4" s="643">
        <v>14.9</v>
      </c>
      <c r="R4" s="652" t="e">
        <f>1-Q4/P4</f>
        <v>#DIV/0!</v>
      </c>
      <c r="S4" s="639"/>
      <c r="U4">
        <f>Q4/3.6</f>
        <v>4.1388888888888893</v>
      </c>
    </row>
    <row r="5" spans="2:21" x14ac:dyDescent="0.3">
      <c r="B5" s="752"/>
      <c r="C5" s="642">
        <f>'HOU_Deta Boil'!H7</f>
        <v>2020</v>
      </c>
      <c r="D5" s="651">
        <f>'HOU_Deta Boil'!J7</f>
        <v>0.94</v>
      </c>
      <c r="E5" s="643">
        <v>1.02</v>
      </c>
      <c r="F5" s="652">
        <f>1-E5/D5</f>
        <v>-8.5106382978723527E-2</v>
      </c>
      <c r="G5" s="651">
        <f t="shared" ref="G5:H7" si="0">G4</f>
        <v>20</v>
      </c>
      <c r="H5" s="643">
        <f t="shared" si="0"/>
        <v>22</v>
      </c>
      <c r="I5" s="652">
        <f>1-H5/G5</f>
        <v>-0.10000000000000009</v>
      </c>
      <c r="J5" s="654">
        <f>'HOU_Deta Boil'!L7</f>
        <v>2.3249930274425501</v>
      </c>
      <c r="K5" s="645">
        <v>2.9800000000000004</v>
      </c>
      <c r="L5" s="652">
        <f>1-K5/J5</f>
        <v>-0.28172427393382171</v>
      </c>
      <c r="M5" s="653">
        <f>'HOU_Deta Boil'!M7</f>
        <v>0.15250876421515935</v>
      </c>
      <c r="N5" s="644">
        <v>0.100575</v>
      </c>
      <c r="O5" s="652">
        <f>1-N5/M5</f>
        <v>0.34052970321030995</v>
      </c>
      <c r="P5" s="651">
        <f>'HOU_Deta Boil'!N7</f>
        <v>0</v>
      </c>
      <c r="Q5" s="643">
        <v>14.9</v>
      </c>
      <c r="R5" s="652" t="e">
        <f>1-Q5/P5</f>
        <v>#DIV/0!</v>
      </c>
      <c r="S5" s="160"/>
    </row>
    <row r="6" spans="2:21" x14ac:dyDescent="0.3">
      <c r="B6" s="752"/>
      <c r="C6" s="642">
        <f>'HOU_Deta Boil'!H8</f>
        <v>2030</v>
      </c>
      <c r="D6" s="651">
        <f>'HOU_Deta Boil'!J8</f>
        <v>0.95</v>
      </c>
      <c r="E6" s="643">
        <v>1.02</v>
      </c>
      <c r="F6" s="652">
        <f>1-E6/D6</f>
        <v>-7.3684210526315796E-2</v>
      </c>
      <c r="G6" s="651">
        <f t="shared" si="0"/>
        <v>20</v>
      </c>
      <c r="H6" s="643">
        <f t="shared" si="0"/>
        <v>22</v>
      </c>
      <c r="I6" s="652">
        <f>1-H6/G6</f>
        <v>-0.10000000000000009</v>
      </c>
      <c r="J6" s="654">
        <f>'HOU_Deta Boil'!L8</f>
        <v>2.2113244216628942</v>
      </c>
      <c r="K6" s="645">
        <v>2.9800000000000004</v>
      </c>
      <c r="L6" s="652">
        <f>1-K6/J6</f>
        <v>-0.34760868681541979</v>
      </c>
      <c r="M6" s="653">
        <f>'HOU_Deta Boil'!M8</f>
        <v>0.14798962635393087</v>
      </c>
      <c r="N6" s="644">
        <v>0.100575</v>
      </c>
      <c r="O6" s="652">
        <f>1-N6/M6</f>
        <v>0.32039155393591179</v>
      </c>
      <c r="P6" s="651">
        <f>'HOU_Deta Boil'!N8</f>
        <v>0</v>
      </c>
      <c r="Q6" s="643">
        <v>14.9</v>
      </c>
      <c r="R6" s="652" t="e">
        <f>1-Q6/P6</f>
        <v>#DIV/0!</v>
      </c>
      <c r="S6" s="162"/>
    </row>
    <row r="7" spans="2:21" x14ac:dyDescent="0.3">
      <c r="B7" s="752"/>
      <c r="C7" s="642">
        <f>'HOU_Deta Boil'!H9</f>
        <v>2050</v>
      </c>
      <c r="D7" s="651">
        <f>'HOU_Deta Boil'!J9</f>
        <v>0.96</v>
      </c>
      <c r="E7" s="643">
        <v>1.02</v>
      </c>
      <c r="F7" s="652">
        <f>1-E7/D7</f>
        <v>-6.25E-2</v>
      </c>
      <c r="G7" s="651">
        <f t="shared" si="0"/>
        <v>20</v>
      </c>
      <c r="H7" s="643">
        <f t="shared" si="0"/>
        <v>22</v>
      </c>
      <c r="I7" s="652">
        <f>1-H7/G7</f>
        <v>-0.10000000000000009</v>
      </c>
      <c r="J7" s="654">
        <f>'HOU_Deta Boil'!L9</f>
        <v>2.0003872471234621</v>
      </c>
      <c r="K7" s="645">
        <v>2.9800000000000004</v>
      </c>
      <c r="L7" s="652">
        <f>1-K7/J7</f>
        <v>-0.48971155674243194</v>
      </c>
      <c r="M7" s="653">
        <f>'HOU_Deta Boil'!M9</f>
        <v>0.1346123529452164</v>
      </c>
      <c r="N7" s="644">
        <v>0.100575</v>
      </c>
      <c r="O7" s="652">
        <f>1-N7/M7</f>
        <v>0.25285460212606703</v>
      </c>
      <c r="P7" s="651">
        <f>'HOU_Deta Boil'!N9</f>
        <v>0</v>
      </c>
      <c r="Q7" s="643">
        <v>14.9</v>
      </c>
      <c r="R7" s="652" t="e">
        <f>1-Q7/P7</f>
        <v>#DIV/0!</v>
      </c>
      <c r="S7" s="639"/>
    </row>
    <row r="8" spans="2:21" x14ac:dyDescent="0.3">
      <c r="B8" s="752" t="s">
        <v>673</v>
      </c>
      <c r="C8" s="659">
        <f>'HOU_Deta Boil'!H10</f>
        <v>2012</v>
      </c>
      <c r="D8" s="660">
        <f>'HOU_Deta Boil'!J10</f>
        <v>0.89</v>
      </c>
      <c r="E8" s="661">
        <v>1</v>
      </c>
      <c r="F8" s="662">
        <f t="shared" ref="F8:F42" si="1">1-E8/D8</f>
        <v>-0.12359550561797761</v>
      </c>
      <c r="G8" s="660">
        <f>'HOU_Deta Boil'!K10</f>
        <v>20</v>
      </c>
      <c r="H8" s="661">
        <v>20</v>
      </c>
      <c r="I8" s="662">
        <f t="shared" ref="I8:I42" si="2">1-H8/G8</f>
        <v>0</v>
      </c>
      <c r="J8" s="663">
        <f>'HOU_Deta Boil'!L10</f>
        <v>2.9800000000000004</v>
      </c>
      <c r="K8" s="664">
        <v>2.2349999999999999</v>
      </c>
      <c r="L8" s="662">
        <f t="shared" ref="L8:L42" si="3">1-K8/J8</f>
        <v>0.25000000000000011</v>
      </c>
      <c r="M8" s="665">
        <f>'HOU_Deta Boil'!M10</f>
        <v>0.12389349999999999</v>
      </c>
      <c r="N8" s="666">
        <v>9.1431818181818184E-2</v>
      </c>
      <c r="O8" s="662">
        <f t="shared" ref="O8:O42" si="4">1-N8/M8</f>
        <v>0.26201279177827574</v>
      </c>
      <c r="P8" s="660">
        <f>'HOU_Deta Boil'!N10</f>
        <v>0</v>
      </c>
      <c r="Q8" s="661">
        <v>0</v>
      </c>
      <c r="R8" s="667" t="e">
        <f t="shared" ref="R8:R42" si="5">1-Q8/P8</f>
        <v>#DIV/0!</v>
      </c>
    </row>
    <row r="9" spans="2:21" x14ac:dyDescent="0.3">
      <c r="B9" s="752"/>
      <c r="C9" s="642">
        <f>'HOU_Deta Boil'!H11</f>
        <v>2020</v>
      </c>
      <c r="D9" s="651">
        <f>'HOU_Deta Boil'!J11</f>
        <v>0.89</v>
      </c>
      <c r="E9" s="643">
        <v>1</v>
      </c>
      <c r="F9" s="652">
        <f t="shared" si="1"/>
        <v>-0.12359550561797761</v>
      </c>
      <c r="G9" s="651">
        <f t="shared" ref="G9:H11" si="6">G8</f>
        <v>20</v>
      </c>
      <c r="H9" s="643">
        <f t="shared" si="6"/>
        <v>20</v>
      </c>
      <c r="I9" s="652">
        <f t="shared" si="2"/>
        <v>0</v>
      </c>
      <c r="J9" s="654">
        <f>'HOU_Deta Boil'!L11</f>
        <v>2.9062412843031877</v>
      </c>
      <c r="K9" s="645">
        <v>2.2349999999999999</v>
      </c>
      <c r="L9" s="652">
        <f t="shared" si="3"/>
        <v>0.23096543563970717</v>
      </c>
      <c r="M9" s="653">
        <f>'HOU_Deta Boil'!M11</f>
        <v>0.12104745137212751</v>
      </c>
      <c r="N9" s="644">
        <v>9.1431818181818184E-2</v>
      </c>
      <c r="O9" s="652">
        <f t="shared" si="4"/>
        <v>0.24466135267287958</v>
      </c>
      <c r="P9" s="651">
        <f>'HOU_Deta Boil'!N11</f>
        <v>0</v>
      </c>
      <c r="Q9" s="643">
        <v>0</v>
      </c>
      <c r="R9" s="669" t="e">
        <f t="shared" si="5"/>
        <v>#DIV/0!</v>
      </c>
    </row>
    <row r="10" spans="2:21" x14ac:dyDescent="0.3">
      <c r="B10" s="752"/>
      <c r="C10" s="642">
        <f>'HOU_Deta Boil'!H12</f>
        <v>2030</v>
      </c>
      <c r="D10" s="651">
        <f>'HOU_Deta Boil'!J12</f>
        <v>0.9</v>
      </c>
      <c r="E10" s="643">
        <v>1</v>
      </c>
      <c r="F10" s="652">
        <f t="shared" si="1"/>
        <v>-0.11111111111111116</v>
      </c>
      <c r="G10" s="651">
        <f t="shared" si="6"/>
        <v>20</v>
      </c>
      <c r="H10" s="643">
        <f t="shared" si="6"/>
        <v>20</v>
      </c>
      <c r="I10" s="652">
        <f t="shared" si="2"/>
        <v>0</v>
      </c>
      <c r="J10" s="654">
        <f>'HOU_Deta Boil'!L12</f>
        <v>2.7641555270786178</v>
      </c>
      <c r="K10" s="645">
        <v>2.2349999999999999</v>
      </c>
      <c r="L10" s="652">
        <f t="shared" si="3"/>
        <v>0.19143478791074831</v>
      </c>
      <c r="M10" s="653">
        <f>'HOU_Deta Boil'!M12</f>
        <v>0.11708745441647805</v>
      </c>
      <c r="N10" s="644">
        <v>9.1431818181818184E-2</v>
      </c>
      <c r="O10" s="652">
        <f t="shared" si="4"/>
        <v>0.21911515936970682</v>
      </c>
      <c r="P10" s="651">
        <f>'HOU_Deta Boil'!N12</f>
        <v>0</v>
      </c>
      <c r="Q10" s="643">
        <v>0</v>
      </c>
      <c r="R10" s="669" t="e">
        <f t="shared" si="5"/>
        <v>#DIV/0!</v>
      </c>
      <c r="S10" s="578"/>
      <c r="T10" s="578"/>
    </row>
    <row r="11" spans="2:21" x14ac:dyDescent="0.3">
      <c r="B11" s="797"/>
      <c r="C11" s="672">
        <f>'HOU_Deta Boil'!H13</f>
        <v>2050</v>
      </c>
      <c r="D11" s="673">
        <f>'HOU_Deta Boil'!J13</f>
        <v>0.91999999999999993</v>
      </c>
      <c r="E11" s="674">
        <v>1</v>
      </c>
      <c r="F11" s="675">
        <f t="shared" si="1"/>
        <v>-8.6956521739130599E-2</v>
      </c>
      <c r="G11" s="673">
        <f t="shared" si="6"/>
        <v>20</v>
      </c>
      <c r="H11" s="674">
        <f t="shared" si="6"/>
        <v>20</v>
      </c>
      <c r="I11" s="675">
        <f t="shared" si="2"/>
        <v>0</v>
      </c>
      <c r="J11" s="676">
        <f>'HOU_Deta Boil'!L13</f>
        <v>2.5004840589043273</v>
      </c>
      <c r="K11" s="677">
        <v>2.2349999999999999</v>
      </c>
      <c r="L11" s="675">
        <f t="shared" si="3"/>
        <v>0.10617306595454101</v>
      </c>
      <c r="M11" s="678">
        <f>'HOU_Deta Boil'!M13</f>
        <v>0.10641146235617312</v>
      </c>
      <c r="N11" s="679">
        <v>9.1431818181818184E-2</v>
      </c>
      <c r="O11" s="675">
        <f t="shared" si="4"/>
        <v>0.14077096435547609</v>
      </c>
      <c r="P11" s="673">
        <f>'HOU_Deta Boil'!N13</f>
        <v>0</v>
      </c>
      <c r="Q11" s="674">
        <v>0</v>
      </c>
      <c r="R11" s="680" t="e">
        <f t="shared" si="5"/>
        <v>#DIV/0!</v>
      </c>
    </row>
    <row r="12" spans="2:21" x14ac:dyDescent="0.3">
      <c r="B12" s="752" t="s">
        <v>674</v>
      </c>
      <c r="C12" s="659">
        <f>'HOU_Deta Boil'!H14</f>
        <v>2012</v>
      </c>
      <c r="D12" s="660">
        <f>'HOU_Deta Boil'!J14</f>
        <v>0.77</v>
      </c>
      <c r="E12" s="661">
        <v>0.8</v>
      </c>
      <c r="F12" s="662">
        <f t="shared" si="1"/>
        <v>-3.8961038961039085E-2</v>
      </c>
      <c r="G12" s="660">
        <f>'HOU_Deta Boil'!K14</f>
        <v>20</v>
      </c>
      <c r="H12" s="661">
        <v>20</v>
      </c>
      <c r="I12" s="662">
        <f t="shared" si="2"/>
        <v>0</v>
      </c>
      <c r="J12" s="663">
        <f>'HOU_Deta Boil'!L14</f>
        <v>4.3458333333333341</v>
      </c>
      <c r="K12" s="664">
        <v>3.600833333333334</v>
      </c>
      <c r="L12" s="662">
        <f t="shared" si="3"/>
        <v>0.17142857142857137</v>
      </c>
      <c r="M12" s="665">
        <f>'HOU_Deta Boil'!M14</f>
        <v>0.12389349999999999</v>
      </c>
      <c r="N12" s="666">
        <v>1.49E-2</v>
      </c>
      <c r="O12" s="662">
        <f t="shared" si="4"/>
        <v>0.87973541791942278</v>
      </c>
      <c r="P12" s="660">
        <f>'HOU_Deta Boil'!N14</f>
        <v>0</v>
      </c>
      <c r="Q12" s="661">
        <v>0</v>
      </c>
      <c r="R12" s="667" t="e">
        <f t="shared" si="5"/>
        <v>#DIV/0!</v>
      </c>
    </row>
    <row r="13" spans="2:21" x14ac:dyDescent="0.3">
      <c r="B13" s="752"/>
      <c r="C13" s="642">
        <f>'HOU_Deta Boil'!H15</f>
        <v>2020</v>
      </c>
      <c r="D13" s="651">
        <f>'HOU_Deta Boil'!J15</f>
        <v>0.84</v>
      </c>
      <c r="E13" s="643">
        <v>0.87</v>
      </c>
      <c r="F13" s="652">
        <f t="shared" si="1"/>
        <v>-3.5714285714285809E-2</v>
      </c>
      <c r="G13" s="651">
        <f t="shared" ref="G13:H15" si="7">G12</f>
        <v>20</v>
      </c>
      <c r="H13" s="643">
        <f t="shared" si="7"/>
        <v>20</v>
      </c>
      <c r="I13" s="652">
        <f t="shared" si="2"/>
        <v>0</v>
      </c>
      <c r="J13" s="654">
        <f>'HOU_Deta Boil'!L15</f>
        <v>5.0859222475305792</v>
      </c>
      <c r="K13" s="645">
        <v>3.9112500000000003</v>
      </c>
      <c r="L13" s="652">
        <f t="shared" si="3"/>
        <v>0.23096543563970717</v>
      </c>
      <c r="M13" s="653">
        <f>'HOU_Deta Boil'!M15</f>
        <v>0.12104745137212751</v>
      </c>
      <c r="N13" s="644">
        <v>1.49E-2</v>
      </c>
      <c r="O13" s="652">
        <f t="shared" si="4"/>
        <v>0.8769077759911359</v>
      </c>
      <c r="P13" s="651">
        <f>'HOU_Deta Boil'!N15</f>
        <v>0</v>
      </c>
      <c r="Q13" s="643">
        <v>0</v>
      </c>
      <c r="R13" s="669" t="e">
        <f t="shared" si="5"/>
        <v>#DIV/0!</v>
      </c>
    </row>
    <row r="14" spans="2:21" x14ac:dyDescent="0.3">
      <c r="B14" s="752"/>
      <c r="C14" s="642">
        <f>'HOU_Deta Boil'!H16</f>
        <v>2030</v>
      </c>
      <c r="D14" s="651">
        <f>'HOU_Deta Boil'!J16</f>
        <v>0.88</v>
      </c>
      <c r="E14" s="643">
        <v>0.91</v>
      </c>
      <c r="F14" s="652">
        <f t="shared" si="1"/>
        <v>-3.4090909090909172E-2</v>
      </c>
      <c r="G14" s="651">
        <f t="shared" si="7"/>
        <v>20</v>
      </c>
      <c r="H14" s="643">
        <f t="shared" si="7"/>
        <v>20</v>
      </c>
      <c r="I14" s="652">
        <f t="shared" si="2"/>
        <v>0</v>
      </c>
      <c r="J14" s="654">
        <f>'HOU_Deta Boil'!L16</f>
        <v>4.8372721723875811</v>
      </c>
      <c r="K14" s="645">
        <v>4.8425000000000002</v>
      </c>
      <c r="L14" s="652">
        <f t="shared" si="3"/>
        <v>-1.0807387771689658E-3</v>
      </c>
      <c r="M14" s="653">
        <f>'HOU_Deta Boil'!M16</f>
        <v>0.11708745441647805</v>
      </c>
      <c r="N14" s="644">
        <v>2.2350000000000002E-2</v>
      </c>
      <c r="O14" s="652">
        <f t="shared" si="4"/>
        <v>0.80911703895703946</v>
      </c>
      <c r="P14" s="651">
        <f>'HOU_Deta Boil'!N16</f>
        <v>0</v>
      </c>
      <c r="Q14" s="643">
        <v>0</v>
      </c>
      <c r="R14" s="669" t="e">
        <f t="shared" si="5"/>
        <v>#DIV/0!</v>
      </c>
    </row>
    <row r="15" spans="2:21" x14ac:dyDescent="0.3">
      <c r="B15" s="797"/>
      <c r="C15" s="672">
        <f>'HOU_Deta Boil'!H17</f>
        <v>2050</v>
      </c>
      <c r="D15" s="673">
        <f>'HOU_Deta Boil'!J17</f>
        <v>0.91999999999999993</v>
      </c>
      <c r="E15" s="674">
        <v>0.95</v>
      </c>
      <c r="F15" s="675">
        <f t="shared" si="1"/>
        <v>-3.2608695652173836E-2</v>
      </c>
      <c r="G15" s="673">
        <f t="shared" si="7"/>
        <v>20</v>
      </c>
      <c r="H15" s="674">
        <f t="shared" si="7"/>
        <v>20</v>
      </c>
      <c r="I15" s="675">
        <f t="shared" si="2"/>
        <v>0</v>
      </c>
      <c r="J15" s="676">
        <f>'HOU_Deta Boil'!L17</f>
        <v>4.375847103082573</v>
      </c>
      <c r="K15" s="677">
        <v>4.8425000000000002</v>
      </c>
      <c r="L15" s="675">
        <f t="shared" si="3"/>
        <v>-0.10664287072294942</v>
      </c>
      <c r="M15" s="678">
        <f>'HOU_Deta Boil'!M17</f>
        <v>0.10641146235617312</v>
      </c>
      <c r="N15" s="679">
        <v>2.2350000000000002E-2</v>
      </c>
      <c r="O15" s="675">
        <f t="shared" si="4"/>
        <v>0.78996623573133862</v>
      </c>
      <c r="P15" s="673">
        <f>'HOU_Deta Boil'!N17</f>
        <v>0</v>
      </c>
      <c r="Q15" s="674">
        <v>0</v>
      </c>
      <c r="R15" s="680" t="e">
        <f t="shared" si="5"/>
        <v>#DIV/0!</v>
      </c>
    </row>
    <row r="16" spans="2:21" x14ac:dyDescent="0.3">
      <c r="B16" s="752" t="s">
        <v>675</v>
      </c>
      <c r="C16" s="659">
        <f>'HOU_Deta Boil'!H22</f>
        <v>2012</v>
      </c>
      <c r="D16" s="660">
        <f>'HOU_Deta Boil'!J22</f>
        <v>0.97</v>
      </c>
      <c r="E16" s="661">
        <v>1</v>
      </c>
      <c r="F16" s="662">
        <f t="shared" si="1"/>
        <v>-3.0927835051546504E-2</v>
      </c>
      <c r="G16" s="660">
        <f>'HOU_Deta Boil'!K22</f>
        <v>30</v>
      </c>
      <c r="H16" s="661">
        <v>30</v>
      </c>
      <c r="I16" s="662">
        <f t="shared" si="2"/>
        <v>0</v>
      </c>
      <c r="J16" s="663">
        <f>'HOU_Deta Boil'!L22</f>
        <v>2.2349999999999999</v>
      </c>
      <c r="K16" s="664">
        <v>5.96</v>
      </c>
      <c r="L16" s="662">
        <f t="shared" si="3"/>
        <v>-1.666666666666667</v>
      </c>
      <c r="M16" s="665">
        <f>'HOU_Deta Boil'!M22</f>
        <v>3.7249999999999998E-2</v>
      </c>
      <c r="N16" s="666">
        <v>1.49E-2</v>
      </c>
      <c r="O16" s="662">
        <f t="shared" si="4"/>
        <v>0.6</v>
      </c>
      <c r="P16" s="660">
        <f>'HOU_Deta Boil'!N22</f>
        <v>0</v>
      </c>
      <c r="Q16" s="661">
        <v>0</v>
      </c>
      <c r="R16" s="667" t="e">
        <f t="shared" si="5"/>
        <v>#DIV/0!</v>
      </c>
    </row>
    <row r="17" spans="2:18" x14ac:dyDescent="0.3">
      <c r="B17" s="752"/>
      <c r="C17" s="642">
        <f>'HOU_Deta Boil'!H23</f>
        <v>2020</v>
      </c>
      <c r="D17" s="651">
        <f>'HOU_Deta Boil'!J23</f>
        <v>0.97</v>
      </c>
      <c r="E17" s="643">
        <v>1</v>
      </c>
      <c r="F17" s="652">
        <f t="shared" si="1"/>
        <v>-3.0927835051546504E-2</v>
      </c>
      <c r="G17" s="651">
        <f t="shared" ref="G17:H19" si="8">G16</f>
        <v>30</v>
      </c>
      <c r="H17" s="643">
        <f t="shared" si="8"/>
        <v>30</v>
      </c>
      <c r="I17" s="652">
        <f t="shared" si="2"/>
        <v>0</v>
      </c>
      <c r="J17" s="654">
        <f>'HOU_Deta Boil'!L23</f>
        <v>2.179680963227391</v>
      </c>
      <c r="K17" s="645">
        <v>5.96</v>
      </c>
      <c r="L17" s="652">
        <f t="shared" si="3"/>
        <v>-1.7343451177254856</v>
      </c>
      <c r="M17" s="653">
        <f>'HOU_Deta Boil'!M23</f>
        <v>3.6328016053789852E-2</v>
      </c>
      <c r="N17" s="644">
        <v>7.4499999999999997E-2</v>
      </c>
      <c r="O17" s="652">
        <f t="shared" si="4"/>
        <v>-1.0507588382941138</v>
      </c>
      <c r="P17" s="651">
        <f>'HOU_Deta Boil'!N23</f>
        <v>0</v>
      </c>
      <c r="Q17" s="643">
        <v>0</v>
      </c>
      <c r="R17" s="669" t="e">
        <f t="shared" si="5"/>
        <v>#DIV/0!</v>
      </c>
    </row>
    <row r="18" spans="2:18" x14ac:dyDescent="0.3">
      <c r="B18" s="752"/>
      <c r="C18" s="642">
        <f>'HOU_Deta Boil'!H24</f>
        <v>2030</v>
      </c>
      <c r="D18" s="651">
        <f>'HOU_Deta Boil'!J24</f>
        <v>0.97</v>
      </c>
      <c r="E18" s="643">
        <v>1</v>
      </c>
      <c r="F18" s="652">
        <f t="shared" si="1"/>
        <v>-3.0927835051546504E-2</v>
      </c>
      <c r="G18" s="651">
        <f t="shared" si="8"/>
        <v>30</v>
      </c>
      <c r="H18" s="643">
        <f t="shared" si="8"/>
        <v>30</v>
      </c>
      <c r="I18" s="652">
        <f t="shared" si="2"/>
        <v>0</v>
      </c>
      <c r="J18" s="654">
        <f>'HOU_Deta Boil'!L24</f>
        <v>2.0731166453089633</v>
      </c>
      <c r="K18" s="645">
        <v>5.96</v>
      </c>
      <c r="L18" s="652">
        <f t="shared" si="3"/>
        <v>-1.874898531872895</v>
      </c>
      <c r="M18" s="653">
        <f>'HOU_Deta Boil'!M24</f>
        <v>3.4551944088482722E-2</v>
      </c>
      <c r="N18" s="644">
        <v>7.4499999999999997E-2</v>
      </c>
      <c r="O18" s="652">
        <f t="shared" si="4"/>
        <v>-1.156173898904671</v>
      </c>
      <c r="P18" s="651">
        <f>'HOU_Deta Boil'!N24</f>
        <v>0</v>
      </c>
      <c r="Q18" s="643">
        <v>0</v>
      </c>
      <c r="R18" s="669" t="e">
        <f t="shared" si="5"/>
        <v>#DIV/0!</v>
      </c>
    </row>
    <row r="19" spans="2:18" x14ac:dyDescent="0.3">
      <c r="B19" s="797"/>
      <c r="C19" s="672">
        <f>'HOU_Deta Boil'!H25</f>
        <v>2050</v>
      </c>
      <c r="D19" s="673">
        <f>'HOU_Deta Boil'!J25</f>
        <v>0.97</v>
      </c>
      <c r="E19" s="674">
        <v>1</v>
      </c>
      <c r="F19" s="675">
        <f t="shared" si="1"/>
        <v>-3.0927835051546504E-2</v>
      </c>
      <c r="G19" s="673">
        <f t="shared" si="8"/>
        <v>30</v>
      </c>
      <c r="H19" s="674">
        <f t="shared" si="8"/>
        <v>30</v>
      </c>
      <c r="I19" s="675">
        <f t="shared" si="2"/>
        <v>0</v>
      </c>
      <c r="J19" s="676">
        <f>'HOU_Deta Boil'!L25</f>
        <v>1.8753630441782456</v>
      </c>
      <c r="K19" s="677">
        <v>5.96</v>
      </c>
      <c r="L19" s="675">
        <f t="shared" si="3"/>
        <v>-2.1780513210505208</v>
      </c>
      <c r="M19" s="678">
        <f>'HOU_Deta Boil'!M25</f>
        <v>3.1256050736304095E-2</v>
      </c>
      <c r="N19" s="679">
        <v>7.4499999999999997E-2</v>
      </c>
      <c r="O19" s="675">
        <f t="shared" si="4"/>
        <v>-1.3835384907878905</v>
      </c>
      <c r="P19" s="673">
        <f>'HOU_Deta Boil'!N25</f>
        <v>0</v>
      </c>
      <c r="Q19" s="674">
        <v>0</v>
      </c>
      <c r="R19" s="680" t="e">
        <f t="shared" si="5"/>
        <v>#DIV/0!</v>
      </c>
    </row>
    <row r="20" spans="2:18" x14ac:dyDescent="0.3">
      <c r="B20" s="798" t="s">
        <v>676</v>
      </c>
      <c r="C20" s="642">
        <f>'HOU_Deta Boil'!H26</f>
        <v>2012</v>
      </c>
      <c r="D20" s="653">
        <f>'HOU_Deta Boil'!AA26</f>
        <v>5</v>
      </c>
      <c r="E20" s="644">
        <v>3</v>
      </c>
      <c r="F20" s="652">
        <f t="shared" si="1"/>
        <v>0.4</v>
      </c>
      <c r="G20" s="684">
        <f>'HOU_Deta Boil'!K26</f>
        <v>12</v>
      </c>
      <c r="H20" s="681">
        <v>20</v>
      </c>
      <c r="I20" s="652">
        <f t="shared" si="2"/>
        <v>-0.66666666666666674</v>
      </c>
      <c r="J20" s="654">
        <f>'HOU_Deta Boil'!L26</f>
        <v>3.3525</v>
      </c>
      <c r="K20" s="645">
        <v>4.0230000000000006</v>
      </c>
      <c r="L20" s="652">
        <f t="shared" si="3"/>
        <v>-0.20000000000000018</v>
      </c>
      <c r="M20" s="653">
        <f>'HOU_Deta Boil'!M26</f>
        <v>0.31662500000000005</v>
      </c>
      <c r="N20" s="644">
        <v>6.2580000000000011E-2</v>
      </c>
      <c r="O20" s="652">
        <f t="shared" si="4"/>
        <v>0.8023529411764706</v>
      </c>
      <c r="P20" s="654">
        <f>'HOU_Deta Boil'!N26</f>
        <v>0</v>
      </c>
      <c r="Q20" s="644">
        <v>0</v>
      </c>
      <c r="R20" s="652" t="e">
        <f t="shared" si="5"/>
        <v>#DIV/0!</v>
      </c>
    </row>
    <row r="21" spans="2:18" x14ac:dyDescent="0.3">
      <c r="B21" s="752" t="s">
        <v>679</v>
      </c>
      <c r="C21" s="642">
        <f>'HOU_Deta Boil'!H27</f>
        <v>2020</v>
      </c>
      <c r="D21" s="653">
        <f>'HOU_Deta Boil'!AA27</f>
        <v>5.0999999999999996</v>
      </c>
      <c r="E21" s="644">
        <v>3.2</v>
      </c>
      <c r="F21" s="652">
        <f t="shared" si="1"/>
        <v>0.37254901960784303</v>
      </c>
      <c r="G21" s="684">
        <f t="shared" ref="G21:H23" si="9">G20</f>
        <v>12</v>
      </c>
      <c r="H21" s="681">
        <f t="shared" si="9"/>
        <v>20</v>
      </c>
      <c r="I21" s="652">
        <f t="shared" si="2"/>
        <v>-0.66666666666666674</v>
      </c>
      <c r="J21" s="654">
        <f>'HOU_Deta Boil'!L27</f>
        <v>3.1662499999999998</v>
      </c>
      <c r="K21" s="645">
        <v>3.8740000000000001</v>
      </c>
      <c r="L21" s="652">
        <f t="shared" si="3"/>
        <v>-0.22352941176470598</v>
      </c>
      <c r="M21" s="653">
        <f>'HOU_Deta Boil'!M27</f>
        <v>0.30110722454958749</v>
      </c>
      <c r="N21" s="644">
        <v>6.2580000000000011E-2</v>
      </c>
      <c r="O21" s="652">
        <f t="shared" si="4"/>
        <v>0.79216705911453777</v>
      </c>
      <c r="P21" s="654">
        <f>'HOU_Deta Boil'!N27</f>
        <v>0</v>
      </c>
      <c r="Q21" s="644">
        <v>0</v>
      </c>
      <c r="R21" s="652" t="e">
        <f t="shared" si="5"/>
        <v>#DIV/0!</v>
      </c>
    </row>
    <row r="22" spans="2:18" x14ac:dyDescent="0.3">
      <c r="B22" s="752"/>
      <c r="C22" s="642">
        <f>'HOU_Deta Boil'!H28</f>
        <v>2030</v>
      </c>
      <c r="D22" s="653">
        <f>'HOU_Deta Boil'!AA28</f>
        <v>4.0999999999999996</v>
      </c>
      <c r="E22" s="644">
        <v>3.7</v>
      </c>
      <c r="F22" s="652">
        <f t="shared" si="1"/>
        <v>9.7560975609755962E-2</v>
      </c>
      <c r="G22" s="684">
        <f t="shared" si="9"/>
        <v>12</v>
      </c>
      <c r="H22" s="681">
        <f t="shared" si="9"/>
        <v>20</v>
      </c>
      <c r="I22" s="652">
        <f t="shared" si="2"/>
        <v>-0.66666666666666674</v>
      </c>
      <c r="J22" s="654">
        <f>'HOU_Deta Boil'!L28</f>
        <v>2.3591666666666664</v>
      </c>
      <c r="K22" s="645">
        <v>3.5760000000000001</v>
      </c>
      <c r="L22" s="652">
        <f t="shared" si="3"/>
        <v>-0.5157894736842108</v>
      </c>
      <c r="M22" s="653">
        <f>'HOU_Deta Boil'!M28</f>
        <v>0.18154398435886526</v>
      </c>
      <c r="N22" s="644">
        <v>6.2580000000000011E-2</v>
      </c>
      <c r="O22" s="652">
        <f t="shared" si="4"/>
        <v>0.65529014788892359</v>
      </c>
      <c r="P22" s="654">
        <f>'HOU_Deta Boil'!N28</f>
        <v>0</v>
      </c>
      <c r="Q22" s="644">
        <v>0</v>
      </c>
      <c r="R22" s="652" t="e">
        <f t="shared" si="5"/>
        <v>#DIV/0!</v>
      </c>
    </row>
    <row r="23" spans="2:18" x14ac:dyDescent="0.3">
      <c r="B23" s="752"/>
      <c r="C23" s="642">
        <f>'HOU_Deta Boil'!H29</f>
        <v>2050</v>
      </c>
      <c r="D23" s="653">
        <f>'HOU_Deta Boil'!AA29</f>
        <v>4.2</v>
      </c>
      <c r="E23" s="644">
        <v>4</v>
      </c>
      <c r="F23" s="652">
        <f t="shared" si="1"/>
        <v>4.7619047619047672E-2</v>
      </c>
      <c r="G23" s="684">
        <f t="shared" si="9"/>
        <v>12</v>
      </c>
      <c r="H23" s="681">
        <f t="shared" si="9"/>
        <v>20</v>
      </c>
      <c r="I23" s="652">
        <f t="shared" si="2"/>
        <v>-0.66666666666666674</v>
      </c>
      <c r="J23" s="654">
        <f>'HOU_Deta Boil'!L29</f>
        <v>2.2349999999999999</v>
      </c>
      <c r="K23" s="645">
        <v>3.4269999999999996</v>
      </c>
      <c r="L23" s="652">
        <f t="shared" si="3"/>
        <v>-0.53333333333333321</v>
      </c>
      <c r="M23" s="653">
        <f>'HOU_Deta Boil'!M29</f>
        <v>0.16422659088184083</v>
      </c>
      <c r="N23" s="644">
        <v>6.2580000000000011E-2</v>
      </c>
      <c r="O23" s="652">
        <f t="shared" si="4"/>
        <v>0.61894112479613239</v>
      </c>
      <c r="P23" s="654">
        <f>'HOU_Deta Boil'!N29</f>
        <v>0</v>
      </c>
      <c r="Q23" s="644">
        <v>0</v>
      </c>
      <c r="R23" s="652" t="e">
        <f t="shared" si="5"/>
        <v>#DIV/0!</v>
      </c>
    </row>
    <row r="24" spans="2:18" x14ac:dyDescent="0.3">
      <c r="B24" s="752" t="s">
        <v>677</v>
      </c>
      <c r="C24" s="659">
        <f>'HOU_Deta Boil'!H30</f>
        <v>2012</v>
      </c>
      <c r="D24" s="665">
        <f>'HOU_Deta Boil'!AA30</f>
        <v>3.6749999999999998</v>
      </c>
      <c r="E24" s="666">
        <v>3</v>
      </c>
      <c r="F24" s="662">
        <f t="shared" si="1"/>
        <v>0.18367346938775508</v>
      </c>
      <c r="G24" s="685">
        <f>'HOU_Deta Boil'!K30</f>
        <v>18</v>
      </c>
      <c r="H24" s="682">
        <v>20</v>
      </c>
      <c r="I24" s="662">
        <f t="shared" si="2"/>
        <v>-0.11111111111111116</v>
      </c>
      <c r="J24" s="663">
        <f>'HOU_Deta Boil'!L30</f>
        <v>7.45</v>
      </c>
      <c r="K24" s="664">
        <v>9.6850000000000005</v>
      </c>
      <c r="L24" s="662">
        <f t="shared" si="3"/>
        <v>-0.30000000000000004</v>
      </c>
      <c r="M24" s="665">
        <f>'HOU_Deta Boil'!M30</f>
        <v>0.21679500000000002</v>
      </c>
      <c r="N24" s="666">
        <v>0.100575</v>
      </c>
      <c r="O24" s="662">
        <f t="shared" si="4"/>
        <v>0.53608247422680422</v>
      </c>
      <c r="P24" s="663">
        <f>'HOU_Deta Boil'!N30</f>
        <v>0</v>
      </c>
      <c r="Q24" s="644">
        <v>0</v>
      </c>
      <c r="R24" s="667" t="e">
        <f t="shared" si="5"/>
        <v>#DIV/0!</v>
      </c>
    </row>
    <row r="25" spans="2:18" x14ac:dyDescent="0.3">
      <c r="B25" s="752"/>
      <c r="C25" s="642">
        <f>'HOU_Deta Boil'!H31</f>
        <v>2020</v>
      </c>
      <c r="D25" s="653">
        <f>'HOU_Deta Boil'!AA31</f>
        <v>3.875</v>
      </c>
      <c r="E25" s="644">
        <v>3.3</v>
      </c>
      <c r="F25" s="652">
        <f t="shared" si="1"/>
        <v>0.14838709677419359</v>
      </c>
      <c r="G25" s="684">
        <f t="shared" ref="G25:H27" si="10">G24</f>
        <v>18</v>
      </c>
      <c r="H25" s="681">
        <f t="shared" si="10"/>
        <v>20</v>
      </c>
      <c r="I25" s="652">
        <f t="shared" si="2"/>
        <v>-0.11111111111111116</v>
      </c>
      <c r="J25" s="654">
        <f>'HOU_Deta Boil'!L31</f>
        <v>7.0029999999999992</v>
      </c>
      <c r="K25" s="645">
        <v>8.94</v>
      </c>
      <c r="L25" s="652">
        <f t="shared" si="3"/>
        <v>-0.27659574468085113</v>
      </c>
      <c r="M25" s="653">
        <f>'HOU_Deta Boil'!M31</f>
        <v>0.20713396234501746</v>
      </c>
      <c r="N25" s="644">
        <v>0.100575</v>
      </c>
      <c r="O25" s="652">
        <f t="shared" si="4"/>
        <v>0.51444466729953764</v>
      </c>
      <c r="P25" s="654">
        <f>'HOU_Deta Boil'!N31</f>
        <v>0</v>
      </c>
      <c r="Q25" s="644">
        <v>0</v>
      </c>
      <c r="R25" s="669" t="e">
        <f t="shared" si="5"/>
        <v>#DIV/0!</v>
      </c>
    </row>
    <row r="26" spans="2:18" x14ac:dyDescent="0.3">
      <c r="B26" s="752"/>
      <c r="C26" s="642">
        <f>'HOU_Deta Boil'!H32</f>
        <v>2030</v>
      </c>
      <c r="D26" s="653">
        <f>'HOU_Deta Boil'!AA32</f>
        <v>4.05</v>
      </c>
      <c r="E26" s="644">
        <v>3.7</v>
      </c>
      <c r="F26" s="652">
        <f t="shared" si="1"/>
        <v>8.6419753086419693E-2</v>
      </c>
      <c r="G26" s="684">
        <f t="shared" si="10"/>
        <v>18</v>
      </c>
      <c r="H26" s="681">
        <f t="shared" si="10"/>
        <v>20</v>
      </c>
      <c r="I26" s="652">
        <f t="shared" si="2"/>
        <v>-0.11111111111111116</v>
      </c>
      <c r="J26" s="654">
        <f>'HOU_Deta Boil'!L32</f>
        <v>6.3324999999999996</v>
      </c>
      <c r="K26" s="645">
        <v>8.94</v>
      </c>
      <c r="L26" s="652">
        <f t="shared" si="3"/>
        <v>-0.41176470588235303</v>
      </c>
      <c r="M26" s="653">
        <f>'HOU_Deta Boil'!M32</f>
        <v>0.19006189014921157</v>
      </c>
      <c r="N26" s="644">
        <v>0.100575</v>
      </c>
      <c r="O26" s="652">
        <f t="shared" si="4"/>
        <v>0.47083026523075322</v>
      </c>
      <c r="P26" s="654">
        <f>'HOU_Deta Boil'!N32</f>
        <v>0</v>
      </c>
      <c r="Q26" s="644">
        <v>0</v>
      </c>
      <c r="R26" s="669" t="e">
        <f t="shared" si="5"/>
        <v>#DIV/0!</v>
      </c>
    </row>
    <row r="27" spans="2:18" x14ac:dyDescent="0.3">
      <c r="B27" s="797"/>
      <c r="C27" s="672">
        <f>'HOU_Deta Boil'!H33</f>
        <v>2050</v>
      </c>
      <c r="D27" s="678">
        <f>'HOU_Deta Boil'!AA33</f>
        <v>0</v>
      </c>
      <c r="E27" s="679">
        <v>4</v>
      </c>
      <c r="F27" s="675" t="e">
        <f t="shared" si="1"/>
        <v>#DIV/0!</v>
      </c>
      <c r="G27" s="686">
        <f t="shared" si="10"/>
        <v>18</v>
      </c>
      <c r="H27" s="683">
        <f t="shared" si="10"/>
        <v>20</v>
      </c>
      <c r="I27" s="675">
        <f t="shared" si="2"/>
        <v>-0.11111111111111116</v>
      </c>
      <c r="J27" s="676">
        <f>'HOU_Deta Boil'!L33</f>
        <v>5.6619999999999999</v>
      </c>
      <c r="K27" s="677">
        <v>8.1950000000000003</v>
      </c>
      <c r="L27" s="675">
        <f t="shared" si="3"/>
        <v>-0.44736842105263164</v>
      </c>
      <c r="M27" s="678">
        <f>'HOU_Deta Boil'!M33</f>
        <v>0.17785762965173399</v>
      </c>
      <c r="N27" s="679">
        <v>0.100575</v>
      </c>
      <c r="O27" s="675">
        <f t="shared" si="4"/>
        <v>0.43451962000765676</v>
      </c>
      <c r="P27" s="676">
        <f>'HOU_Deta Boil'!N33</f>
        <v>0</v>
      </c>
      <c r="Q27" s="644">
        <v>0</v>
      </c>
      <c r="R27" s="680" t="e">
        <f t="shared" si="5"/>
        <v>#DIV/0!</v>
      </c>
    </row>
    <row r="28" spans="2:18" x14ac:dyDescent="0.3">
      <c r="B28" s="752" t="s">
        <v>678</v>
      </c>
      <c r="C28" s="659">
        <f>'HOU_Deta Boil'!H34</f>
        <v>2012</v>
      </c>
      <c r="D28" s="665">
        <f>'HOU_Deta Boil'!AA34</f>
        <v>3.6</v>
      </c>
      <c r="E28" s="666">
        <v>3.3</v>
      </c>
      <c r="F28" s="662">
        <f t="shared" si="1"/>
        <v>8.333333333333337E-2</v>
      </c>
      <c r="G28" s="685">
        <f>'HOU_Deta Boil'!K34</f>
        <v>20</v>
      </c>
      <c r="H28" s="682">
        <v>30</v>
      </c>
      <c r="I28" s="662">
        <f t="shared" si="2"/>
        <v>-0.5</v>
      </c>
      <c r="J28" s="663">
        <f>'HOU_Deta Boil'!L34</f>
        <v>11.920000000000002</v>
      </c>
      <c r="K28" s="664">
        <v>12.664999999999999</v>
      </c>
      <c r="L28" s="662">
        <f t="shared" si="3"/>
        <v>-6.2499999999999778E-2</v>
      </c>
      <c r="M28" s="665">
        <f>'HOU_Deta Boil'!M34</f>
        <v>0.21679500000000002</v>
      </c>
      <c r="N28" s="666">
        <v>0.100575</v>
      </c>
      <c r="O28" s="662">
        <f t="shared" si="4"/>
        <v>0.53608247422680422</v>
      </c>
      <c r="P28" s="663">
        <f>'HOU_Deta Boil'!N34</f>
        <v>0</v>
      </c>
      <c r="Q28" s="644">
        <v>0</v>
      </c>
      <c r="R28" s="667" t="e">
        <f t="shared" si="5"/>
        <v>#DIV/0!</v>
      </c>
    </row>
    <row r="29" spans="2:18" x14ac:dyDescent="0.3">
      <c r="B29" s="752"/>
      <c r="C29" s="642">
        <f>'HOU_Deta Boil'!H35</f>
        <v>2020</v>
      </c>
      <c r="D29" s="653">
        <f>'HOU_Deta Boil'!AA35</f>
        <v>3.7</v>
      </c>
      <c r="E29" s="644">
        <v>3.5</v>
      </c>
      <c r="F29" s="652">
        <f t="shared" si="1"/>
        <v>5.4054054054054057E-2</v>
      </c>
      <c r="G29" s="684">
        <f t="shared" ref="G29:H31" si="11">G28</f>
        <v>20</v>
      </c>
      <c r="H29" s="681">
        <f t="shared" si="11"/>
        <v>30</v>
      </c>
      <c r="I29" s="652">
        <f t="shared" si="2"/>
        <v>-0.5</v>
      </c>
      <c r="J29" s="654">
        <f>'HOU_Deta Boil'!L35</f>
        <v>11.175000000000001</v>
      </c>
      <c r="K29" s="645">
        <v>11.920000000000002</v>
      </c>
      <c r="L29" s="652">
        <f t="shared" si="3"/>
        <v>-6.6666666666666652E-2</v>
      </c>
      <c r="M29" s="653">
        <f>'HOU_Deta Boil'!M35</f>
        <v>0.20713396234501746</v>
      </c>
      <c r="N29" s="644">
        <v>0.100575</v>
      </c>
      <c r="O29" s="652">
        <f t="shared" si="4"/>
        <v>0.51444466729953764</v>
      </c>
      <c r="P29" s="654">
        <f>'HOU_Deta Boil'!N35</f>
        <v>0</v>
      </c>
      <c r="Q29" s="644">
        <v>0</v>
      </c>
      <c r="R29" s="669" t="e">
        <f t="shared" si="5"/>
        <v>#DIV/0!</v>
      </c>
    </row>
    <row r="30" spans="2:18" x14ac:dyDescent="0.3">
      <c r="B30" s="752"/>
      <c r="C30" s="642">
        <f>'HOU_Deta Boil'!H36</f>
        <v>2030</v>
      </c>
      <c r="D30" s="653">
        <f>'HOU_Deta Boil'!AA36</f>
        <v>3.8</v>
      </c>
      <c r="E30" s="644">
        <v>4</v>
      </c>
      <c r="F30" s="652">
        <f t="shared" si="1"/>
        <v>-5.2631578947368363E-2</v>
      </c>
      <c r="G30" s="684">
        <f t="shared" si="11"/>
        <v>20</v>
      </c>
      <c r="H30" s="681">
        <f t="shared" si="11"/>
        <v>30</v>
      </c>
      <c r="I30" s="652">
        <f t="shared" si="2"/>
        <v>-0.5</v>
      </c>
      <c r="J30" s="654">
        <f>'HOU_Deta Boil'!L36</f>
        <v>10.43</v>
      </c>
      <c r="K30" s="645">
        <v>11.175000000000001</v>
      </c>
      <c r="L30" s="652">
        <f t="shared" si="3"/>
        <v>-7.1428571428571619E-2</v>
      </c>
      <c r="M30" s="653">
        <f>'HOU_Deta Boil'!M36</f>
        <v>0.19006189014921157</v>
      </c>
      <c r="N30" s="644">
        <v>0.100575</v>
      </c>
      <c r="O30" s="652">
        <f t="shared" si="4"/>
        <v>0.47083026523075322</v>
      </c>
      <c r="P30" s="654">
        <f>'HOU_Deta Boil'!N36</f>
        <v>0</v>
      </c>
      <c r="Q30" s="644">
        <v>0</v>
      </c>
      <c r="R30" s="669" t="e">
        <f t="shared" si="5"/>
        <v>#DIV/0!</v>
      </c>
    </row>
    <row r="31" spans="2:18" x14ac:dyDescent="0.3">
      <c r="B31" s="797"/>
      <c r="C31" s="672">
        <f>'HOU_Deta Boil'!H37</f>
        <v>2050</v>
      </c>
      <c r="D31" s="678">
        <f>'HOU_Deta Boil'!AA37</f>
        <v>3.95</v>
      </c>
      <c r="E31" s="679">
        <v>4.5</v>
      </c>
      <c r="F31" s="675">
        <f t="shared" si="1"/>
        <v>-0.13924050632911378</v>
      </c>
      <c r="G31" s="686">
        <f t="shared" si="11"/>
        <v>20</v>
      </c>
      <c r="H31" s="683">
        <f t="shared" si="11"/>
        <v>30</v>
      </c>
      <c r="I31" s="675">
        <f t="shared" si="2"/>
        <v>-0.5</v>
      </c>
      <c r="J31" s="676">
        <f>'HOU_Deta Boil'!L37</f>
        <v>8.94</v>
      </c>
      <c r="K31" s="677">
        <v>10.43</v>
      </c>
      <c r="L31" s="675">
        <f t="shared" si="3"/>
        <v>-0.16666666666666674</v>
      </c>
      <c r="M31" s="678">
        <f>'HOU_Deta Boil'!M37</f>
        <v>0.17785762965173399</v>
      </c>
      <c r="N31" s="679">
        <v>0.100575</v>
      </c>
      <c r="O31" s="675">
        <f t="shared" si="4"/>
        <v>0.43451962000765676</v>
      </c>
      <c r="P31" s="676">
        <f>'HOU_Deta Boil'!N37</f>
        <v>0</v>
      </c>
      <c r="Q31" s="644">
        <v>0</v>
      </c>
      <c r="R31" s="680" t="e">
        <f t="shared" si="5"/>
        <v>#DIV/0!</v>
      </c>
    </row>
    <row r="32" spans="2:18" x14ac:dyDescent="0.3">
      <c r="B32" s="752" t="s">
        <v>680</v>
      </c>
      <c r="C32" s="659">
        <f>'HOU_Deta Boil'!H50</f>
        <v>2012</v>
      </c>
      <c r="D32" s="660">
        <f>'HOU_Deta Boil'!J50</f>
        <v>0.97</v>
      </c>
      <c r="E32" s="661">
        <v>1</v>
      </c>
      <c r="F32" s="662">
        <f t="shared" si="1"/>
        <v>-3.0927835051546504E-2</v>
      </c>
      <c r="G32" s="660">
        <f>'HOU_Deta Boil'!K50</f>
        <v>20</v>
      </c>
      <c r="H32" s="661">
        <v>20</v>
      </c>
      <c r="I32" s="662">
        <f t="shared" si="2"/>
        <v>0</v>
      </c>
      <c r="J32" s="663">
        <f>'HOU_Deta Boil'!L50</f>
        <v>7.1428571428571415</v>
      </c>
      <c r="K32" s="664">
        <v>9.5785714285714292</v>
      </c>
      <c r="L32" s="662">
        <f t="shared" si="3"/>
        <v>-0.34100000000000041</v>
      </c>
      <c r="M32" s="665">
        <f>'HOU_Deta Boil'!M50</f>
        <v>0.10642857142857143</v>
      </c>
      <c r="N32" s="666">
        <v>7.0952380952380947E-2</v>
      </c>
      <c r="O32" s="662">
        <f t="shared" si="4"/>
        <v>0.33333333333333337</v>
      </c>
      <c r="P32" s="663">
        <f>'HOU_Deta Boil'!N50</f>
        <v>8.3233536957951024</v>
      </c>
      <c r="Q32" s="644">
        <v>12.629064570812144</v>
      </c>
      <c r="R32" s="667">
        <f t="shared" si="5"/>
        <v>-0.51730480673820889</v>
      </c>
    </row>
    <row r="33" spans="2:18" x14ac:dyDescent="0.3">
      <c r="B33" s="752"/>
      <c r="C33" s="642">
        <f>'HOU_Deta Boil'!H51</f>
        <v>2020</v>
      </c>
      <c r="D33" s="651">
        <f>'HOU_Deta Boil'!J51</f>
        <v>0.97</v>
      </c>
      <c r="E33" s="643">
        <v>1</v>
      </c>
      <c r="F33" s="652">
        <f t="shared" si="1"/>
        <v>-3.0927835051546504E-2</v>
      </c>
      <c r="G33" s="651">
        <f>'HOU_Deta Boil'!K51</f>
        <v>25</v>
      </c>
      <c r="H33" s="643">
        <v>25</v>
      </c>
      <c r="I33" s="652">
        <f t="shared" si="2"/>
        <v>0</v>
      </c>
      <c r="J33" s="654">
        <f>'HOU_Deta Boil'!L51</f>
        <v>6.4285714285714279</v>
      </c>
      <c r="K33" s="645">
        <v>9.0464285714285708</v>
      </c>
      <c r="L33" s="652">
        <f t="shared" si="3"/>
        <v>-0.40722222222222237</v>
      </c>
      <c r="M33" s="653">
        <f>'HOU_Deta Boil'!M51</f>
        <v>0.1037943315822567</v>
      </c>
      <c r="N33" s="644">
        <v>7.0952380952380947E-2</v>
      </c>
      <c r="O33" s="652">
        <f t="shared" si="4"/>
        <v>0.3164137205686286</v>
      </c>
      <c r="P33" s="654">
        <f>'HOU_Deta Boil'!N51</f>
        <v>8.6189851432178486</v>
      </c>
      <c r="Q33" s="644">
        <v>12.629064570812144</v>
      </c>
      <c r="R33" s="669">
        <f t="shared" si="5"/>
        <v>-0.46526120662242554</v>
      </c>
    </row>
    <row r="34" spans="2:18" x14ac:dyDescent="0.3">
      <c r="B34" s="752"/>
      <c r="C34" s="642">
        <f>'HOU_Deta Boil'!H52</f>
        <v>2030</v>
      </c>
      <c r="D34" s="651">
        <f>'HOU_Deta Boil'!J52</f>
        <v>0.97</v>
      </c>
      <c r="E34" s="643">
        <v>1</v>
      </c>
      <c r="F34" s="652">
        <f t="shared" si="1"/>
        <v>-3.0927835051546504E-2</v>
      </c>
      <c r="G34" s="651">
        <f>'HOU_Deta Boil'!K52</f>
        <v>30</v>
      </c>
      <c r="H34" s="643">
        <v>30</v>
      </c>
      <c r="I34" s="652">
        <f t="shared" si="2"/>
        <v>0</v>
      </c>
      <c r="J34" s="654">
        <f>'HOU_Deta Boil'!L52</f>
        <v>5.9523809523809526</v>
      </c>
      <c r="K34" s="645">
        <v>8.1595238095238081</v>
      </c>
      <c r="L34" s="652">
        <f t="shared" si="3"/>
        <v>-0.3707999999999998</v>
      </c>
      <c r="M34" s="653">
        <f>'HOU_Deta Boil'!M52</f>
        <v>9.8719840252807778E-2</v>
      </c>
      <c r="N34" s="644">
        <v>7.0952380952380947E-2</v>
      </c>
      <c r="O34" s="652">
        <f t="shared" si="4"/>
        <v>0.28127536703177625</v>
      </c>
      <c r="P34" s="654">
        <f>'HOU_Deta Boil'!N52</f>
        <v>11.742630769541696</v>
      </c>
      <c r="Q34" s="644">
        <v>12.629064570812144</v>
      </c>
      <c r="R34" s="669">
        <f t="shared" si="5"/>
        <v>-7.5488518600933974E-2</v>
      </c>
    </row>
    <row r="35" spans="2:18" x14ac:dyDescent="0.3">
      <c r="B35" s="797"/>
      <c r="C35" s="672">
        <f>'HOU_Deta Boil'!H53</f>
        <v>2050</v>
      </c>
      <c r="D35" s="673">
        <f>'HOU_Deta Boil'!J53</f>
        <v>0.97</v>
      </c>
      <c r="E35" s="674">
        <v>1</v>
      </c>
      <c r="F35" s="675">
        <f t="shared" si="1"/>
        <v>-3.0927835051546504E-2</v>
      </c>
      <c r="G35" s="673">
        <f>'HOU_Deta Boil'!K53</f>
        <v>30</v>
      </c>
      <c r="H35" s="674">
        <v>30</v>
      </c>
      <c r="I35" s="675">
        <f t="shared" si="2"/>
        <v>0</v>
      </c>
      <c r="J35" s="676">
        <f>'HOU_Deta Boil'!L53</f>
        <v>4.7619047619047619</v>
      </c>
      <c r="K35" s="677">
        <v>6.5630952380952374</v>
      </c>
      <c r="L35" s="675">
        <f t="shared" si="3"/>
        <v>-0.37824999999999998</v>
      </c>
      <c r="M35" s="678">
        <f>'HOU_Deta Boil'!M53</f>
        <v>8.9303002103725979E-2</v>
      </c>
      <c r="N35" s="679">
        <v>7.0952380952380947E-2</v>
      </c>
      <c r="O35" s="675">
        <f t="shared" si="4"/>
        <v>0.2054871697373698</v>
      </c>
      <c r="P35" s="676">
        <f>'HOU_Deta Boil'!N53</f>
        <v>17.103168588720809</v>
      </c>
      <c r="Q35" s="644">
        <v>12.629064570812144</v>
      </c>
      <c r="R35" s="680">
        <f t="shared" si="5"/>
        <v>0.26159503689037167</v>
      </c>
    </row>
    <row r="36" spans="2:18" x14ac:dyDescent="0.3">
      <c r="B36" s="752" t="s">
        <v>681</v>
      </c>
      <c r="C36" s="659">
        <f>'HOU_Deta Boil'!H54</f>
        <v>2012</v>
      </c>
      <c r="D36" s="660">
        <f>'HOU_Deta Boil'!AA54</f>
        <v>1.35</v>
      </c>
      <c r="E36" s="661">
        <v>1.35</v>
      </c>
      <c r="F36" s="662">
        <f t="shared" si="1"/>
        <v>0</v>
      </c>
      <c r="G36" s="660">
        <f>'HOU_Deta Boil'!K54</f>
        <v>20</v>
      </c>
      <c r="H36" s="661">
        <v>22</v>
      </c>
      <c r="I36" s="662">
        <f t="shared" si="2"/>
        <v>-0.10000000000000009</v>
      </c>
      <c r="J36" s="663">
        <f>'HOU_Deta Boil'!L54</f>
        <v>9.6850000000000005</v>
      </c>
      <c r="K36" s="664">
        <v>5.3805555555555564</v>
      </c>
      <c r="L36" s="662">
        <f t="shared" si="3"/>
        <v>0.44444444444444442</v>
      </c>
      <c r="M36" s="665">
        <f>'HOU_Deta Boil'!M54</f>
        <v>0.17507500000000001</v>
      </c>
      <c r="N36" s="666">
        <v>9.9333333333333329E-2</v>
      </c>
      <c r="O36" s="662">
        <f t="shared" si="4"/>
        <v>0.43262411347517737</v>
      </c>
      <c r="P36" s="663">
        <f>'HOU_Deta Boil'!N54</f>
        <v>0</v>
      </c>
      <c r="Q36" s="644">
        <v>14.9</v>
      </c>
      <c r="R36" s="667" t="e">
        <f t="shared" si="5"/>
        <v>#DIV/0!</v>
      </c>
    </row>
    <row r="37" spans="2:18" x14ac:dyDescent="0.3">
      <c r="B37" s="752"/>
      <c r="C37" s="642">
        <f>'HOU_Deta Boil'!H55</f>
        <v>2020</v>
      </c>
      <c r="D37" s="651">
        <f>'HOU_Deta Boil'!AA55</f>
        <v>1.45</v>
      </c>
      <c r="E37" s="643">
        <v>1.45</v>
      </c>
      <c r="F37" s="652">
        <f t="shared" si="1"/>
        <v>0</v>
      </c>
      <c r="G37" s="651">
        <f t="shared" ref="G37:H39" si="12">G36</f>
        <v>20</v>
      </c>
      <c r="H37" s="643">
        <f t="shared" si="12"/>
        <v>22</v>
      </c>
      <c r="I37" s="652">
        <f t="shared" si="2"/>
        <v>-0.10000000000000009</v>
      </c>
      <c r="J37" s="654">
        <f>'HOU_Deta Boil'!L55</f>
        <v>9.1038999999999994</v>
      </c>
      <c r="K37" s="645">
        <v>2.98</v>
      </c>
      <c r="L37" s="652">
        <f t="shared" si="3"/>
        <v>0.67266775777414067</v>
      </c>
      <c r="M37" s="653">
        <f>'HOU_Deta Boil'!M55</f>
        <v>0.17507500000000001</v>
      </c>
      <c r="N37" s="644">
        <v>5.96E-2</v>
      </c>
      <c r="O37" s="652">
        <f t="shared" si="4"/>
        <v>0.65957446808510634</v>
      </c>
      <c r="P37" s="654">
        <f>'HOU_Deta Boil'!N55</f>
        <v>0</v>
      </c>
      <c r="Q37" s="644">
        <v>14.9</v>
      </c>
      <c r="R37" s="669" t="e">
        <f t="shared" si="5"/>
        <v>#DIV/0!</v>
      </c>
    </row>
    <row r="38" spans="2:18" x14ac:dyDescent="0.3">
      <c r="B38" s="752"/>
      <c r="C38" s="642">
        <f>'HOU_Deta Boil'!H56</f>
        <v>2030</v>
      </c>
      <c r="D38" s="651">
        <f>'HOU_Deta Boil'!AA56</f>
        <v>1.7</v>
      </c>
      <c r="E38" s="643">
        <v>1.7</v>
      </c>
      <c r="F38" s="652">
        <f t="shared" si="1"/>
        <v>0</v>
      </c>
      <c r="G38" s="651">
        <f t="shared" si="12"/>
        <v>20</v>
      </c>
      <c r="H38" s="643">
        <f t="shared" si="12"/>
        <v>22</v>
      </c>
      <c r="I38" s="652">
        <f t="shared" si="2"/>
        <v>-0.10000000000000009</v>
      </c>
      <c r="J38" s="654">
        <f>'HOU_Deta Boil'!L56</f>
        <v>8.1935099999999998</v>
      </c>
      <c r="K38" s="645">
        <v>2.4833333333333334</v>
      </c>
      <c r="L38" s="652">
        <f t="shared" si="3"/>
        <v>0.69691459053161187</v>
      </c>
      <c r="M38" s="653">
        <f>'HOU_Deta Boil'!M56</f>
        <v>0.17507500000000001</v>
      </c>
      <c r="N38" s="644">
        <v>5.96E-2</v>
      </c>
      <c r="O38" s="652">
        <f t="shared" si="4"/>
        <v>0.65957446808510634</v>
      </c>
      <c r="P38" s="654">
        <f>'HOU_Deta Boil'!N56</f>
        <v>0</v>
      </c>
      <c r="Q38" s="644">
        <v>14.9</v>
      </c>
      <c r="R38" s="669" t="e">
        <f t="shared" si="5"/>
        <v>#DIV/0!</v>
      </c>
    </row>
    <row r="39" spans="2:18" x14ac:dyDescent="0.3">
      <c r="B39" s="797"/>
      <c r="C39" s="672">
        <f>'HOU_Deta Boil'!H57</f>
        <v>2050</v>
      </c>
      <c r="D39" s="673">
        <f>'HOU_Deta Boil'!AA57</f>
        <v>1.7</v>
      </c>
      <c r="E39" s="674">
        <v>1.7</v>
      </c>
      <c r="F39" s="675">
        <f t="shared" si="1"/>
        <v>0</v>
      </c>
      <c r="G39" s="673">
        <f t="shared" si="12"/>
        <v>20</v>
      </c>
      <c r="H39" s="674">
        <f t="shared" si="12"/>
        <v>22</v>
      </c>
      <c r="I39" s="675">
        <f t="shared" si="2"/>
        <v>-0.10000000000000009</v>
      </c>
      <c r="J39" s="676">
        <f>'HOU_Deta Boil'!L57</f>
        <v>7.3741589999999997</v>
      </c>
      <c r="K39" s="677">
        <v>2.4833333333333334</v>
      </c>
      <c r="L39" s="675">
        <f t="shared" si="3"/>
        <v>0.66323843392401316</v>
      </c>
      <c r="M39" s="678">
        <f>'HOU_Deta Boil'!M57</f>
        <v>0.17507500000000001</v>
      </c>
      <c r="N39" s="679">
        <v>5.96E-2</v>
      </c>
      <c r="O39" s="675">
        <f t="shared" si="4"/>
        <v>0.65957446808510634</v>
      </c>
      <c r="P39" s="676">
        <f>'HOU_Deta Boil'!N57</f>
        <v>0</v>
      </c>
      <c r="Q39" s="644">
        <v>14.9</v>
      </c>
      <c r="R39" s="680" t="e">
        <f t="shared" si="5"/>
        <v>#DIV/0!</v>
      </c>
    </row>
    <row r="40" spans="2:18" x14ac:dyDescent="0.3">
      <c r="B40" s="752" t="s">
        <v>682</v>
      </c>
      <c r="C40" s="659">
        <f>'HOU_Deta Boil'!H58</f>
        <v>2012</v>
      </c>
      <c r="D40" s="660">
        <f>'HOU_Deta Boil'!AA58</f>
        <v>1.35</v>
      </c>
      <c r="E40" s="661">
        <v>1.35</v>
      </c>
      <c r="F40" s="662">
        <f t="shared" si="1"/>
        <v>0</v>
      </c>
      <c r="G40" s="660">
        <f>'HOU_Deta Boil'!K58</f>
        <v>20</v>
      </c>
      <c r="H40" s="661">
        <v>22</v>
      </c>
      <c r="I40" s="662">
        <f t="shared" si="2"/>
        <v>-0.10000000000000009</v>
      </c>
      <c r="J40" s="663">
        <f>'HOU_Deta Boil'!L58</f>
        <v>11.622</v>
      </c>
      <c r="K40" s="664">
        <v>6.456666666666667</v>
      </c>
      <c r="L40" s="662">
        <f t="shared" si="3"/>
        <v>0.44444444444444442</v>
      </c>
      <c r="M40" s="665">
        <f>'HOU_Deta Boil'!M58</f>
        <v>0.17507500000000001</v>
      </c>
      <c r="N40" s="666">
        <v>5.5875000000000001E-2</v>
      </c>
      <c r="O40" s="662">
        <f t="shared" si="4"/>
        <v>0.68085106382978722</v>
      </c>
      <c r="P40" s="663">
        <f>'HOU_Deta Boil'!N58</f>
        <v>0</v>
      </c>
      <c r="Q40" s="644">
        <v>6.3871742112482854</v>
      </c>
      <c r="R40" s="667" t="e">
        <f t="shared" si="5"/>
        <v>#DIV/0!</v>
      </c>
    </row>
    <row r="41" spans="2:18" x14ac:dyDescent="0.3">
      <c r="B41" s="752"/>
      <c r="C41" s="642">
        <f>'HOU_Deta Boil'!H59</f>
        <v>2020</v>
      </c>
      <c r="D41" s="651">
        <f>'HOU_Deta Boil'!AA59</f>
        <v>1.45</v>
      </c>
      <c r="E41" s="643">
        <v>1.45</v>
      </c>
      <c r="F41" s="652">
        <f t="shared" si="1"/>
        <v>0</v>
      </c>
      <c r="G41" s="651">
        <f t="shared" ref="G41:H43" si="13">G40</f>
        <v>20</v>
      </c>
      <c r="H41" s="643">
        <f t="shared" si="13"/>
        <v>22</v>
      </c>
      <c r="I41" s="652">
        <f t="shared" si="2"/>
        <v>-0.10000000000000009</v>
      </c>
      <c r="J41" s="654">
        <f>'HOU_Deta Boil'!L59</f>
        <v>10.951499999999999</v>
      </c>
      <c r="K41" s="645">
        <v>3.6256666666666666</v>
      </c>
      <c r="L41" s="652">
        <f t="shared" si="3"/>
        <v>0.66893424036281179</v>
      </c>
      <c r="M41" s="653">
        <f>'HOU_Deta Boil'!M59</f>
        <v>0.17507500000000001</v>
      </c>
      <c r="N41" s="644">
        <v>3.3524999999999999E-2</v>
      </c>
      <c r="O41" s="652">
        <f t="shared" si="4"/>
        <v>0.8085106382978724</v>
      </c>
      <c r="P41" s="654">
        <f>'HOU_Deta Boil'!N59</f>
        <v>0</v>
      </c>
      <c r="Q41" s="644">
        <v>3.8323045267489713</v>
      </c>
      <c r="R41" s="669" t="e">
        <f t="shared" si="5"/>
        <v>#DIV/0!</v>
      </c>
    </row>
    <row r="42" spans="2:18" x14ac:dyDescent="0.3">
      <c r="B42" s="752"/>
      <c r="C42" s="642">
        <f>'HOU_Deta Boil'!H60</f>
        <v>2030</v>
      </c>
      <c r="D42" s="651">
        <f>'HOU_Deta Boil'!AA60</f>
        <v>1.7</v>
      </c>
      <c r="E42" s="643">
        <v>1.7</v>
      </c>
      <c r="F42" s="652">
        <f t="shared" si="1"/>
        <v>0</v>
      </c>
      <c r="G42" s="651">
        <f t="shared" si="13"/>
        <v>20</v>
      </c>
      <c r="H42" s="643">
        <f t="shared" si="13"/>
        <v>22</v>
      </c>
      <c r="I42" s="652">
        <f t="shared" si="2"/>
        <v>-0.10000000000000009</v>
      </c>
      <c r="J42" s="654">
        <f>'HOU_Deta Boil'!L60</f>
        <v>9.8339999999999996</v>
      </c>
      <c r="K42" s="645">
        <v>3.129</v>
      </c>
      <c r="L42" s="652">
        <f t="shared" si="3"/>
        <v>0.68181818181818188</v>
      </c>
      <c r="M42" s="653">
        <f>'HOU_Deta Boil'!M60</f>
        <v>0.17507500000000001</v>
      </c>
      <c r="N42" s="644">
        <v>3.3524999999999999E-2</v>
      </c>
      <c r="O42" s="652">
        <f t="shared" si="4"/>
        <v>0.8085106382978724</v>
      </c>
      <c r="P42" s="654">
        <f>'HOU_Deta Boil'!N60</f>
        <v>0</v>
      </c>
      <c r="Q42" s="644">
        <v>3.8323045267489713</v>
      </c>
      <c r="R42" s="669" t="e">
        <f t="shared" si="5"/>
        <v>#DIV/0!</v>
      </c>
    </row>
    <row r="43" spans="2:18" x14ac:dyDescent="0.3">
      <c r="B43" s="797"/>
      <c r="C43" s="672">
        <f>'HOU_Deta Boil'!H61</f>
        <v>2050</v>
      </c>
      <c r="D43" s="673">
        <f>'HOU_Deta Boil'!AA61</f>
        <v>1.7</v>
      </c>
      <c r="E43" s="674">
        <v>1.7</v>
      </c>
      <c r="F43" s="675">
        <f>1-E43/D43</f>
        <v>0</v>
      </c>
      <c r="G43" s="673">
        <f t="shared" si="13"/>
        <v>20</v>
      </c>
      <c r="H43" s="674">
        <f t="shared" si="13"/>
        <v>22</v>
      </c>
      <c r="I43" s="675">
        <f>1-H43/G43</f>
        <v>-0.10000000000000009</v>
      </c>
      <c r="J43" s="676">
        <f>'HOU_Deta Boil'!L61</f>
        <v>8.865499999999999</v>
      </c>
      <c r="K43" s="677">
        <v>3.129</v>
      </c>
      <c r="L43" s="675">
        <f>1-K43/J43</f>
        <v>0.64705882352941169</v>
      </c>
      <c r="M43" s="678">
        <f>'HOU_Deta Boil'!M61</f>
        <v>0.17507500000000001</v>
      </c>
      <c r="N43" s="679">
        <v>3.3524999999999999E-2</v>
      </c>
      <c r="O43" s="675">
        <f>1-N43/M43</f>
        <v>0.8085106382978724</v>
      </c>
      <c r="P43" s="676">
        <f>'HOU_Deta Boil'!N61</f>
        <v>0</v>
      </c>
      <c r="Q43" s="644">
        <v>3.8323045267489713</v>
      </c>
      <c r="R43" s="680" t="e">
        <f>1-Q43/P43</f>
        <v>#DIV/0!</v>
      </c>
    </row>
    <row r="44" spans="2:18" x14ac:dyDescent="0.3">
      <c r="B44" s="799" t="s">
        <v>683</v>
      </c>
      <c r="C44" s="659"/>
      <c r="D44" s="660"/>
      <c r="E44" s="661"/>
      <c r="F44" s="662"/>
      <c r="G44" s="660"/>
      <c r="H44" s="661"/>
      <c r="I44" s="662"/>
      <c r="J44" s="663"/>
      <c r="K44" s="664"/>
      <c r="L44" s="662"/>
      <c r="M44" s="665"/>
      <c r="N44" s="666"/>
      <c r="O44" s="662"/>
      <c r="P44" s="663"/>
      <c r="Q44" s="664"/>
      <c r="R44" s="667"/>
    </row>
    <row r="45" spans="2:18" x14ac:dyDescent="0.3">
      <c r="B45" s="799" t="s">
        <v>687</v>
      </c>
      <c r="C45" s="642"/>
      <c r="D45" s="651"/>
      <c r="E45" s="643"/>
      <c r="F45" s="652"/>
      <c r="G45" s="651"/>
      <c r="H45" s="643"/>
      <c r="I45" s="652"/>
      <c r="J45" s="654"/>
      <c r="K45" s="645"/>
      <c r="L45" s="652"/>
      <c r="M45" s="653"/>
      <c r="N45" s="644"/>
      <c r="O45" s="652"/>
      <c r="P45" s="654"/>
      <c r="Q45" s="645"/>
      <c r="R45" s="669"/>
    </row>
    <row r="46" spans="2:18" x14ac:dyDescent="0.3">
      <c r="B46" s="799"/>
      <c r="C46" s="642"/>
      <c r="D46" s="651"/>
      <c r="E46" s="643"/>
      <c r="F46" s="652"/>
      <c r="G46" s="651"/>
      <c r="H46" s="643"/>
      <c r="I46" s="652"/>
      <c r="J46" s="654"/>
      <c r="K46" s="645"/>
      <c r="L46" s="652"/>
      <c r="M46" s="653"/>
      <c r="N46" s="644"/>
      <c r="O46" s="652"/>
      <c r="P46" s="654"/>
      <c r="Q46" s="645"/>
      <c r="R46" s="669"/>
    </row>
    <row r="47" spans="2:18" x14ac:dyDescent="0.3">
      <c r="B47" s="800"/>
      <c r="C47" s="672"/>
      <c r="D47" s="673"/>
      <c r="E47" s="674"/>
      <c r="F47" s="675"/>
      <c r="G47" s="673"/>
      <c r="H47" s="674"/>
      <c r="I47" s="675"/>
      <c r="J47" s="676"/>
      <c r="K47" s="677"/>
      <c r="L47" s="675"/>
      <c r="M47" s="678"/>
      <c r="N47" s="679"/>
      <c r="O47" s="675"/>
      <c r="P47" s="676"/>
      <c r="Q47" s="677"/>
      <c r="R47" s="680"/>
    </row>
    <row r="48" spans="2:18" x14ac:dyDescent="0.3">
      <c r="B48" s="799" t="s">
        <v>684</v>
      </c>
      <c r="C48" s="659"/>
      <c r="D48" s="660"/>
      <c r="E48" s="661"/>
      <c r="F48" s="662"/>
      <c r="G48" s="660"/>
      <c r="H48" s="661"/>
      <c r="I48" s="662"/>
      <c r="J48" s="663"/>
      <c r="K48" s="664"/>
      <c r="L48" s="662"/>
      <c r="M48" s="665"/>
      <c r="N48" s="666"/>
      <c r="O48" s="662"/>
      <c r="P48" s="663"/>
      <c r="Q48" s="664"/>
      <c r="R48" s="667"/>
    </row>
    <row r="49" spans="2:19" x14ac:dyDescent="0.3">
      <c r="B49" s="799" t="s">
        <v>687</v>
      </c>
      <c r="C49" s="642"/>
      <c r="D49" s="651"/>
      <c r="E49" s="643"/>
      <c r="F49" s="652"/>
      <c r="G49" s="651"/>
      <c r="H49" s="643"/>
      <c r="I49" s="652"/>
      <c r="J49" s="654"/>
      <c r="K49" s="645"/>
      <c r="L49" s="652"/>
      <c r="M49" s="653"/>
      <c r="N49" s="644"/>
      <c r="O49" s="652"/>
      <c r="P49" s="654"/>
      <c r="Q49" s="645"/>
      <c r="R49" s="669"/>
    </row>
    <row r="50" spans="2:19" x14ac:dyDescent="0.3">
      <c r="B50" s="799"/>
      <c r="C50" s="642"/>
      <c r="D50" s="651"/>
      <c r="E50" s="643"/>
      <c r="F50" s="652"/>
      <c r="G50" s="651"/>
      <c r="H50" s="643"/>
      <c r="I50" s="652"/>
      <c r="J50" s="654"/>
      <c r="K50" s="645"/>
      <c r="L50" s="652"/>
      <c r="M50" s="653"/>
      <c r="N50" s="644"/>
      <c r="O50" s="652"/>
      <c r="P50" s="654"/>
      <c r="Q50" s="645"/>
      <c r="R50" s="669"/>
    </row>
    <row r="51" spans="2:19" x14ac:dyDescent="0.3">
      <c r="B51" s="800"/>
      <c r="C51" s="672"/>
      <c r="D51" s="673"/>
      <c r="E51" s="674"/>
      <c r="F51" s="675"/>
      <c r="G51" s="673"/>
      <c r="H51" s="674"/>
      <c r="I51" s="675"/>
      <c r="J51" s="676"/>
      <c r="K51" s="677"/>
      <c r="L51" s="675"/>
      <c r="M51" s="678"/>
      <c r="N51" s="679"/>
      <c r="O51" s="675"/>
      <c r="P51" s="676"/>
      <c r="Q51" s="677"/>
      <c r="R51" s="680"/>
    </row>
    <row r="52" spans="2:19" x14ac:dyDescent="0.3">
      <c r="B52" s="752" t="s">
        <v>685</v>
      </c>
      <c r="C52" s="659">
        <f>'HOU_Deta Boil'!H70</f>
        <v>2012</v>
      </c>
      <c r="D52" s="660">
        <f>'HOU_Deta Boil'!AA70</f>
        <v>1.35</v>
      </c>
      <c r="E52" s="661">
        <v>1.35</v>
      </c>
      <c r="F52" s="662">
        <f t="shared" ref="F52:F59" si="14">1-E52/D52</f>
        <v>0</v>
      </c>
      <c r="G52" s="660">
        <f>'HOU_Deta Boil'!K70</f>
        <v>20</v>
      </c>
      <c r="H52" s="661">
        <v>20</v>
      </c>
      <c r="I52" s="662">
        <f t="shared" ref="I52:I59" si="15">1-H52/G52</f>
        <v>0</v>
      </c>
      <c r="J52" s="663">
        <f>'HOU_Deta Boil'!L70</f>
        <v>10.43</v>
      </c>
      <c r="K52" s="664">
        <v>13.0375</v>
      </c>
      <c r="L52" s="662">
        <f t="shared" ref="L52:L59" si="16">1-K52/J52</f>
        <v>-0.25</v>
      </c>
      <c r="M52" s="665">
        <f>'HOU_Deta Boil'!M70</f>
        <v>0.17507500000000001</v>
      </c>
      <c r="N52" s="666">
        <v>1.0057499999999999</v>
      </c>
      <c r="O52" s="662">
        <f t="shared" ref="O52:O59" si="17">1-N52/M52</f>
        <v>-4.744680851063829</v>
      </c>
      <c r="P52" s="663">
        <f>'HOU_Deta Boil'!N70</f>
        <v>0</v>
      </c>
      <c r="Q52" s="664">
        <v>206.94444444444443</v>
      </c>
      <c r="R52" s="667" t="e">
        <f t="shared" ref="R52:R59" si="18">1-Q52/P52</f>
        <v>#DIV/0!</v>
      </c>
    </row>
    <row r="53" spans="2:19" x14ac:dyDescent="0.3">
      <c r="B53" s="752"/>
      <c r="C53" s="642">
        <f>'HOU_Deta Boil'!H71</f>
        <v>2020</v>
      </c>
      <c r="D53" s="651">
        <f>'HOU_Deta Boil'!AA71</f>
        <v>1.35</v>
      </c>
      <c r="E53" s="643">
        <v>1.35</v>
      </c>
      <c r="F53" s="652">
        <f t="shared" si="14"/>
        <v>0</v>
      </c>
      <c r="G53" s="651">
        <f t="shared" ref="G53:H55" si="19">G52</f>
        <v>20</v>
      </c>
      <c r="H53" s="643">
        <f t="shared" si="19"/>
        <v>20</v>
      </c>
      <c r="I53" s="652">
        <f t="shared" si="15"/>
        <v>0</v>
      </c>
      <c r="J53" s="654">
        <f>'HOU_Deta Boil'!L71</f>
        <v>9.8041999999999998</v>
      </c>
      <c r="K53" s="645">
        <v>13.0375</v>
      </c>
      <c r="L53" s="652">
        <f t="shared" si="16"/>
        <v>-0.32978723404255317</v>
      </c>
      <c r="M53" s="653">
        <f>'HOU_Deta Boil'!M71</f>
        <v>0.17507500000000001</v>
      </c>
      <c r="N53" s="644">
        <v>1.0057499999999999</v>
      </c>
      <c r="O53" s="652">
        <f t="shared" si="17"/>
        <v>-4.744680851063829</v>
      </c>
      <c r="P53" s="654">
        <f>'HOU_Deta Boil'!N71</f>
        <v>0</v>
      </c>
      <c r="Q53" s="645">
        <v>206.94444444444443</v>
      </c>
      <c r="R53" s="669" t="e">
        <f t="shared" si="18"/>
        <v>#DIV/0!</v>
      </c>
    </row>
    <row r="54" spans="2:19" x14ac:dyDescent="0.3">
      <c r="B54" s="752"/>
      <c r="C54" s="642">
        <f>'HOU_Deta Boil'!H72</f>
        <v>2030</v>
      </c>
      <c r="D54" s="651">
        <f>'HOU_Deta Boil'!AA72</f>
        <v>1.35</v>
      </c>
      <c r="E54" s="643">
        <v>1.35</v>
      </c>
      <c r="F54" s="652">
        <f t="shared" si="14"/>
        <v>0</v>
      </c>
      <c r="G54" s="651">
        <f t="shared" si="19"/>
        <v>20</v>
      </c>
      <c r="H54" s="643">
        <f t="shared" si="19"/>
        <v>20</v>
      </c>
      <c r="I54" s="652">
        <f t="shared" si="15"/>
        <v>0</v>
      </c>
      <c r="J54" s="654">
        <f>'HOU_Deta Boil'!L72</f>
        <v>8.8237800000000011</v>
      </c>
      <c r="K54" s="645">
        <v>13.0375</v>
      </c>
      <c r="L54" s="652">
        <f t="shared" si="16"/>
        <v>-0.47754137115839224</v>
      </c>
      <c r="M54" s="653">
        <f>'HOU_Deta Boil'!M72</f>
        <v>0.17507500000000001</v>
      </c>
      <c r="N54" s="644">
        <v>1.0057499999999999</v>
      </c>
      <c r="O54" s="652">
        <f t="shared" si="17"/>
        <v>-4.744680851063829</v>
      </c>
      <c r="P54" s="654">
        <f>'HOU_Deta Boil'!N72</f>
        <v>0</v>
      </c>
      <c r="Q54" s="645">
        <v>206.94444444444443</v>
      </c>
      <c r="R54" s="669" t="e">
        <f t="shared" si="18"/>
        <v>#DIV/0!</v>
      </c>
    </row>
    <row r="55" spans="2:19" x14ac:dyDescent="0.3">
      <c r="B55" s="797"/>
      <c r="C55" s="672">
        <f>'HOU_Deta Boil'!H73</f>
        <v>2050</v>
      </c>
      <c r="D55" s="673">
        <f>'HOU_Deta Boil'!AA73</f>
        <v>1.35</v>
      </c>
      <c r="E55" s="674">
        <v>1.35</v>
      </c>
      <c r="F55" s="675">
        <f t="shared" si="14"/>
        <v>0</v>
      </c>
      <c r="G55" s="673">
        <f t="shared" si="19"/>
        <v>20</v>
      </c>
      <c r="H55" s="674">
        <f t="shared" si="19"/>
        <v>20</v>
      </c>
      <c r="I55" s="675">
        <f t="shared" si="15"/>
        <v>0</v>
      </c>
      <c r="J55" s="676">
        <f>'HOU_Deta Boil'!L73</f>
        <v>7.9414020000000001</v>
      </c>
      <c r="K55" s="677">
        <v>13.0375</v>
      </c>
      <c r="L55" s="675">
        <f t="shared" si="16"/>
        <v>-0.64171263462043604</v>
      </c>
      <c r="M55" s="678">
        <f>'HOU_Deta Boil'!M73</f>
        <v>0.17507500000000001</v>
      </c>
      <c r="N55" s="679">
        <v>1.0057499999999999</v>
      </c>
      <c r="O55" s="675">
        <f t="shared" si="17"/>
        <v>-4.744680851063829</v>
      </c>
      <c r="P55" s="676">
        <f>'HOU_Deta Boil'!N73</f>
        <v>0</v>
      </c>
      <c r="Q55" s="677">
        <v>206.94444444444443</v>
      </c>
      <c r="R55" s="680" t="e">
        <f t="shared" si="18"/>
        <v>#DIV/0!</v>
      </c>
    </row>
    <row r="56" spans="2:19" x14ac:dyDescent="0.3">
      <c r="B56" s="752" t="s">
        <v>686</v>
      </c>
      <c r="C56" s="659">
        <f>'HOU_Deta Boil'!H74</f>
        <v>2012</v>
      </c>
      <c r="D56" s="660">
        <f>'HOU_Deta Boil'!J74</f>
        <v>0.97</v>
      </c>
      <c r="E56" s="661">
        <v>0.96</v>
      </c>
      <c r="F56" s="662">
        <f t="shared" si="14"/>
        <v>1.0309278350515427E-2</v>
      </c>
      <c r="G56" s="660">
        <f>'HOU_Deta Boil'!K74</f>
        <v>25</v>
      </c>
      <c r="H56" s="661">
        <v>30</v>
      </c>
      <c r="I56" s="662">
        <f t="shared" si="15"/>
        <v>-0.19999999999999996</v>
      </c>
      <c r="J56" s="663">
        <f>'HOU_Deta Boil'!L74</f>
        <v>1.4155</v>
      </c>
      <c r="K56" s="664">
        <v>1.3843185398189326</v>
      </c>
      <c r="L56" s="662">
        <f t="shared" si="16"/>
        <v>2.2028583667302981E-2</v>
      </c>
      <c r="M56" s="665">
        <f>'HOU_Deta Boil'!M74</f>
        <v>3.5015000000000004E-2</v>
      </c>
      <c r="N56" s="666">
        <v>9.5546249999999999E-2</v>
      </c>
      <c r="O56" s="662">
        <f t="shared" si="17"/>
        <v>-1.7287234042553186</v>
      </c>
      <c r="P56" s="663">
        <f>'HOU_Deta Boil'!N74</f>
        <v>0</v>
      </c>
      <c r="Q56" s="664">
        <v>14.154999999999999</v>
      </c>
      <c r="R56" s="667" t="e">
        <f t="shared" si="18"/>
        <v>#DIV/0!</v>
      </c>
    </row>
    <row r="57" spans="2:19" x14ac:dyDescent="0.3">
      <c r="B57" s="752"/>
      <c r="C57" s="642">
        <f>'HOU_Deta Boil'!H75</f>
        <v>2020</v>
      </c>
      <c r="D57" s="651">
        <f>'HOU_Deta Boil'!J75</f>
        <v>0.97</v>
      </c>
      <c r="E57" s="643">
        <v>0.96</v>
      </c>
      <c r="F57" s="652">
        <f t="shared" si="14"/>
        <v>1.0309278350515427E-2</v>
      </c>
      <c r="G57" s="651">
        <f>'HOU_Deta Boil'!K75</f>
        <v>25</v>
      </c>
      <c r="H57" s="643">
        <v>30</v>
      </c>
      <c r="I57" s="652">
        <f t="shared" si="15"/>
        <v>-0.19999999999999996</v>
      </c>
      <c r="J57" s="654">
        <f>'HOU_Deta Boil'!L75</f>
        <v>1.3804646100440141</v>
      </c>
      <c r="K57" s="645">
        <v>1.1834865368967082</v>
      </c>
      <c r="L57" s="652">
        <f t="shared" si="16"/>
        <v>0.14268969426244504</v>
      </c>
      <c r="M57" s="653">
        <f>'HOU_Deta Boil'!M75</f>
        <v>3.4148335090562455E-2</v>
      </c>
      <c r="N57" s="644">
        <v>9.5546249999999999E-2</v>
      </c>
      <c r="O57" s="652">
        <f t="shared" si="17"/>
        <v>-1.7979768192682997</v>
      </c>
      <c r="P57" s="654">
        <f>'HOU_Deta Boil'!N75</f>
        <v>0</v>
      </c>
      <c r="Q57" s="645">
        <v>14.154999999999999</v>
      </c>
      <c r="R57" s="669" t="e">
        <f t="shared" si="18"/>
        <v>#DIV/0!</v>
      </c>
    </row>
    <row r="58" spans="2:19" x14ac:dyDescent="0.3">
      <c r="B58" s="752"/>
      <c r="C58" s="642">
        <f>'HOU_Deta Boil'!H76</f>
        <v>2030</v>
      </c>
      <c r="D58" s="651">
        <f>'HOU_Deta Boil'!J76</f>
        <v>0.97</v>
      </c>
      <c r="E58" s="643">
        <v>0</v>
      </c>
      <c r="F58" s="652">
        <f t="shared" si="14"/>
        <v>1</v>
      </c>
      <c r="G58" s="651">
        <f>'HOU_Deta Boil'!K76</f>
        <v>25</v>
      </c>
      <c r="H58" s="643">
        <v>0</v>
      </c>
      <c r="I58" s="652">
        <f t="shared" si="15"/>
        <v>1</v>
      </c>
      <c r="J58" s="654">
        <f>'HOU_Deta Boil'!L76</f>
        <v>1.3129738753623432</v>
      </c>
      <c r="K58" s="645">
        <v>0</v>
      </c>
      <c r="L58" s="652">
        <f t="shared" si="16"/>
        <v>1</v>
      </c>
      <c r="M58" s="653">
        <f>'HOU_Deta Boil'!M76</f>
        <v>3.2478827443173756E-2</v>
      </c>
      <c r="N58" s="644">
        <v>0</v>
      </c>
      <c r="O58" s="652">
        <f t="shared" si="17"/>
        <v>1</v>
      </c>
      <c r="P58" s="654">
        <f>'HOU_Deta Boil'!N76</f>
        <v>0</v>
      </c>
      <c r="Q58" s="645">
        <v>0</v>
      </c>
      <c r="R58" s="669" t="e">
        <f t="shared" si="18"/>
        <v>#DIV/0!</v>
      </c>
    </row>
    <row r="59" spans="2:19" x14ac:dyDescent="0.3">
      <c r="B59" s="671"/>
      <c r="C59" s="672">
        <f>'HOU_Deta Boil'!H77</f>
        <v>2050</v>
      </c>
      <c r="D59" s="673">
        <f>'HOU_Deta Boil'!J77</f>
        <v>0.97</v>
      </c>
      <c r="E59" s="674">
        <v>0</v>
      </c>
      <c r="F59" s="675">
        <f t="shared" si="14"/>
        <v>1</v>
      </c>
      <c r="G59" s="673">
        <f>'HOU_Deta Boil'!K77</f>
        <v>25</v>
      </c>
      <c r="H59" s="674">
        <v>0</v>
      </c>
      <c r="I59" s="675">
        <f t="shared" si="15"/>
        <v>1</v>
      </c>
      <c r="J59" s="676">
        <f>'HOU_Deta Boil'!L77</f>
        <v>1.1877299279795555</v>
      </c>
      <c r="K59" s="677">
        <v>0</v>
      </c>
      <c r="L59" s="675">
        <f t="shared" si="16"/>
        <v>1</v>
      </c>
      <c r="M59" s="678">
        <f>'HOU_Deta Boil'!M77</f>
        <v>2.9380687692125845E-2</v>
      </c>
      <c r="N59" s="679">
        <v>0</v>
      </c>
      <c r="O59" s="675">
        <f t="shared" si="17"/>
        <v>1</v>
      </c>
      <c r="P59" s="676">
        <f>'HOU_Deta Boil'!N77</f>
        <v>0</v>
      </c>
      <c r="Q59" s="677">
        <v>0</v>
      </c>
      <c r="R59" s="680" t="e">
        <f t="shared" si="18"/>
        <v>#DIV/0!</v>
      </c>
    </row>
    <row r="60" spans="2:19" x14ac:dyDescent="0.3">
      <c r="B60" s="162"/>
      <c r="C60" s="162"/>
      <c r="D60" s="162"/>
      <c r="E60" s="578"/>
      <c r="F60" s="640"/>
      <c r="G60" s="162"/>
      <c r="H60" s="578"/>
      <c r="I60" s="640"/>
      <c r="J60" s="162"/>
      <c r="K60" s="578"/>
      <c r="L60" s="640"/>
      <c r="M60" s="162"/>
      <c r="N60" s="578"/>
      <c r="O60" s="640"/>
      <c r="P60" s="162"/>
      <c r="Q60" s="578"/>
      <c r="R60" s="640"/>
    </row>
    <row r="61" spans="2:19" x14ac:dyDescent="0.3">
      <c r="S61" s="645"/>
    </row>
  </sheetData>
  <autoFilter ref="A2:U45" xr:uid="{00000000-0009-0000-0000-00001C000000}"/>
  <conditionalFormatting sqref="F4:F59">
    <cfRule type="colorScale" priority="5">
      <colorScale>
        <cfvo type="min"/>
        <cfvo type="percentile" val="50"/>
        <cfvo type="max"/>
        <color rgb="FFF8696B"/>
        <color rgb="FFFFEB84"/>
        <color rgb="FF63BE7B"/>
      </colorScale>
    </cfRule>
  </conditionalFormatting>
  <conditionalFormatting sqref="I4:I59">
    <cfRule type="colorScale" priority="4">
      <colorScale>
        <cfvo type="min"/>
        <cfvo type="percentile" val="50"/>
        <cfvo type="max"/>
        <color rgb="FFF8696B"/>
        <color rgb="FFFFEB84"/>
        <color rgb="FF63BE7B"/>
      </colorScale>
    </cfRule>
  </conditionalFormatting>
  <conditionalFormatting sqref="L4:L59">
    <cfRule type="colorScale" priority="3">
      <colorScale>
        <cfvo type="min"/>
        <cfvo type="percentile" val="50"/>
        <cfvo type="max"/>
        <color rgb="FFF8696B"/>
        <color rgb="FFFFEB84"/>
        <color rgb="FF63BE7B"/>
      </colorScale>
    </cfRule>
  </conditionalFormatting>
  <conditionalFormatting sqref="O4:O59">
    <cfRule type="colorScale" priority="2">
      <colorScale>
        <cfvo type="min"/>
        <cfvo type="percentile" val="50"/>
        <cfvo type="max"/>
        <color rgb="FFF8696B"/>
        <color rgb="FFFFEB84"/>
        <color rgb="FF63BE7B"/>
      </colorScale>
    </cfRule>
  </conditionalFormatting>
  <conditionalFormatting sqref="R4:R59">
    <cfRule type="colorScale" priority="1">
      <colorScale>
        <cfvo type="min"/>
        <cfvo type="percentile" val="50"/>
        <cfvo type="max"/>
        <color rgb="FFF8696B"/>
        <color rgb="FFFFEB84"/>
        <color rgb="FF63BE7B"/>
      </colorScale>
    </cfRule>
  </conditionalFormatting>
  <pageMargins left="0.7" right="0.7" top="0.75" bottom="0.75" header="0.3" footer="0.3"/>
  <pageSetup paperSize="9" orientation="portrait"/>
  <legacyDrawing r:id="rId1"/>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30"/>
  <dimension ref="A1:S59"/>
  <sheetViews>
    <sheetView topLeftCell="B1" workbookViewId="0">
      <pane xSplit="2" ySplit="3" topLeftCell="D4" activePane="bottomRight" state="frozen"/>
      <selection activeCell="B1" sqref="B1"/>
      <selection pane="topRight" activeCell="D1" sqref="D1"/>
      <selection pane="bottomLeft" activeCell="B4" sqref="B4"/>
      <selection pane="bottomRight" activeCell="L12" sqref="L12:L15"/>
    </sheetView>
  </sheetViews>
  <sheetFormatPr defaultColWidth="9.109375" defaultRowHeight="14.4" x14ac:dyDescent="0.3"/>
  <cols>
    <col min="1" max="1" width="9.109375" style="578"/>
    <col min="2" max="2" width="43.5546875" style="578" customWidth="1"/>
    <col min="3" max="11" width="9.33203125" style="578" bestFit="1" customWidth="1"/>
    <col min="12" max="12" width="9.88671875" style="578" bestFit="1" customWidth="1"/>
    <col min="13" max="13" width="9.44140625" style="578" bestFit="1" customWidth="1"/>
    <col min="14" max="14" width="10.6640625" style="578" bestFit="1" customWidth="1"/>
    <col min="15" max="18" width="9.33203125" style="578" bestFit="1" customWidth="1"/>
    <col min="19" max="16384" width="9.109375" style="578"/>
  </cols>
  <sheetData>
    <row r="1" spans="1:19" ht="15" thickBot="1" x14ac:dyDescent="0.35">
      <c r="B1" s="27" t="str">
        <f>'HOU_Deta Boil'!D3</f>
        <v>*TechDesc</v>
      </c>
      <c r="C1" s="27" t="str">
        <f>'HOU_Deta Boil'!H3</f>
        <v>YEAR</v>
      </c>
      <c r="D1" s="27" t="str">
        <f>'HOU_Deta Boil'!J3</f>
        <v>EFF</v>
      </c>
      <c r="E1" s="27"/>
      <c r="F1" s="27"/>
      <c r="G1" s="646" t="str">
        <f>'HOU_Deta Boil'!K3</f>
        <v>LIFE</v>
      </c>
      <c r="H1" s="647"/>
      <c r="I1" s="648"/>
      <c r="J1" s="646" t="str">
        <f>'HOU_Deta Boil'!L3</f>
        <v>INVCOST</v>
      </c>
      <c r="K1" s="647"/>
      <c r="L1" s="648"/>
      <c r="M1" s="646" t="str">
        <f>'HOU_Deta Boil'!M3</f>
        <v>FIXOM</v>
      </c>
      <c r="N1" s="647"/>
      <c r="O1" s="648"/>
      <c r="P1" s="646" t="str">
        <f>'HOU_Deta Boil'!N3</f>
        <v>VAROM</v>
      </c>
      <c r="Q1" s="647"/>
      <c r="R1" s="648"/>
    </row>
    <row r="2" spans="1:19" ht="12.75" customHeight="1" x14ac:dyDescent="0.3">
      <c r="C2" s="38"/>
      <c r="D2" s="655" t="s">
        <v>691</v>
      </c>
      <c r="E2" s="656"/>
      <c r="F2" s="657"/>
      <c r="G2" s="649"/>
      <c r="H2" s="38"/>
      <c r="I2" s="650"/>
      <c r="J2" s="649" t="str">
        <f>'HOU_Deta Boil'!L5</f>
        <v>Mkr/MW</v>
      </c>
      <c r="K2" s="38"/>
      <c r="L2" s="650"/>
      <c r="M2" s="649" t="str">
        <f>'HOU_Deta Boil'!M5</f>
        <v>Mkr/MW/year</v>
      </c>
      <c r="N2" s="38"/>
      <c r="O2" s="650"/>
      <c r="P2" s="649" t="str">
        <f>'HOU_Deta Boil'!N5</f>
        <v>Mkr/PJ</v>
      </c>
      <c r="Q2" s="38"/>
      <c r="R2" s="650"/>
      <c r="S2" s="121"/>
    </row>
    <row r="3" spans="1:19" ht="15" thickBot="1" x14ac:dyDescent="0.35">
      <c r="B3" s="31"/>
      <c r="C3" s="31"/>
      <c r="D3" s="31" t="s">
        <v>645</v>
      </c>
      <c r="E3" s="31" t="s">
        <v>643</v>
      </c>
      <c r="F3" s="31" t="s">
        <v>644</v>
      </c>
      <c r="G3" s="31" t="s">
        <v>645</v>
      </c>
      <c r="H3" s="31" t="s">
        <v>643</v>
      </c>
      <c r="I3" s="31" t="s">
        <v>644</v>
      </c>
      <c r="J3" s="31" t="s">
        <v>645</v>
      </c>
      <c r="K3" s="31" t="s">
        <v>643</v>
      </c>
      <c r="L3" s="31" t="s">
        <v>644</v>
      </c>
      <c r="M3" s="31" t="s">
        <v>645</v>
      </c>
      <c r="N3" s="31" t="s">
        <v>643</v>
      </c>
      <c r="O3" s="31" t="s">
        <v>644</v>
      </c>
      <c r="P3" s="31" t="s">
        <v>645</v>
      </c>
      <c r="Q3" s="31" t="s">
        <v>643</v>
      </c>
      <c r="R3" s="31" t="s">
        <v>644</v>
      </c>
    </row>
    <row r="4" spans="1:19" x14ac:dyDescent="0.3">
      <c r="B4" s="638" t="s">
        <v>672</v>
      </c>
      <c r="C4" s="642">
        <f>'HOU_Multi Boil'!H6</f>
        <v>2012</v>
      </c>
      <c r="D4" s="651">
        <f>'HOU_Multi Boil'!J6</f>
        <v>0.99</v>
      </c>
      <c r="E4" s="643">
        <v>1.02</v>
      </c>
      <c r="F4" s="652">
        <f>1-E4/D4</f>
        <v>-3.0303030303030276E-2</v>
      </c>
      <c r="G4" s="651">
        <f>'HOU_Multi Boil'!K6</f>
        <v>22</v>
      </c>
      <c r="H4" s="643">
        <v>25</v>
      </c>
      <c r="I4" s="652">
        <f>1-H4/G4</f>
        <v>-0.13636363636363646</v>
      </c>
      <c r="J4" s="654">
        <f>'HOU_Multi Boil'!L6</f>
        <v>0.60531250000000003</v>
      </c>
      <c r="K4" s="645">
        <v>0.94366666666666676</v>
      </c>
      <c r="L4" s="652">
        <f>1-K4/J4</f>
        <v>-0.55897435897435899</v>
      </c>
      <c r="M4" s="653">
        <f>'HOU_Multi Boil'!M6</f>
        <v>2.0941062932194495E-2</v>
      </c>
      <c r="N4" s="644">
        <v>2.98E-2</v>
      </c>
      <c r="O4" s="652">
        <f>1-N4/M4</f>
        <v>-0.42304142327875338</v>
      </c>
      <c r="P4" s="651">
        <f>'HOU_Multi Boil'!N6</f>
        <v>0</v>
      </c>
      <c r="Q4" s="643">
        <v>14.9</v>
      </c>
      <c r="R4" s="652" t="e">
        <f t="shared" ref="R4:R58" si="0">1-Q4/P4</f>
        <v>#DIV/0!</v>
      </c>
      <c r="S4" s="639"/>
    </row>
    <row r="5" spans="1:19" x14ac:dyDescent="0.3">
      <c r="B5" s="638"/>
      <c r="C5" s="642">
        <f>'HOU_Multi Boil'!H7</f>
        <v>2020</v>
      </c>
      <c r="D5" s="651">
        <f>'HOU_Multi Boil'!J7</f>
        <v>1</v>
      </c>
      <c r="E5" s="643">
        <v>1.02</v>
      </c>
      <c r="F5" s="652">
        <f>1-E5/D5</f>
        <v>-2.0000000000000018E-2</v>
      </c>
      <c r="G5" s="651">
        <f t="shared" ref="G5:H7" si="1">G4</f>
        <v>22</v>
      </c>
      <c r="H5" s="643">
        <f t="shared" si="1"/>
        <v>25</v>
      </c>
      <c r="I5" s="652">
        <f>1-H5/G5</f>
        <v>-0.13636363636363646</v>
      </c>
      <c r="J5" s="654">
        <f>'HOU_Multi Boil'!L7</f>
        <v>0.60531250000000003</v>
      </c>
      <c r="K5" s="645">
        <v>0.91883333333333339</v>
      </c>
      <c r="L5" s="652">
        <f>1-K5/J5</f>
        <v>-0.51794871794871788</v>
      </c>
      <c r="M5" s="653">
        <f>'HOU_Multi Boil'!M7</f>
        <v>2.0265903545184247E-2</v>
      </c>
      <c r="N5" s="644">
        <v>2.98E-2</v>
      </c>
      <c r="O5" s="652">
        <f>1-N5/M5</f>
        <v>-0.47045010520053143</v>
      </c>
      <c r="P5" s="651">
        <f>'HOU_Multi Boil'!N7</f>
        <v>0</v>
      </c>
      <c r="Q5" s="643">
        <v>14.9</v>
      </c>
      <c r="R5" s="652" t="e">
        <f t="shared" si="0"/>
        <v>#DIV/0!</v>
      </c>
      <c r="S5" s="160"/>
    </row>
    <row r="6" spans="1:19" x14ac:dyDescent="0.3">
      <c r="B6" s="638"/>
      <c r="C6" s="642">
        <f>'HOU_Multi Boil'!H8</f>
        <v>2030</v>
      </c>
      <c r="D6" s="651">
        <f>'HOU_Multi Boil'!J8</f>
        <v>1.01</v>
      </c>
      <c r="E6" s="643">
        <v>1.02</v>
      </c>
      <c r="F6" s="652">
        <f>1-E6/D6</f>
        <v>-9.9009900990099098E-3</v>
      </c>
      <c r="G6" s="651">
        <f t="shared" si="1"/>
        <v>22</v>
      </c>
      <c r="H6" s="643">
        <f t="shared" si="1"/>
        <v>25</v>
      </c>
      <c r="I6" s="652">
        <f>1-H6/G6</f>
        <v>-0.13636363636363646</v>
      </c>
      <c r="J6" s="654">
        <f>'HOU_Multi Boil'!L8</f>
        <v>0.55874999999999997</v>
      </c>
      <c r="K6" s="645">
        <v>0.89400000000000013</v>
      </c>
      <c r="L6" s="652">
        <f>1-K6/J6</f>
        <v>-0.60000000000000031</v>
      </c>
      <c r="M6" s="653">
        <f>'HOU_Multi Boil'!M8</f>
        <v>1.9296778092332878E-2</v>
      </c>
      <c r="N6" s="644">
        <v>2.98E-2</v>
      </c>
      <c r="O6" s="652">
        <f>1-N6/M6</f>
        <v>-0.54429925334739337</v>
      </c>
      <c r="P6" s="651">
        <f>'HOU_Multi Boil'!N8</f>
        <v>0</v>
      </c>
      <c r="Q6" s="643">
        <v>14.9</v>
      </c>
      <c r="R6" s="652" t="e">
        <f t="shared" si="0"/>
        <v>#DIV/0!</v>
      </c>
      <c r="S6" s="162"/>
    </row>
    <row r="7" spans="1:19" x14ac:dyDescent="0.3">
      <c r="B7" s="638"/>
      <c r="C7" s="642">
        <f>'HOU_Multi Boil'!H9</f>
        <v>2050</v>
      </c>
      <c r="D7" s="651">
        <f>'HOU_Multi Boil'!J9</f>
        <v>1.01</v>
      </c>
      <c r="E7" s="643">
        <v>1.02</v>
      </c>
      <c r="F7" s="652">
        <f>1-E7/D7</f>
        <v>-9.9009900990099098E-3</v>
      </c>
      <c r="G7" s="651">
        <f t="shared" si="1"/>
        <v>22</v>
      </c>
      <c r="H7" s="643">
        <f t="shared" si="1"/>
        <v>25</v>
      </c>
      <c r="I7" s="652">
        <f>1-H7/G7</f>
        <v>-0.13636363636363646</v>
      </c>
      <c r="J7" s="654">
        <f>'HOU_Multi Boil'!L9</f>
        <v>0.51218750000000002</v>
      </c>
      <c r="K7" s="645">
        <v>0.89400000000000013</v>
      </c>
      <c r="L7" s="652">
        <f>1-K7/J7</f>
        <v>-0.74545454545454559</v>
      </c>
      <c r="M7" s="653">
        <f>'HOU_Multi Boil'!M9</f>
        <v>1.8184017586492435E-2</v>
      </c>
      <c r="N7" s="644">
        <v>2.98E-2</v>
      </c>
      <c r="O7" s="652">
        <f>1-N7/M7</f>
        <v>-0.63880175864635236</v>
      </c>
      <c r="P7" s="651">
        <f>'HOU_Multi Boil'!N9</f>
        <v>0</v>
      </c>
      <c r="Q7" s="643">
        <v>14.9</v>
      </c>
      <c r="R7" s="652" t="e">
        <f t="shared" si="0"/>
        <v>#DIV/0!</v>
      </c>
      <c r="S7" s="639"/>
    </row>
    <row r="8" spans="1:19" x14ac:dyDescent="0.3">
      <c r="B8" s="638" t="s">
        <v>673</v>
      </c>
      <c r="C8" s="659">
        <f>'HOU_Multi Boil'!H10</f>
        <v>2012</v>
      </c>
      <c r="D8" s="660">
        <f>'HOU_Multi Boil'!J10</f>
        <v>0.89</v>
      </c>
      <c r="E8" s="661">
        <v>0.96</v>
      </c>
      <c r="F8" s="662">
        <f t="shared" ref="F8:F58" si="2">1-E8/D8</f>
        <v>-7.8651685393258397E-2</v>
      </c>
      <c r="G8" s="660">
        <f>'HOU_Multi Boil'!K10</f>
        <v>20</v>
      </c>
      <c r="H8" s="661">
        <v>20</v>
      </c>
      <c r="I8" s="662">
        <f t="shared" ref="I8:I58" si="3">1-H8/G8</f>
        <v>0</v>
      </c>
      <c r="J8" s="663">
        <f>'HOU_Multi Boil'!L10</f>
        <v>0.91262499999999991</v>
      </c>
      <c r="K8" s="664">
        <v>0.59599999999999997</v>
      </c>
      <c r="L8" s="662">
        <f t="shared" ref="L8:L58" si="4">1-K8/J8</f>
        <v>0.34693877551020402</v>
      </c>
      <c r="M8" s="665">
        <f>'HOU_Multi Boil'!M10</f>
        <v>2.8172485131340366E-2</v>
      </c>
      <c r="N8" s="666">
        <v>9.3124999999999996E-3</v>
      </c>
      <c r="O8" s="662">
        <f t="shared" ref="O8:O58" si="5">1-N8/M8</f>
        <v>0.66944698145779313</v>
      </c>
      <c r="P8" s="660">
        <f>'HOU_Multi Boil'!N10</f>
        <v>36.504999999999995</v>
      </c>
      <c r="Q8" s="661">
        <v>0</v>
      </c>
      <c r="R8" s="662">
        <f t="shared" si="0"/>
        <v>1</v>
      </c>
    </row>
    <row r="9" spans="1:19" x14ac:dyDescent="0.3">
      <c r="A9" s="668"/>
      <c r="B9" s="638"/>
      <c r="C9" s="642">
        <f>'HOU_Multi Boil'!H11</f>
        <v>2020</v>
      </c>
      <c r="D9" s="651">
        <f>'HOU_Multi Boil'!J11</f>
        <v>0.89</v>
      </c>
      <c r="E9" s="643">
        <v>0.96</v>
      </c>
      <c r="F9" s="652">
        <f t="shared" si="2"/>
        <v>-7.8651685393258397E-2</v>
      </c>
      <c r="G9" s="651">
        <f t="shared" ref="G9:H11" si="6">G8</f>
        <v>20</v>
      </c>
      <c r="H9" s="643">
        <f t="shared" si="6"/>
        <v>20</v>
      </c>
      <c r="I9" s="652">
        <f t="shared" si="3"/>
        <v>0</v>
      </c>
      <c r="J9" s="654">
        <f>'HOU_Multi Boil'!L11</f>
        <v>0.89003639331785134</v>
      </c>
      <c r="K9" s="645">
        <v>0.59599999999999997</v>
      </c>
      <c r="L9" s="652">
        <f t="shared" si="4"/>
        <v>0.33036446096518723</v>
      </c>
      <c r="M9" s="653">
        <f>'HOU_Multi Boil'!M11</f>
        <v>2.750657118253981E-2</v>
      </c>
      <c r="N9" s="644">
        <v>9.3124999999999996E-3</v>
      </c>
      <c r="O9" s="652">
        <f t="shared" si="5"/>
        <v>0.66144453490040078</v>
      </c>
      <c r="P9" s="651">
        <f>'HOU_Multi Boil'!N11</f>
        <v>31.29</v>
      </c>
      <c r="Q9" s="643">
        <v>0</v>
      </c>
      <c r="R9" s="652">
        <f t="shared" si="0"/>
        <v>1</v>
      </c>
    </row>
    <row r="10" spans="1:19" x14ac:dyDescent="0.3">
      <c r="A10" s="668"/>
      <c r="B10" s="638"/>
      <c r="C10" s="642">
        <f>'HOU_Multi Boil'!H12</f>
        <v>2030</v>
      </c>
      <c r="D10" s="651">
        <f>'HOU_Multi Boil'!J12</f>
        <v>1.01</v>
      </c>
      <c r="E10" s="643">
        <v>0.96</v>
      </c>
      <c r="F10" s="652">
        <f t="shared" si="2"/>
        <v>4.9504950495049549E-2</v>
      </c>
      <c r="G10" s="651">
        <f t="shared" si="6"/>
        <v>20</v>
      </c>
      <c r="H10" s="643">
        <f t="shared" si="6"/>
        <v>20</v>
      </c>
      <c r="I10" s="652">
        <f t="shared" si="3"/>
        <v>0</v>
      </c>
      <c r="J10" s="654">
        <f>'HOU_Multi Boil'!L12</f>
        <v>0.8465226301678267</v>
      </c>
      <c r="K10" s="645">
        <v>0.59599999999999997</v>
      </c>
      <c r="L10" s="652">
        <f t="shared" si="4"/>
        <v>0.29594321668418899</v>
      </c>
      <c r="M10" s="653">
        <f>'HOU_Multi Boil'!M12</f>
        <v>2.5917459489983731E-2</v>
      </c>
      <c r="N10" s="644">
        <v>9.3124999999999996E-3</v>
      </c>
      <c r="O10" s="652">
        <f t="shared" si="5"/>
        <v>0.64068623301604921</v>
      </c>
      <c r="P10" s="651">
        <f>'HOU_Multi Boil'!N12</f>
        <v>26.074999999999999</v>
      </c>
      <c r="Q10" s="643">
        <v>0</v>
      </c>
      <c r="R10" s="652">
        <f t="shared" si="0"/>
        <v>1</v>
      </c>
    </row>
    <row r="11" spans="1:19" x14ac:dyDescent="0.3">
      <c r="A11" s="670"/>
      <c r="B11" s="671"/>
      <c r="C11" s="672">
        <f>'HOU_Multi Boil'!H13</f>
        <v>2050</v>
      </c>
      <c r="D11" s="673">
        <f>'HOU_Multi Boil'!J13</f>
        <v>1.02</v>
      </c>
      <c r="E11" s="674">
        <v>0.96</v>
      </c>
      <c r="F11" s="675">
        <f t="shared" si="2"/>
        <v>5.8823529411764719E-2</v>
      </c>
      <c r="G11" s="673">
        <f t="shared" si="6"/>
        <v>20</v>
      </c>
      <c r="H11" s="674">
        <f t="shared" si="6"/>
        <v>20</v>
      </c>
      <c r="I11" s="675">
        <f t="shared" si="3"/>
        <v>0</v>
      </c>
      <c r="J11" s="676">
        <f>'HOU_Multi Boil'!L13</f>
        <v>0.76577324303945027</v>
      </c>
      <c r="K11" s="677">
        <v>0.59599999999999997</v>
      </c>
      <c r="L11" s="675">
        <f t="shared" si="4"/>
        <v>0.22170171729374999</v>
      </c>
      <c r="M11" s="678">
        <f>'HOU_Multi Boil'!M13</f>
        <v>2.4465234606027449E-2</v>
      </c>
      <c r="N11" s="679">
        <v>9.3124999999999996E-3</v>
      </c>
      <c r="O11" s="675">
        <f t="shared" si="5"/>
        <v>0.61935782959114971</v>
      </c>
      <c r="P11" s="673">
        <f>'HOU_Multi Boil'!N13</f>
        <v>20.86</v>
      </c>
      <c r="Q11" s="674">
        <v>0</v>
      </c>
      <c r="R11" s="675">
        <f t="shared" si="0"/>
        <v>1</v>
      </c>
    </row>
    <row r="12" spans="1:19" x14ac:dyDescent="0.3">
      <c r="A12" s="658"/>
      <c r="B12" s="638" t="s">
        <v>674</v>
      </c>
      <c r="C12" s="659">
        <f>'HOU_Multi Boil'!H14</f>
        <v>2012</v>
      </c>
      <c r="D12" s="665">
        <f>'HOU_Multi Boil'!J14</f>
        <v>0.82</v>
      </c>
      <c r="E12" s="661">
        <v>0.85</v>
      </c>
      <c r="F12" s="662">
        <f t="shared" si="2"/>
        <v>-3.6585365853658569E-2</v>
      </c>
      <c r="G12" s="660">
        <f>'HOU_Multi Boil'!K14</f>
        <v>20</v>
      </c>
      <c r="H12" s="661">
        <v>20</v>
      </c>
      <c r="I12" s="662">
        <f t="shared" si="3"/>
        <v>0</v>
      </c>
      <c r="J12" s="663">
        <f>'HOU_Multi Boil'!L14</f>
        <v>1.7600625000000001</v>
      </c>
      <c r="K12" s="664">
        <v>1.4900000000000002</v>
      </c>
      <c r="L12" s="662">
        <f t="shared" si="4"/>
        <v>0.15343915343915338</v>
      </c>
      <c r="M12" s="665">
        <f>'HOU_Multi Boil'!M14</f>
        <v>3.0989733644474406E-2</v>
      </c>
      <c r="N12" s="666">
        <v>4.6935000000000004E-2</v>
      </c>
      <c r="O12" s="662">
        <f t="shared" si="5"/>
        <v>-0.51453383041156608</v>
      </c>
      <c r="P12" s="660">
        <f>'HOU_Multi Boil'!N14</f>
        <v>40.155499999999996</v>
      </c>
      <c r="Q12" s="661">
        <v>0</v>
      </c>
      <c r="R12" s="662">
        <f t="shared" si="0"/>
        <v>1</v>
      </c>
    </row>
    <row r="13" spans="1:19" x14ac:dyDescent="0.3">
      <c r="A13" s="668"/>
      <c r="B13" s="638"/>
      <c r="C13" s="642">
        <f>'HOU_Multi Boil'!H15</f>
        <v>2020</v>
      </c>
      <c r="D13" s="653">
        <f>'HOU_Multi Boil'!J15</f>
        <v>0.84</v>
      </c>
      <c r="E13" s="643">
        <v>0.87</v>
      </c>
      <c r="F13" s="652">
        <f t="shared" si="2"/>
        <v>-3.5714285714285809E-2</v>
      </c>
      <c r="G13" s="651">
        <f t="shared" ref="G13:H15" si="7">G12</f>
        <v>20</v>
      </c>
      <c r="H13" s="643">
        <f t="shared" si="7"/>
        <v>20</v>
      </c>
      <c r="I13" s="652">
        <f t="shared" si="3"/>
        <v>0</v>
      </c>
      <c r="J13" s="654">
        <f>'HOU_Multi Boil'!L15</f>
        <v>1.7164987585415703</v>
      </c>
      <c r="K13" s="645">
        <v>1.4900000000000002</v>
      </c>
      <c r="L13" s="652">
        <f t="shared" si="4"/>
        <v>0.1319539308807981</v>
      </c>
      <c r="M13" s="653">
        <f>'HOU_Multi Boil'!M15</f>
        <v>3.0257228300793793E-2</v>
      </c>
      <c r="N13" s="644">
        <v>4.6935000000000004E-2</v>
      </c>
      <c r="O13" s="652">
        <f t="shared" si="5"/>
        <v>-0.5511995855472549</v>
      </c>
      <c r="P13" s="651">
        <f>'HOU_Multi Boil'!N15</f>
        <v>34.419000000000004</v>
      </c>
      <c r="Q13" s="643">
        <v>0</v>
      </c>
      <c r="R13" s="652">
        <f t="shared" si="0"/>
        <v>1</v>
      </c>
    </row>
    <row r="14" spans="1:19" x14ac:dyDescent="0.3">
      <c r="A14" s="668"/>
      <c r="B14" s="638"/>
      <c r="C14" s="642">
        <f>'HOU_Multi Boil'!H16</f>
        <v>2030</v>
      </c>
      <c r="D14" s="653">
        <f>'HOU_Multi Boil'!J16</f>
        <v>0.88</v>
      </c>
      <c r="E14" s="643">
        <v>0.91</v>
      </c>
      <c r="F14" s="652">
        <f t="shared" si="2"/>
        <v>-3.4090909090909172E-2</v>
      </c>
      <c r="G14" s="651">
        <f t="shared" si="7"/>
        <v>20</v>
      </c>
      <c r="H14" s="643">
        <f t="shared" si="7"/>
        <v>20</v>
      </c>
      <c r="I14" s="652">
        <f t="shared" si="3"/>
        <v>0</v>
      </c>
      <c r="J14" s="654">
        <f>'HOU_Multi Boil'!L16</f>
        <v>1.6325793581808086</v>
      </c>
      <c r="K14" s="645">
        <v>1.4900000000000002</v>
      </c>
      <c r="L14" s="652">
        <f t="shared" si="4"/>
        <v>8.7333799405429957E-2</v>
      </c>
      <c r="M14" s="653">
        <f>'HOU_Multi Boil'!M16</f>
        <v>2.8509205438982107E-2</v>
      </c>
      <c r="N14" s="644">
        <v>5.2150000000000002E-2</v>
      </c>
      <c r="O14" s="652">
        <f t="shared" si="5"/>
        <v>-0.82923372282738605</v>
      </c>
      <c r="P14" s="651">
        <f>'HOU_Multi Boil'!N16</f>
        <v>28.682500000000001</v>
      </c>
      <c r="Q14" s="643">
        <v>0</v>
      </c>
      <c r="R14" s="652">
        <f t="shared" si="0"/>
        <v>1</v>
      </c>
    </row>
    <row r="15" spans="1:19" x14ac:dyDescent="0.3">
      <c r="A15" s="670"/>
      <c r="B15" s="671"/>
      <c r="C15" s="672">
        <f>'HOU_Multi Boil'!H17</f>
        <v>2050</v>
      </c>
      <c r="D15" s="678">
        <f>'HOU_Multi Boil'!J17</f>
        <v>0.91999999999999993</v>
      </c>
      <c r="E15" s="674">
        <v>0.95</v>
      </c>
      <c r="F15" s="675">
        <f t="shared" si="2"/>
        <v>-3.2608695652173836E-2</v>
      </c>
      <c r="G15" s="673">
        <f t="shared" si="7"/>
        <v>20</v>
      </c>
      <c r="H15" s="674">
        <f t="shared" si="7"/>
        <v>20</v>
      </c>
      <c r="I15" s="675">
        <f t="shared" si="3"/>
        <v>0</v>
      </c>
      <c r="J15" s="676">
        <f>'HOU_Multi Boil'!L17</f>
        <v>1.4768483972903685</v>
      </c>
      <c r="K15" s="677">
        <v>1.4900000000000002</v>
      </c>
      <c r="L15" s="675">
        <f t="shared" si="4"/>
        <v>-8.9051812858798041E-3</v>
      </c>
      <c r="M15" s="678">
        <f>'HOU_Multi Boil'!M17</f>
        <v>2.6911758066630195E-2</v>
      </c>
      <c r="N15" s="679">
        <v>5.96E-2</v>
      </c>
      <c r="O15" s="675">
        <f t="shared" si="5"/>
        <v>-1.2146453551060374</v>
      </c>
      <c r="P15" s="673">
        <f>'HOU_Multi Boil'!N17</f>
        <v>22.946000000000002</v>
      </c>
      <c r="Q15" s="674">
        <v>0</v>
      </c>
      <c r="R15" s="675">
        <f t="shared" si="0"/>
        <v>1</v>
      </c>
    </row>
    <row r="16" spans="1:19" x14ac:dyDescent="0.3">
      <c r="A16" s="658"/>
      <c r="B16" s="638" t="s">
        <v>675</v>
      </c>
      <c r="C16" s="659">
        <f>'HOU_Multi Boil'!H18</f>
        <v>2012</v>
      </c>
      <c r="D16" s="665">
        <f>'HOU_Multi Boil'!J18</f>
        <v>0.97</v>
      </c>
      <c r="E16" s="661">
        <v>0.95</v>
      </c>
      <c r="F16" s="662">
        <f t="shared" si="2"/>
        <v>2.0618556701030966E-2</v>
      </c>
      <c r="G16" s="660">
        <f>'HOU_Multi Boil'!K18</f>
        <v>30</v>
      </c>
      <c r="H16" s="661">
        <v>30</v>
      </c>
      <c r="I16" s="662">
        <f t="shared" si="3"/>
        <v>0</v>
      </c>
      <c r="J16" s="663">
        <f>'HOU_Multi Boil'!L18</f>
        <v>0.54478124999999999</v>
      </c>
      <c r="K16" s="664">
        <v>4.95425</v>
      </c>
      <c r="L16" s="662">
        <f t="shared" si="4"/>
        <v>-8.0940170940170937</v>
      </c>
      <c r="M16" s="665">
        <f>'HOU_Multi Boil'!M18</f>
        <v>4.6394875E-3</v>
      </c>
      <c r="N16" s="666">
        <v>7.4499999999999997E-2</v>
      </c>
      <c r="O16" s="662">
        <f t="shared" si="5"/>
        <v>-15.057808109193093</v>
      </c>
      <c r="P16" s="660">
        <f>'HOU_Multi Boil'!N18</f>
        <v>0</v>
      </c>
      <c r="Q16" s="661">
        <v>0</v>
      </c>
      <c r="R16" s="662" t="e">
        <f t="shared" si="0"/>
        <v>#DIV/0!</v>
      </c>
    </row>
    <row r="17" spans="1:18" x14ac:dyDescent="0.3">
      <c r="A17" s="668"/>
      <c r="B17" s="638"/>
      <c r="C17" s="642">
        <f>'HOU_Multi Boil'!H19</f>
        <v>2020</v>
      </c>
      <c r="D17" s="653">
        <f>'HOU_Multi Boil'!J19</f>
        <v>0.97</v>
      </c>
      <c r="E17" s="643">
        <v>0.95</v>
      </c>
      <c r="F17" s="652">
        <f t="shared" si="2"/>
        <v>2.0618556701030966E-2</v>
      </c>
      <c r="G17" s="651">
        <f t="shared" ref="G17:H19" si="8">G16</f>
        <v>30</v>
      </c>
      <c r="H17" s="643">
        <f t="shared" si="8"/>
        <v>30</v>
      </c>
      <c r="I17" s="652">
        <f t="shared" si="3"/>
        <v>0</v>
      </c>
      <c r="J17" s="654">
        <f>'HOU_Multi Boil'!L19</f>
        <v>0.54478124999999999</v>
      </c>
      <c r="K17" s="645">
        <v>4.95425</v>
      </c>
      <c r="L17" s="652">
        <f t="shared" si="4"/>
        <v>-8.0940170940170937</v>
      </c>
      <c r="M17" s="653">
        <f>'HOU_Multi Boil'!M19</f>
        <v>4.5300656250000012E-3</v>
      </c>
      <c r="N17" s="644">
        <v>7.4499999999999997E-2</v>
      </c>
      <c r="O17" s="652">
        <f t="shared" si="5"/>
        <v>-15.445677870284712</v>
      </c>
      <c r="P17" s="651">
        <f>'HOU_Multi Boil'!N19</f>
        <v>0</v>
      </c>
      <c r="Q17" s="643">
        <v>0</v>
      </c>
      <c r="R17" s="652" t="e">
        <f t="shared" si="0"/>
        <v>#DIV/0!</v>
      </c>
    </row>
    <row r="18" spans="1:18" x14ac:dyDescent="0.3">
      <c r="A18" s="668"/>
      <c r="B18" s="638"/>
      <c r="C18" s="642">
        <f>'HOU_Multi Boil'!H20</f>
        <v>2030</v>
      </c>
      <c r="D18" s="653">
        <f>'HOU_Multi Boil'!J20</f>
        <v>0.97</v>
      </c>
      <c r="E18" s="643">
        <v>0.95</v>
      </c>
      <c r="F18" s="652">
        <f t="shared" si="2"/>
        <v>2.0618556701030966E-2</v>
      </c>
      <c r="G18" s="651">
        <f t="shared" si="8"/>
        <v>30</v>
      </c>
      <c r="H18" s="643">
        <f t="shared" si="8"/>
        <v>30</v>
      </c>
      <c r="I18" s="652">
        <f t="shared" si="3"/>
        <v>0</v>
      </c>
      <c r="J18" s="654">
        <f>'HOU_Multi Boil'!L20</f>
        <v>0.50287499999999996</v>
      </c>
      <c r="K18" s="645">
        <v>4.95425</v>
      </c>
      <c r="L18" s="652">
        <f t="shared" si="4"/>
        <v>-8.851851851851853</v>
      </c>
      <c r="M18" s="653">
        <f>'HOU_Multi Boil'!M20</f>
        <v>4.311221875E-3</v>
      </c>
      <c r="N18" s="644">
        <v>7.4499999999999997E-2</v>
      </c>
      <c r="O18" s="652">
        <f t="shared" si="5"/>
        <v>-16.280483853547899</v>
      </c>
      <c r="P18" s="651">
        <f>'HOU_Multi Boil'!N20</f>
        <v>0</v>
      </c>
      <c r="Q18" s="643">
        <v>0</v>
      </c>
      <c r="R18" s="652" t="e">
        <f t="shared" si="0"/>
        <v>#DIV/0!</v>
      </c>
    </row>
    <row r="19" spans="1:18" x14ac:dyDescent="0.3">
      <c r="A19" s="670"/>
      <c r="B19" s="671"/>
      <c r="C19" s="672">
        <f>'HOU_Multi Boil'!H21</f>
        <v>2050</v>
      </c>
      <c r="D19" s="678">
        <f>'HOU_Multi Boil'!J21</f>
        <v>0.97</v>
      </c>
      <c r="E19" s="674">
        <v>0.95</v>
      </c>
      <c r="F19" s="675">
        <f t="shared" si="2"/>
        <v>2.0618556701030966E-2</v>
      </c>
      <c r="G19" s="673">
        <f t="shared" si="8"/>
        <v>30</v>
      </c>
      <c r="H19" s="674">
        <f t="shared" si="8"/>
        <v>30</v>
      </c>
      <c r="I19" s="675">
        <f t="shared" si="3"/>
        <v>0</v>
      </c>
      <c r="J19" s="676">
        <f>'HOU_Multi Boil'!L21</f>
        <v>0.46096875000000004</v>
      </c>
      <c r="K19" s="677">
        <v>4.95425</v>
      </c>
      <c r="L19" s="675">
        <f t="shared" si="4"/>
        <v>-9.7474747474747474</v>
      </c>
      <c r="M19" s="678">
        <f>'HOU_Multi Boil'!M21</f>
        <v>4.0923781249999997E-3</v>
      </c>
      <c r="N19" s="679">
        <v>7.4499999999999997E-2</v>
      </c>
      <c r="O19" s="675">
        <f t="shared" si="5"/>
        <v>-17.204573899192173</v>
      </c>
      <c r="P19" s="673">
        <f>'HOU_Multi Boil'!N21</f>
        <v>0</v>
      </c>
      <c r="Q19" s="674">
        <v>0</v>
      </c>
      <c r="R19" s="675" t="e">
        <f t="shared" si="0"/>
        <v>#DIV/0!</v>
      </c>
    </row>
    <row r="20" spans="1:18" x14ac:dyDescent="0.3">
      <c r="B20" s="162" t="s">
        <v>676</v>
      </c>
      <c r="C20" s="642"/>
      <c r="D20" s="653"/>
      <c r="E20" s="644"/>
      <c r="F20" s="652"/>
      <c r="G20" s="684"/>
      <c r="H20" s="681"/>
      <c r="I20" s="652"/>
      <c r="J20" s="654"/>
      <c r="K20" s="645"/>
      <c r="L20" s="652"/>
      <c r="M20" s="653"/>
      <c r="N20" s="644"/>
      <c r="O20" s="652"/>
      <c r="P20" s="654"/>
      <c r="Q20" s="644"/>
      <c r="R20" s="652"/>
    </row>
    <row r="21" spans="1:18" x14ac:dyDescent="0.3">
      <c r="B21" s="638" t="s">
        <v>679</v>
      </c>
      <c r="C21" s="642"/>
      <c r="D21" s="653"/>
      <c r="E21" s="644"/>
      <c r="F21" s="652"/>
      <c r="G21" s="684"/>
      <c r="H21" s="681"/>
      <c r="I21" s="652"/>
      <c r="J21" s="654"/>
      <c r="K21" s="645"/>
      <c r="L21" s="652"/>
      <c r="M21" s="653"/>
      <c r="N21" s="644"/>
      <c r="O21" s="652"/>
      <c r="P21" s="654"/>
      <c r="Q21" s="644"/>
      <c r="R21" s="652"/>
    </row>
    <row r="22" spans="1:18" x14ac:dyDescent="0.3">
      <c r="B22" s="638"/>
      <c r="C22" s="642"/>
      <c r="D22" s="653"/>
      <c r="E22" s="644"/>
      <c r="F22" s="652"/>
      <c r="G22" s="684"/>
      <c r="H22" s="681"/>
      <c r="I22" s="652"/>
      <c r="J22" s="654"/>
      <c r="K22" s="645"/>
      <c r="L22" s="652"/>
      <c r="M22" s="653"/>
      <c r="N22" s="644"/>
      <c r="O22" s="652"/>
      <c r="P22" s="654"/>
      <c r="Q22" s="644"/>
      <c r="R22" s="652"/>
    </row>
    <row r="23" spans="1:18" x14ac:dyDescent="0.3">
      <c r="B23" s="638"/>
      <c r="C23" s="642"/>
      <c r="D23" s="653"/>
      <c r="E23" s="644"/>
      <c r="F23" s="652"/>
      <c r="G23" s="684"/>
      <c r="H23" s="681"/>
      <c r="I23" s="652"/>
      <c r="J23" s="654"/>
      <c r="K23" s="645"/>
      <c r="L23" s="652"/>
      <c r="M23" s="653"/>
      <c r="N23" s="644"/>
      <c r="O23" s="652"/>
      <c r="P23" s="654"/>
      <c r="Q23" s="644"/>
      <c r="R23" s="652"/>
    </row>
    <row r="24" spans="1:18" x14ac:dyDescent="0.3">
      <c r="A24" s="658"/>
      <c r="B24" s="638" t="s">
        <v>677</v>
      </c>
      <c r="C24" s="659">
        <f>'HOU_Multi Boil'!H26</f>
        <v>2012</v>
      </c>
      <c r="D24" s="665">
        <f>'HOU_Multi Boil'!AA26</f>
        <v>3.875</v>
      </c>
      <c r="E24" s="666">
        <v>3</v>
      </c>
      <c r="F24" s="662">
        <f t="shared" si="2"/>
        <v>0.22580645161290325</v>
      </c>
      <c r="G24" s="685">
        <f>'HOU_Multi Boil'!K26</f>
        <v>15</v>
      </c>
      <c r="H24" s="682">
        <v>20</v>
      </c>
      <c r="I24" s="662">
        <f t="shared" si="3"/>
        <v>-0.33333333333333326</v>
      </c>
      <c r="J24" s="663">
        <f>'HOU_Multi Boil'!L26</f>
        <v>2.7937500000000002</v>
      </c>
      <c r="K24" s="664">
        <v>7.45</v>
      </c>
      <c r="L24" s="662">
        <f t="shared" si="4"/>
        <v>-1.6666666666666665</v>
      </c>
      <c r="M24" s="665">
        <f>'HOU_Multi Boil'!M26</f>
        <v>3.0544999999999996E-2</v>
      </c>
      <c r="N24" s="666">
        <v>7.45E-3</v>
      </c>
      <c r="O24" s="662">
        <f t="shared" si="5"/>
        <v>0.75609756097560976</v>
      </c>
      <c r="P24" s="663">
        <f>'HOU_Multi Boil'!N26</f>
        <v>1.0347222222222223</v>
      </c>
      <c r="Q24" s="666">
        <v>0</v>
      </c>
      <c r="R24" s="662">
        <f t="shared" si="0"/>
        <v>1</v>
      </c>
    </row>
    <row r="25" spans="1:18" x14ac:dyDescent="0.3">
      <c r="A25" s="668"/>
      <c r="B25" s="638"/>
      <c r="C25" s="642">
        <f>'HOU_Multi Boil'!H27</f>
        <v>2020</v>
      </c>
      <c r="D25" s="653">
        <f>'HOU_Multi Boil'!AA27</f>
        <v>3.9750000000000001</v>
      </c>
      <c r="E25" s="644">
        <v>3.3</v>
      </c>
      <c r="F25" s="652">
        <f t="shared" si="2"/>
        <v>0.16981132075471705</v>
      </c>
      <c r="G25" s="684">
        <f t="shared" ref="G25:H27" si="9">G24</f>
        <v>15</v>
      </c>
      <c r="H25" s="681">
        <f t="shared" si="9"/>
        <v>20</v>
      </c>
      <c r="I25" s="652">
        <f t="shared" si="3"/>
        <v>-0.33333333333333326</v>
      </c>
      <c r="J25" s="654">
        <f>'HOU_Multi Boil'!L27</f>
        <v>2.626125</v>
      </c>
      <c r="K25" s="645">
        <v>7.45</v>
      </c>
      <c r="L25" s="652">
        <f t="shared" si="4"/>
        <v>-1.8368794326241136</v>
      </c>
      <c r="M25" s="653">
        <f>'HOU_Multi Boil'!M27</f>
        <v>3.0731250000000002E-2</v>
      </c>
      <c r="N25" s="644">
        <v>7.45E-3</v>
      </c>
      <c r="O25" s="652">
        <f t="shared" si="5"/>
        <v>0.75757575757575757</v>
      </c>
      <c r="P25" s="654">
        <f>'HOU_Multi Boil'!N27</f>
        <v>0.97263888888888872</v>
      </c>
      <c r="Q25" s="644">
        <v>0</v>
      </c>
      <c r="R25" s="652">
        <f t="shared" si="0"/>
        <v>1</v>
      </c>
    </row>
    <row r="26" spans="1:18" x14ac:dyDescent="0.3">
      <c r="A26" s="668"/>
      <c r="B26" s="638"/>
      <c r="C26" s="642">
        <f>'HOU_Multi Boil'!H28</f>
        <v>2030</v>
      </c>
      <c r="D26" s="653">
        <f>'HOU_Multi Boil'!AA28</f>
        <v>4.0999999999999996</v>
      </c>
      <c r="E26" s="644">
        <v>3.7</v>
      </c>
      <c r="F26" s="652">
        <f t="shared" si="2"/>
        <v>9.7560975609755962E-2</v>
      </c>
      <c r="G26" s="684">
        <f t="shared" si="9"/>
        <v>15</v>
      </c>
      <c r="H26" s="681">
        <f t="shared" si="9"/>
        <v>20</v>
      </c>
      <c r="I26" s="652">
        <f t="shared" si="3"/>
        <v>-0.33333333333333326</v>
      </c>
      <c r="J26" s="654">
        <f>'HOU_Multi Boil'!L28</f>
        <v>2.3653750000000002</v>
      </c>
      <c r="K26" s="645">
        <v>6.7050000000000001</v>
      </c>
      <c r="L26" s="652">
        <f t="shared" si="4"/>
        <v>-1.8346456692913384</v>
      </c>
      <c r="M26" s="653">
        <f>'HOU_Multi Boil'!M28</f>
        <v>3.475425E-2</v>
      </c>
      <c r="N26" s="644">
        <v>7.45E-3</v>
      </c>
      <c r="O26" s="652">
        <f t="shared" si="5"/>
        <v>0.78563772775991425</v>
      </c>
      <c r="P26" s="654">
        <f>'HOU_Multi Boil'!N28</f>
        <v>0.86916666666666664</v>
      </c>
      <c r="Q26" s="644">
        <v>0</v>
      </c>
      <c r="R26" s="652">
        <f t="shared" si="0"/>
        <v>1</v>
      </c>
    </row>
    <row r="27" spans="1:18" x14ac:dyDescent="0.3">
      <c r="A27" s="670"/>
      <c r="B27" s="671"/>
      <c r="C27" s="672">
        <f>'HOU_Multi Boil'!H29</f>
        <v>2050</v>
      </c>
      <c r="D27" s="678">
        <f>'HOU_Multi Boil'!AA29</f>
        <v>4.3250000000000002</v>
      </c>
      <c r="E27" s="679">
        <v>4</v>
      </c>
      <c r="F27" s="675">
        <f t="shared" si="2"/>
        <v>7.5144508670520249E-2</v>
      </c>
      <c r="G27" s="686">
        <f t="shared" si="9"/>
        <v>15</v>
      </c>
      <c r="H27" s="683">
        <f t="shared" si="9"/>
        <v>20</v>
      </c>
      <c r="I27" s="675">
        <f t="shared" si="3"/>
        <v>-0.33333333333333326</v>
      </c>
      <c r="J27" s="676">
        <f>'HOU_Multi Boil'!L29</f>
        <v>2.1232500000000001</v>
      </c>
      <c r="K27" s="677">
        <v>6.7050000000000001</v>
      </c>
      <c r="L27" s="675">
        <f t="shared" si="4"/>
        <v>-2.1578947368421053</v>
      </c>
      <c r="M27" s="678">
        <f>'HOU_Multi Boil'!M29</f>
        <v>4.4904874999999997E-2</v>
      </c>
      <c r="N27" s="679">
        <v>7.45E-3</v>
      </c>
      <c r="O27" s="675">
        <f t="shared" si="5"/>
        <v>0.83409373703857326</v>
      </c>
      <c r="P27" s="676">
        <f>'HOU_Multi Boil'!N29</f>
        <v>0.78638888888888892</v>
      </c>
      <c r="Q27" s="679">
        <v>0</v>
      </c>
      <c r="R27" s="675">
        <f t="shared" si="0"/>
        <v>1</v>
      </c>
    </row>
    <row r="28" spans="1:18" x14ac:dyDescent="0.3">
      <c r="A28" s="658"/>
      <c r="B28" s="638" t="s">
        <v>678</v>
      </c>
      <c r="C28" s="659">
        <f>'HOU_Multi Boil'!H30</f>
        <v>2012</v>
      </c>
      <c r="D28" s="665">
        <f>'HOU_Multi Boil'!AA30</f>
        <v>4</v>
      </c>
      <c r="E28" s="666">
        <v>3.3</v>
      </c>
      <c r="F28" s="662">
        <f t="shared" si="2"/>
        <v>0.17500000000000004</v>
      </c>
      <c r="G28" s="685">
        <f>'HOU_Multi Boil'!K30</f>
        <v>15</v>
      </c>
      <c r="H28" s="682">
        <v>30</v>
      </c>
      <c r="I28" s="662">
        <f t="shared" si="3"/>
        <v>-1</v>
      </c>
      <c r="J28" s="663">
        <f>'HOU_Multi Boil'!L30</f>
        <v>4.9356249999999999</v>
      </c>
      <c r="K28" s="664">
        <v>8.1950000000000003</v>
      </c>
      <c r="L28" s="662">
        <f t="shared" si="4"/>
        <v>-0.66037735849056611</v>
      </c>
      <c r="M28" s="665">
        <f>'HOU_Multi Boil'!M30</f>
        <v>3.0544999999999996E-2</v>
      </c>
      <c r="N28" s="666">
        <v>7.45E-3</v>
      </c>
      <c r="O28" s="662">
        <f t="shared" si="5"/>
        <v>0.75609756097560976</v>
      </c>
      <c r="P28" s="663">
        <f>'HOU_Multi Boil'!N30</f>
        <v>1.341E-2</v>
      </c>
      <c r="Q28" s="666">
        <v>0</v>
      </c>
      <c r="R28" s="662">
        <f t="shared" si="0"/>
        <v>1</v>
      </c>
    </row>
    <row r="29" spans="1:18" x14ac:dyDescent="0.3">
      <c r="A29" s="668"/>
      <c r="B29" s="638"/>
      <c r="C29" s="642">
        <f>'HOU_Multi Boil'!H31</f>
        <v>2020</v>
      </c>
      <c r="D29" s="653">
        <f>'HOU_Multi Boil'!AA31</f>
        <v>4.0999999999999996</v>
      </c>
      <c r="E29" s="644">
        <v>3.5</v>
      </c>
      <c r="F29" s="652">
        <f t="shared" si="2"/>
        <v>0.14634146341463405</v>
      </c>
      <c r="G29" s="684">
        <f t="shared" ref="G29:H31" si="10">G28</f>
        <v>15</v>
      </c>
      <c r="H29" s="681">
        <f t="shared" si="10"/>
        <v>30</v>
      </c>
      <c r="I29" s="652">
        <f t="shared" si="3"/>
        <v>-1</v>
      </c>
      <c r="J29" s="654">
        <f>'HOU_Multi Boil'!L31</f>
        <v>4.6376250000000008</v>
      </c>
      <c r="K29" s="645">
        <v>8.1950000000000003</v>
      </c>
      <c r="L29" s="652">
        <f t="shared" si="4"/>
        <v>-0.76706827309236925</v>
      </c>
      <c r="M29" s="653">
        <f>'HOU_Multi Boil'!M31</f>
        <v>3.0731250000000002E-2</v>
      </c>
      <c r="N29" s="644">
        <v>7.45E-3</v>
      </c>
      <c r="O29" s="652">
        <f t="shared" si="5"/>
        <v>0.75757575757575757</v>
      </c>
      <c r="P29" s="654">
        <f>'HOU_Multi Boil'!N31</f>
        <v>1.2605399999999999E-2</v>
      </c>
      <c r="Q29" s="644">
        <v>0</v>
      </c>
      <c r="R29" s="652">
        <f t="shared" si="0"/>
        <v>1</v>
      </c>
    </row>
    <row r="30" spans="1:18" x14ac:dyDescent="0.3">
      <c r="A30" s="668"/>
      <c r="B30" s="638"/>
      <c r="C30" s="642">
        <f>'HOU_Multi Boil'!H32</f>
        <v>2030</v>
      </c>
      <c r="D30" s="653">
        <f>'HOU_Multi Boil'!AA32</f>
        <v>4.2</v>
      </c>
      <c r="E30" s="644">
        <v>4</v>
      </c>
      <c r="F30" s="652">
        <f t="shared" si="2"/>
        <v>4.7619047619047672E-2</v>
      </c>
      <c r="G30" s="684">
        <f t="shared" si="10"/>
        <v>15</v>
      </c>
      <c r="H30" s="681">
        <f t="shared" si="10"/>
        <v>30</v>
      </c>
      <c r="I30" s="652">
        <f t="shared" si="3"/>
        <v>-1</v>
      </c>
      <c r="J30" s="654">
        <f>'HOU_Multi Boil'!L32</f>
        <v>4.1720000000000006</v>
      </c>
      <c r="K30" s="645">
        <v>7.45</v>
      </c>
      <c r="L30" s="652">
        <f t="shared" si="4"/>
        <v>-0.78571428571428559</v>
      </c>
      <c r="M30" s="653">
        <f>'HOU_Multi Boil'!M32</f>
        <v>3.475425E-2</v>
      </c>
      <c r="N30" s="644">
        <v>7.45E-3</v>
      </c>
      <c r="O30" s="652">
        <f t="shared" si="5"/>
        <v>0.78563772775991425</v>
      </c>
      <c r="P30" s="654">
        <f>'HOU_Multi Boil'!N32</f>
        <v>1.1264400000000001E-2</v>
      </c>
      <c r="Q30" s="644">
        <v>0</v>
      </c>
      <c r="R30" s="652">
        <f t="shared" si="0"/>
        <v>1</v>
      </c>
    </row>
    <row r="31" spans="1:18" x14ac:dyDescent="0.3">
      <c r="A31" s="670"/>
      <c r="B31" s="671"/>
      <c r="C31" s="672">
        <f>'HOU_Multi Boil'!H33</f>
        <v>2050</v>
      </c>
      <c r="D31" s="678">
        <f>'HOU_Multi Boil'!AA33</f>
        <v>4.4000000000000004</v>
      </c>
      <c r="E31" s="679">
        <v>4.5</v>
      </c>
      <c r="F31" s="675">
        <f t="shared" si="2"/>
        <v>-2.2727272727272707E-2</v>
      </c>
      <c r="G31" s="686">
        <f t="shared" si="10"/>
        <v>15</v>
      </c>
      <c r="H31" s="683">
        <f t="shared" si="10"/>
        <v>30</v>
      </c>
      <c r="I31" s="675">
        <f t="shared" si="3"/>
        <v>-1</v>
      </c>
      <c r="J31" s="676">
        <f>'HOU_Multi Boil'!L33</f>
        <v>3.7622500000000003</v>
      </c>
      <c r="K31" s="677">
        <v>6.7050000000000001</v>
      </c>
      <c r="L31" s="675">
        <f t="shared" si="4"/>
        <v>-0.78217821782178198</v>
      </c>
      <c r="M31" s="678">
        <f>'HOU_Multi Boil'!M33</f>
        <v>4.4904874999999997E-2</v>
      </c>
      <c r="N31" s="679">
        <v>7.45E-3</v>
      </c>
      <c r="O31" s="675">
        <f t="shared" si="5"/>
        <v>0.83409373703857326</v>
      </c>
      <c r="P31" s="676">
        <f>'HOU_Multi Boil'!N33</f>
        <v>1.01916E-2</v>
      </c>
      <c r="Q31" s="679">
        <v>0</v>
      </c>
      <c r="R31" s="675">
        <f t="shared" si="0"/>
        <v>1</v>
      </c>
    </row>
    <row r="32" spans="1:18" x14ac:dyDescent="0.3">
      <c r="A32" s="658"/>
      <c r="B32" s="638" t="s">
        <v>680</v>
      </c>
      <c r="C32" s="659">
        <f>'HOU_Multi Boil'!H42</f>
        <v>2012</v>
      </c>
      <c r="D32" s="660">
        <f>'HOU_Multi Boil'!J42</f>
        <v>0.97</v>
      </c>
      <c r="E32" s="661">
        <v>1</v>
      </c>
      <c r="F32" s="662">
        <f t="shared" si="2"/>
        <v>-3.0927835051546504E-2</v>
      </c>
      <c r="G32" s="660">
        <f>'HOU_Multi Boil'!K42</f>
        <v>20</v>
      </c>
      <c r="H32" s="661">
        <v>20</v>
      </c>
      <c r="I32" s="662">
        <f t="shared" si="3"/>
        <v>0</v>
      </c>
      <c r="J32" s="663">
        <f>'HOU_Multi Boil'!L42</f>
        <v>4.5714285714285721</v>
      </c>
      <c r="K32" s="664">
        <v>4.7892857142857146</v>
      </c>
      <c r="L32" s="662">
        <f t="shared" si="4"/>
        <v>-4.7656249999999956E-2</v>
      </c>
      <c r="M32" s="802">
        <f>'HOU_Multi Boil'!M42</f>
        <v>1.0642857142857143E-2</v>
      </c>
      <c r="N32" s="803">
        <v>5.3214285714285716E-3</v>
      </c>
      <c r="O32" s="662">
        <f t="shared" si="5"/>
        <v>0.5</v>
      </c>
      <c r="P32" s="663">
        <f>'HOU_Multi Boil'!N42</f>
        <v>4.9940122174770618</v>
      </c>
      <c r="Q32" s="664">
        <v>44.648208078628784</v>
      </c>
      <c r="R32" s="662">
        <f t="shared" si="0"/>
        <v>-7.9403481878513968</v>
      </c>
    </row>
    <row r="33" spans="1:18" x14ac:dyDescent="0.3">
      <c r="A33" s="668"/>
      <c r="B33" s="638"/>
      <c r="C33" s="642">
        <f>'HOU_Multi Boil'!H43</f>
        <v>2020</v>
      </c>
      <c r="D33" s="651">
        <f>'HOU_Multi Boil'!J43</f>
        <v>0.97</v>
      </c>
      <c r="E33" s="643">
        <v>1</v>
      </c>
      <c r="F33" s="652">
        <f t="shared" si="2"/>
        <v>-3.0927835051546504E-2</v>
      </c>
      <c r="G33" s="651">
        <f>'HOU_Multi Boil'!K43</f>
        <v>25</v>
      </c>
      <c r="H33" s="643">
        <v>25</v>
      </c>
      <c r="I33" s="652">
        <f t="shared" si="3"/>
        <v>0</v>
      </c>
      <c r="J33" s="654">
        <f>'HOU_Multi Boil'!L43</f>
        <v>4.2857142857142856</v>
      </c>
      <c r="K33" s="645">
        <v>4.7892857142857146</v>
      </c>
      <c r="L33" s="652">
        <f t="shared" si="4"/>
        <v>-0.11750000000000016</v>
      </c>
      <c r="M33" s="804">
        <f>'HOU_Multi Boil'!M43</f>
        <v>1.0379433158225671E-2</v>
      </c>
      <c r="N33" s="805">
        <v>5.3214285714285716E-3</v>
      </c>
      <c r="O33" s="652">
        <f t="shared" si="5"/>
        <v>0.48731029042647145</v>
      </c>
      <c r="P33" s="654">
        <f>'HOU_Multi Boil'!N43</f>
        <v>5.1713910859307095</v>
      </c>
      <c r="Q33" s="645">
        <v>44.648208078628784</v>
      </c>
      <c r="R33" s="652">
        <f t="shared" si="0"/>
        <v>-7.6336939784149624</v>
      </c>
    </row>
    <row r="34" spans="1:18" x14ac:dyDescent="0.3">
      <c r="A34" s="668"/>
      <c r="B34" s="638"/>
      <c r="C34" s="642">
        <f>'HOU_Multi Boil'!H44</f>
        <v>2030</v>
      </c>
      <c r="D34" s="651">
        <f>'HOU_Multi Boil'!J44</f>
        <v>0.97</v>
      </c>
      <c r="E34" s="643">
        <v>1</v>
      </c>
      <c r="F34" s="652">
        <f t="shared" si="2"/>
        <v>-3.0927835051546504E-2</v>
      </c>
      <c r="G34" s="651">
        <f>'HOU_Multi Boil'!K44</f>
        <v>30</v>
      </c>
      <c r="H34" s="643">
        <v>30</v>
      </c>
      <c r="I34" s="652">
        <f t="shared" si="3"/>
        <v>0</v>
      </c>
      <c r="J34" s="654">
        <f>'HOU_Multi Boil'!L44</f>
        <v>3.9285714285714284</v>
      </c>
      <c r="K34" s="645">
        <v>4.7892857142857146</v>
      </c>
      <c r="L34" s="652">
        <f t="shared" si="4"/>
        <v>-0.21909090909090922</v>
      </c>
      <c r="M34" s="804">
        <f>'HOU_Multi Boil'!M44</f>
        <v>9.8446428571428574E-3</v>
      </c>
      <c r="N34" s="805">
        <v>5.3214285714285716E-3</v>
      </c>
      <c r="O34" s="652">
        <f t="shared" si="5"/>
        <v>0.45945945945945943</v>
      </c>
      <c r="P34" s="654">
        <f>'HOU_Multi Boil'!N44</f>
        <v>7.0455784617250172</v>
      </c>
      <c r="Q34" s="645">
        <v>44.648208078628784</v>
      </c>
      <c r="R34" s="652">
        <f t="shared" si="0"/>
        <v>-5.3370535607799132</v>
      </c>
    </row>
    <row r="35" spans="1:18" x14ac:dyDescent="0.3">
      <c r="A35" s="670"/>
      <c r="B35" s="671"/>
      <c r="C35" s="672">
        <f>'HOU_Multi Boil'!H45</f>
        <v>2050</v>
      </c>
      <c r="D35" s="673">
        <f>'HOU_Multi Boil'!J45</f>
        <v>0.97</v>
      </c>
      <c r="E35" s="674">
        <v>1</v>
      </c>
      <c r="F35" s="675">
        <f t="shared" si="2"/>
        <v>-3.0927835051546504E-2</v>
      </c>
      <c r="G35" s="673">
        <f>'HOU_Multi Boil'!K45</f>
        <v>30</v>
      </c>
      <c r="H35" s="674">
        <v>30</v>
      </c>
      <c r="I35" s="675">
        <f t="shared" si="3"/>
        <v>0</v>
      </c>
      <c r="J35" s="676">
        <f>'HOU_Multi Boil'!L45</f>
        <v>3.5714285714285716</v>
      </c>
      <c r="K35" s="677">
        <v>4.7892857142857146</v>
      </c>
      <c r="L35" s="675">
        <f t="shared" si="4"/>
        <v>-0.34099999999999997</v>
      </c>
      <c r="M35" s="806">
        <f>'HOU_Multi Boil'!M45</f>
        <v>9.0464285714285716E-3</v>
      </c>
      <c r="N35" s="807">
        <v>5.3214285714285716E-3</v>
      </c>
      <c r="O35" s="675">
        <f t="shared" si="5"/>
        <v>0.41176470588235292</v>
      </c>
      <c r="P35" s="676">
        <f>'HOU_Multi Boil'!N45</f>
        <v>10.261901153232486</v>
      </c>
      <c r="Q35" s="677">
        <v>44.648208078628784</v>
      </c>
      <c r="R35" s="675">
        <f t="shared" si="0"/>
        <v>-3.3508709947537012</v>
      </c>
    </row>
    <row r="36" spans="1:18" x14ac:dyDescent="0.3">
      <c r="A36" s="658"/>
      <c r="B36" s="638" t="s">
        <v>681</v>
      </c>
      <c r="C36" s="659">
        <f>'HOU_Multi Boil'!H46</f>
        <v>2012</v>
      </c>
      <c r="D36" s="660">
        <f>'HOU_Multi Boil'!AA46</f>
        <v>1.35</v>
      </c>
      <c r="E36" s="661">
        <v>1.35</v>
      </c>
      <c r="F36" s="662">
        <f t="shared" si="2"/>
        <v>0</v>
      </c>
      <c r="G36" s="660">
        <f>'HOU_Multi Boil'!K46</f>
        <v>20</v>
      </c>
      <c r="H36" s="661">
        <v>22</v>
      </c>
      <c r="I36" s="662">
        <f t="shared" si="3"/>
        <v>-0.10000000000000009</v>
      </c>
      <c r="J36" s="663">
        <f>'HOU_Multi Boil'!L46</f>
        <v>3.0477272727272728</v>
      </c>
      <c r="K36" s="664">
        <v>3.0477272727272724</v>
      </c>
      <c r="L36" s="662">
        <f t="shared" si="4"/>
        <v>0</v>
      </c>
      <c r="M36" s="665">
        <f>'HOU_Multi Boil'!M46</f>
        <v>3.9789772727272729E-2</v>
      </c>
      <c r="N36" s="666">
        <v>2.2857954545454546E-2</v>
      </c>
      <c r="O36" s="662">
        <f t="shared" si="5"/>
        <v>0.42553191489361708</v>
      </c>
      <c r="P36" s="663">
        <f>'HOU_Multi Boil'!N46</f>
        <v>0</v>
      </c>
      <c r="Q36" s="664">
        <v>1.2934027777777777</v>
      </c>
      <c r="R36" s="662" t="e">
        <f t="shared" si="0"/>
        <v>#DIV/0!</v>
      </c>
    </row>
    <row r="37" spans="1:18" x14ac:dyDescent="0.3">
      <c r="A37" s="668"/>
      <c r="B37" s="638"/>
      <c r="C37" s="642">
        <f>'HOU_Multi Boil'!H47</f>
        <v>2020</v>
      </c>
      <c r="D37" s="651">
        <f>'HOU_Multi Boil'!AA47</f>
        <v>1.45</v>
      </c>
      <c r="E37" s="643">
        <v>1.45</v>
      </c>
      <c r="F37" s="652">
        <f t="shared" si="2"/>
        <v>0</v>
      </c>
      <c r="G37" s="651">
        <f t="shared" ref="G37:H39" si="11">G36</f>
        <v>20</v>
      </c>
      <c r="H37" s="643">
        <f t="shared" si="11"/>
        <v>22</v>
      </c>
      <c r="I37" s="652">
        <f t="shared" si="3"/>
        <v>-0.10000000000000009</v>
      </c>
      <c r="J37" s="654">
        <f>'HOU_Multi Boil'!L47</f>
        <v>1.5831249999999999</v>
      </c>
      <c r="K37" s="645">
        <v>1.67625</v>
      </c>
      <c r="L37" s="652">
        <f t="shared" si="4"/>
        <v>-5.8823529411764719E-2</v>
      </c>
      <c r="M37" s="653">
        <f>'HOU_Multi Boil'!M47</f>
        <v>2.1884375000000001E-2</v>
      </c>
      <c r="N37" s="644">
        <v>1.2571875E-2</v>
      </c>
      <c r="O37" s="652">
        <f t="shared" si="5"/>
        <v>0.42553191489361708</v>
      </c>
      <c r="P37" s="654">
        <f>'HOU_Multi Boil'!N47</f>
        <v>0</v>
      </c>
      <c r="Q37" s="645">
        <v>1.2934027777777777</v>
      </c>
      <c r="R37" s="652" t="e">
        <f t="shared" si="0"/>
        <v>#DIV/0!</v>
      </c>
    </row>
    <row r="38" spans="1:18" x14ac:dyDescent="0.3">
      <c r="A38" s="668"/>
      <c r="B38" s="638"/>
      <c r="C38" s="642">
        <f>'HOU_Multi Boil'!H48</f>
        <v>2030</v>
      </c>
      <c r="D38" s="651">
        <f>'HOU_Multi Boil'!AA48</f>
        <v>1.7</v>
      </c>
      <c r="E38" s="643">
        <v>1.7</v>
      </c>
      <c r="F38" s="652">
        <f t="shared" si="2"/>
        <v>0</v>
      </c>
      <c r="G38" s="651">
        <f t="shared" si="11"/>
        <v>20</v>
      </c>
      <c r="H38" s="643">
        <f t="shared" si="11"/>
        <v>22</v>
      </c>
      <c r="I38" s="652">
        <f t="shared" si="3"/>
        <v>-0.10000000000000009</v>
      </c>
      <c r="J38" s="654">
        <f>'HOU_Multi Boil'!L48</f>
        <v>1.3968750000000001</v>
      </c>
      <c r="K38" s="645">
        <v>1.5831249999999999</v>
      </c>
      <c r="L38" s="652">
        <f t="shared" si="4"/>
        <v>-0.13333333333333308</v>
      </c>
      <c r="M38" s="653">
        <f>'HOU_Multi Boil'!M48</f>
        <v>2.1884375000000001E-2</v>
      </c>
      <c r="N38" s="644">
        <v>1.2571875E-2</v>
      </c>
      <c r="O38" s="652">
        <f t="shared" si="5"/>
        <v>0.42553191489361708</v>
      </c>
      <c r="P38" s="654">
        <f>'HOU_Multi Boil'!N48</f>
        <v>0</v>
      </c>
      <c r="Q38" s="645">
        <v>1.2934027777777777</v>
      </c>
      <c r="R38" s="652" t="e">
        <f t="shared" si="0"/>
        <v>#DIV/0!</v>
      </c>
    </row>
    <row r="39" spans="1:18" x14ac:dyDescent="0.3">
      <c r="A39" s="670"/>
      <c r="B39" s="671"/>
      <c r="C39" s="672">
        <f>'HOU_Multi Boil'!H49</f>
        <v>2050</v>
      </c>
      <c r="D39" s="673">
        <f>'HOU_Multi Boil'!AA49</f>
        <v>1.7</v>
      </c>
      <c r="E39" s="674">
        <v>1.7</v>
      </c>
      <c r="F39" s="675">
        <f t="shared" si="2"/>
        <v>0</v>
      </c>
      <c r="G39" s="673">
        <f t="shared" si="11"/>
        <v>20</v>
      </c>
      <c r="H39" s="674">
        <f t="shared" si="11"/>
        <v>22</v>
      </c>
      <c r="I39" s="675">
        <f t="shared" si="3"/>
        <v>-0.10000000000000009</v>
      </c>
      <c r="J39" s="676">
        <f>'HOU_Multi Boil'!L49</f>
        <v>1.30375</v>
      </c>
      <c r="K39" s="677">
        <v>1.5831249999999999</v>
      </c>
      <c r="L39" s="675">
        <f t="shared" si="4"/>
        <v>-0.21428571428571419</v>
      </c>
      <c r="M39" s="678">
        <f>'HOU_Multi Boil'!M49</f>
        <v>2.1884375000000001E-2</v>
      </c>
      <c r="N39" s="679">
        <v>1.2571875E-2</v>
      </c>
      <c r="O39" s="675">
        <f t="shared" si="5"/>
        <v>0.42553191489361708</v>
      </c>
      <c r="P39" s="676">
        <f>'HOU_Multi Boil'!N49</f>
        <v>0</v>
      </c>
      <c r="Q39" s="677">
        <v>1.2934027777777777</v>
      </c>
      <c r="R39" s="675" t="e">
        <f t="shared" si="0"/>
        <v>#DIV/0!</v>
      </c>
    </row>
    <row r="40" spans="1:18" x14ac:dyDescent="0.3">
      <c r="A40" s="658"/>
      <c r="B40" s="638" t="s">
        <v>682</v>
      </c>
      <c r="C40" s="659">
        <f>'HOU_Multi Boil'!H50</f>
        <v>2012</v>
      </c>
      <c r="D40" s="660">
        <f>'HOU_Multi Boil'!AA50</f>
        <v>1.35</v>
      </c>
      <c r="E40" s="661">
        <v>1.35</v>
      </c>
      <c r="F40" s="662">
        <f t="shared" si="2"/>
        <v>0</v>
      </c>
      <c r="G40" s="660">
        <f>'HOU_Multi Boil'!K50</f>
        <v>20</v>
      </c>
      <c r="H40" s="661">
        <v>22</v>
      </c>
      <c r="I40" s="662">
        <f t="shared" si="3"/>
        <v>-0.10000000000000009</v>
      </c>
      <c r="J40" s="663">
        <f>'HOU_Multi Boil'!L50</f>
        <v>5.5875000000000004</v>
      </c>
      <c r="K40" s="664">
        <v>5.5875000000000004</v>
      </c>
      <c r="L40" s="662">
        <f t="shared" si="4"/>
        <v>0</v>
      </c>
      <c r="M40" s="665">
        <f>'HOU_Multi Boil'!M50</f>
        <v>3.9789772727272729E-2</v>
      </c>
      <c r="N40" s="666">
        <v>2.2857954545454546E-2</v>
      </c>
      <c r="O40" s="662">
        <f t="shared" si="5"/>
        <v>0.42553191489361708</v>
      </c>
      <c r="P40" s="663">
        <f>'HOU_Multi Boil'!N50</f>
        <v>0</v>
      </c>
      <c r="Q40" s="664">
        <v>2.6129349046015711</v>
      </c>
      <c r="R40" s="662" t="e">
        <f t="shared" si="0"/>
        <v>#DIV/0!</v>
      </c>
    </row>
    <row r="41" spans="1:18" x14ac:dyDescent="0.3">
      <c r="A41" s="668"/>
      <c r="B41" s="638"/>
      <c r="C41" s="642">
        <f>'HOU_Multi Boil'!H51</f>
        <v>2020</v>
      </c>
      <c r="D41" s="651">
        <f>'HOU_Multi Boil'!AA51</f>
        <v>1.45</v>
      </c>
      <c r="E41" s="643">
        <v>1.45</v>
      </c>
      <c r="F41" s="652">
        <f t="shared" si="2"/>
        <v>0</v>
      </c>
      <c r="G41" s="651">
        <f t="shared" ref="G41:H43" si="12">G40</f>
        <v>20</v>
      </c>
      <c r="H41" s="643">
        <f t="shared" si="12"/>
        <v>22</v>
      </c>
      <c r="I41" s="652">
        <f t="shared" si="3"/>
        <v>-0.10000000000000009</v>
      </c>
      <c r="J41" s="654">
        <f>'HOU_Multi Boil'!L51</f>
        <v>2.8887375</v>
      </c>
      <c r="K41" s="645">
        <v>3.0731250000000001</v>
      </c>
      <c r="L41" s="652">
        <f t="shared" si="4"/>
        <v>-6.3829787234042534E-2</v>
      </c>
      <c r="M41" s="653">
        <f>'HOU_Multi Boil'!M51</f>
        <v>2.1884375000000001E-2</v>
      </c>
      <c r="N41" s="644">
        <v>1.2571875E-2</v>
      </c>
      <c r="O41" s="652">
        <f t="shared" si="5"/>
        <v>0.42553191489361708</v>
      </c>
      <c r="P41" s="654">
        <f>'HOU_Multi Boil'!N51</f>
        <v>0</v>
      </c>
      <c r="Q41" s="645">
        <v>1.4371141975308643</v>
      </c>
      <c r="R41" s="652" t="e">
        <f t="shared" si="0"/>
        <v>#DIV/0!</v>
      </c>
    </row>
    <row r="42" spans="1:18" x14ac:dyDescent="0.3">
      <c r="A42" s="668"/>
      <c r="B42" s="638"/>
      <c r="C42" s="642">
        <f>'HOU_Multi Boil'!H52</f>
        <v>2030</v>
      </c>
      <c r="D42" s="651">
        <f>'HOU_Multi Boil'!AA52</f>
        <v>1.7</v>
      </c>
      <c r="E42" s="643">
        <v>1.7</v>
      </c>
      <c r="F42" s="652">
        <f t="shared" si="2"/>
        <v>0</v>
      </c>
      <c r="G42" s="651">
        <f t="shared" si="12"/>
        <v>20</v>
      </c>
      <c r="H42" s="643">
        <f t="shared" si="12"/>
        <v>22</v>
      </c>
      <c r="I42" s="652">
        <f t="shared" si="3"/>
        <v>-0.10000000000000009</v>
      </c>
      <c r="J42" s="654">
        <f>'HOU_Multi Boil'!L52</f>
        <v>2.5998637499999999</v>
      </c>
      <c r="K42" s="645">
        <v>2.98</v>
      </c>
      <c r="L42" s="652">
        <f t="shared" si="4"/>
        <v>-0.14621391217135904</v>
      </c>
      <c r="M42" s="653">
        <f>'HOU_Multi Boil'!M52</f>
        <v>2.1884375000000001E-2</v>
      </c>
      <c r="N42" s="644">
        <v>1.2571875E-2</v>
      </c>
      <c r="O42" s="652">
        <f t="shared" si="5"/>
        <v>0.42553191489361708</v>
      </c>
      <c r="P42" s="654">
        <f>'HOU_Multi Boil'!N52</f>
        <v>0</v>
      </c>
      <c r="Q42" s="645">
        <v>1.4371141975308643</v>
      </c>
      <c r="R42" s="652" t="e">
        <f t="shared" si="0"/>
        <v>#DIV/0!</v>
      </c>
    </row>
    <row r="43" spans="1:18" x14ac:dyDescent="0.3">
      <c r="A43" s="670"/>
      <c r="B43" s="671"/>
      <c r="C43" s="672">
        <f>'HOU_Multi Boil'!H53</f>
        <v>2050</v>
      </c>
      <c r="D43" s="673">
        <f>'HOU_Multi Boil'!AA53</f>
        <v>1.7</v>
      </c>
      <c r="E43" s="674">
        <v>1.7</v>
      </c>
      <c r="F43" s="675">
        <f t="shared" si="2"/>
        <v>0</v>
      </c>
      <c r="G43" s="673">
        <f t="shared" si="12"/>
        <v>20</v>
      </c>
      <c r="H43" s="674">
        <f t="shared" si="12"/>
        <v>22</v>
      </c>
      <c r="I43" s="675">
        <f t="shared" si="3"/>
        <v>-0.10000000000000009</v>
      </c>
      <c r="J43" s="676">
        <f>'HOU_Multi Boil'!L53</f>
        <v>2.3398773749999999</v>
      </c>
      <c r="K43" s="677">
        <v>2.98</v>
      </c>
      <c r="L43" s="675">
        <f t="shared" si="4"/>
        <v>-0.27357101352373214</v>
      </c>
      <c r="M43" s="678">
        <f>'HOU_Multi Boil'!M53</f>
        <v>2.1884375000000001E-2</v>
      </c>
      <c r="N43" s="679">
        <v>1.2571875E-2</v>
      </c>
      <c r="O43" s="675">
        <f t="shared" si="5"/>
        <v>0.42553191489361708</v>
      </c>
      <c r="P43" s="676">
        <f>'HOU_Multi Boil'!N53</f>
        <v>0</v>
      </c>
      <c r="Q43" s="677">
        <v>1.4371141975308643</v>
      </c>
      <c r="R43" s="675" t="e">
        <f t="shared" si="0"/>
        <v>#DIV/0!</v>
      </c>
    </row>
    <row r="44" spans="1:18" x14ac:dyDescent="0.3">
      <c r="A44" s="658"/>
      <c r="B44" s="638" t="s">
        <v>683</v>
      </c>
      <c r="C44" s="659">
        <f>'HOU_Multi Boil'!H54</f>
        <v>2015</v>
      </c>
      <c r="D44" s="660">
        <f>'HOU_Multi Boil'!AA54</f>
        <v>1.5</v>
      </c>
      <c r="E44" s="661">
        <v>1.5</v>
      </c>
      <c r="F44" s="662">
        <f t="shared" si="2"/>
        <v>0</v>
      </c>
      <c r="G44" s="660">
        <f>'HOU_Multi Boil'!K54</f>
        <v>15</v>
      </c>
      <c r="H44" s="661">
        <v>12.5</v>
      </c>
      <c r="I44" s="662">
        <f t="shared" si="3"/>
        <v>0.16666666666666663</v>
      </c>
      <c r="J44" s="663">
        <f>'HOU_Multi Boil'!L54</f>
        <v>0.59599999999999997</v>
      </c>
      <c r="K44" s="664">
        <v>8.0459999999999994</v>
      </c>
      <c r="L44" s="662">
        <f t="shared" si="4"/>
        <v>-12.5</v>
      </c>
      <c r="M44" s="665">
        <f>'HOU_Multi Boil'!M54</f>
        <v>3.5015000000000004E-2</v>
      </c>
      <c r="N44" s="666">
        <v>2.0114999999999997E-2</v>
      </c>
      <c r="O44" s="662">
        <f t="shared" si="5"/>
        <v>0.42553191489361719</v>
      </c>
      <c r="P44" s="663">
        <f>'HOU_Multi Boil'!N54</f>
        <v>0</v>
      </c>
      <c r="Q44" s="664">
        <v>2.2993827160493829</v>
      </c>
      <c r="R44" s="662" t="e">
        <f t="shared" si="0"/>
        <v>#DIV/0!</v>
      </c>
    </row>
    <row r="45" spans="1:18" x14ac:dyDescent="0.3">
      <c r="A45" s="668"/>
      <c r="B45" s="638"/>
      <c r="C45" s="642">
        <f>'HOU_Multi Boil'!H55</f>
        <v>2020</v>
      </c>
      <c r="D45" s="651">
        <f>'HOU_Multi Boil'!AA55</f>
        <v>1.55</v>
      </c>
      <c r="E45" s="643">
        <v>1.55</v>
      </c>
      <c r="F45" s="652">
        <f t="shared" si="2"/>
        <v>0</v>
      </c>
      <c r="G45" s="651">
        <f t="shared" ref="G45:H47" si="13">G44</f>
        <v>15</v>
      </c>
      <c r="H45" s="643">
        <f t="shared" si="13"/>
        <v>12.5</v>
      </c>
      <c r="I45" s="652">
        <f t="shared" si="3"/>
        <v>0.16666666666666663</v>
      </c>
      <c r="J45" s="654">
        <f>'HOU_Multi Boil'!L55</f>
        <v>0.59599999999999997</v>
      </c>
      <c r="K45" s="645">
        <v>8.0459999999999994</v>
      </c>
      <c r="L45" s="652">
        <f t="shared" si="4"/>
        <v>-12.5</v>
      </c>
      <c r="M45" s="653">
        <f>'HOU_Multi Boil'!M55</f>
        <v>3.5015000000000004E-2</v>
      </c>
      <c r="N45" s="644">
        <v>2.0114999999999997E-2</v>
      </c>
      <c r="O45" s="652">
        <f t="shared" si="5"/>
        <v>0.42553191489361719</v>
      </c>
      <c r="P45" s="654">
        <f>'HOU_Multi Boil'!N55</f>
        <v>0</v>
      </c>
      <c r="Q45" s="645">
        <v>2.2993827160493829</v>
      </c>
      <c r="R45" s="652" t="e">
        <f t="shared" si="0"/>
        <v>#DIV/0!</v>
      </c>
    </row>
    <row r="46" spans="1:18" x14ac:dyDescent="0.3">
      <c r="A46" s="668"/>
      <c r="B46" s="638"/>
      <c r="C46" s="642">
        <f>'HOU_Multi Boil'!H56</f>
        <v>2030</v>
      </c>
      <c r="D46" s="651">
        <f>'HOU_Multi Boil'!AA56</f>
        <v>1.55</v>
      </c>
      <c r="E46" s="643">
        <v>1.55</v>
      </c>
      <c r="F46" s="652">
        <f t="shared" si="2"/>
        <v>0</v>
      </c>
      <c r="G46" s="651">
        <f t="shared" si="13"/>
        <v>15</v>
      </c>
      <c r="H46" s="643">
        <f t="shared" si="13"/>
        <v>12.5</v>
      </c>
      <c r="I46" s="652">
        <f t="shared" si="3"/>
        <v>0.16666666666666663</v>
      </c>
      <c r="J46" s="654">
        <f>'HOU_Multi Boil'!L56</f>
        <v>0.44700000000000001</v>
      </c>
      <c r="K46" s="645">
        <v>8.0459999999999994</v>
      </c>
      <c r="L46" s="652">
        <f t="shared" si="4"/>
        <v>-17</v>
      </c>
      <c r="M46" s="653">
        <f>'HOU_Multi Boil'!M56</f>
        <v>3.5015000000000004E-2</v>
      </c>
      <c r="N46" s="644">
        <v>2.0114999999999997E-2</v>
      </c>
      <c r="O46" s="652">
        <f t="shared" si="5"/>
        <v>0.42553191489361719</v>
      </c>
      <c r="P46" s="654">
        <f>'HOU_Multi Boil'!N56</f>
        <v>0</v>
      </c>
      <c r="Q46" s="645">
        <v>2.2993827160493829</v>
      </c>
      <c r="R46" s="652" t="e">
        <f t="shared" si="0"/>
        <v>#DIV/0!</v>
      </c>
    </row>
    <row r="47" spans="1:18" x14ac:dyDescent="0.3">
      <c r="A47" s="670"/>
      <c r="B47" s="671"/>
      <c r="C47" s="672">
        <f>'HOU_Multi Boil'!H57</f>
        <v>2050</v>
      </c>
      <c r="D47" s="673">
        <f>'HOU_Multi Boil'!AA57</f>
        <v>1.6</v>
      </c>
      <c r="E47" s="674">
        <v>1.6</v>
      </c>
      <c r="F47" s="675">
        <f t="shared" si="2"/>
        <v>0</v>
      </c>
      <c r="G47" s="673">
        <f t="shared" si="13"/>
        <v>15</v>
      </c>
      <c r="H47" s="674">
        <f t="shared" si="13"/>
        <v>12.5</v>
      </c>
      <c r="I47" s="675">
        <f t="shared" si="3"/>
        <v>0.16666666666666663</v>
      </c>
      <c r="J47" s="676">
        <f>'HOU_Multi Boil'!L57</f>
        <v>0.44700000000000001</v>
      </c>
      <c r="K47" s="677">
        <v>8.0459999999999994</v>
      </c>
      <c r="L47" s="675">
        <f t="shared" si="4"/>
        <v>-17</v>
      </c>
      <c r="M47" s="678">
        <f>'HOU_Multi Boil'!M57</f>
        <v>3.5015000000000004E-2</v>
      </c>
      <c r="N47" s="679">
        <v>2.0114999999999997E-2</v>
      </c>
      <c r="O47" s="675">
        <f t="shared" si="5"/>
        <v>0.42553191489361719</v>
      </c>
      <c r="P47" s="676">
        <f>'HOU_Multi Boil'!N57</f>
        <v>0</v>
      </c>
      <c r="Q47" s="677">
        <v>2.2993827160493829</v>
      </c>
      <c r="R47" s="675" t="e">
        <f t="shared" si="0"/>
        <v>#DIV/0!</v>
      </c>
    </row>
    <row r="48" spans="1:18" x14ac:dyDescent="0.3">
      <c r="A48" s="658"/>
      <c r="B48" s="638" t="s">
        <v>684</v>
      </c>
      <c r="C48" s="659">
        <f>'HOU_Multi Boil'!H58</f>
        <v>2015</v>
      </c>
      <c r="D48" s="660">
        <f>'HOU_Multi Boil'!AA58</f>
        <v>1.5</v>
      </c>
      <c r="E48" s="661">
        <v>1.5</v>
      </c>
      <c r="F48" s="662">
        <f t="shared" si="2"/>
        <v>0</v>
      </c>
      <c r="G48" s="660">
        <f>'HOU_Multi Boil'!K58</f>
        <v>15</v>
      </c>
      <c r="H48" s="661">
        <v>12.5</v>
      </c>
      <c r="I48" s="662">
        <f t="shared" si="3"/>
        <v>0.16666666666666663</v>
      </c>
      <c r="J48" s="663">
        <f>'HOU_Multi Boil'!L58</f>
        <v>2.831</v>
      </c>
      <c r="K48" s="664">
        <v>10.281000000000001</v>
      </c>
      <c r="L48" s="662">
        <f t="shared" si="4"/>
        <v>-2.6315789473684212</v>
      </c>
      <c r="M48" s="665">
        <f>'HOU_Multi Boil'!M58</f>
        <v>3.5015000000000004E-2</v>
      </c>
      <c r="N48" s="666">
        <v>2.0114999999999997E-2</v>
      </c>
      <c r="O48" s="662">
        <f t="shared" si="5"/>
        <v>0.42553191489361719</v>
      </c>
      <c r="P48" s="663">
        <f>'HOU_Multi Boil'!N58</f>
        <v>0</v>
      </c>
      <c r="Q48" s="664">
        <v>2.2993827160493829</v>
      </c>
      <c r="R48" s="662" t="e">
        <f t="shared" si="0"/>
        <v>#DIV/0!</v>
      </c>
    </row>
    <row r="49" spans="1:18" x14ac:dyDescent="0.3">
      <c r="A49" s="668"/>
      <c r="B49" s="638"/>
      <c r="C49" s="642">
        <f>'HOU_Multi Boil'!H59</f>
        <v>2020</v>
      </c>
      <c r="D49" s="651">
        <f>'HOU_Multi Boil'!AA59</f>
        <v>1.55</v>
      </c>
      <c r="E49" s="643">
        <v>1.55</v>
      </c>
      <c r="F49" s="652">
        <f t="shared" si="2"/>
        <v>0</v>
      </c>
      <c r="G49" s="651">
        <f t="shared" ref="G49:H51" si="14">G48</f>
        <v>15</v>
      </c>
      <c r="H49" s="643">
        <f t="shared" si="14"/>
        <v>12.5</v>
      </c>
      <c r="I49" s="652">
        <f t="shared" si="3"/>
        <v>0.16666666666666663</v>
      </c>
      <c r="J49" s="654">
        <f>'HOU_Multi Boil'!L59</f>
        <v>2.6611399999999996</v>
      </c>
      <c r="K49" s="645">
        <v>10.281000000000001</v>
      </c>
      <c r="L49" s="652">
        <f t="shared" si="4"/>
        <v>-2.8633818589025766</v>
      </c>
      <c r="M49" s="653">
        <f>'HOU_Multi Boil'!M59</f>
        <v>3.5015000000000004E-2</v>
      </c>
      <c r="N49" s="644">
        <v>2.0114999999999997E-2</v>
      </c>
      <c r="O49" s="652">
        <f t="shared" si="5"/>
        <v>0.42553191489361719</v>
      </c>
      <c r="P49" s="654">
        <f>'HOU_Multi Boil'!N59</f>
        <v>0</v>
      </c>
      <c r="Q49" s="645">
        <v>2.2993827160493829</v>
      </c>
      <c r="R49" s="652" t="e">
        <f t="shared" si="0"/>
        <v>#DIV/0!</v>
      </c>
    </row>
    <row r="50" spans="1:18" x14ac:dyDescent="0.3">
      <c r="A50" s="668"/>
      <c r="B50" s="638"/>
      <c r="C50" s="642">
        <f>'HOU_Multi Boil'!H60</f>
        <v>2030</v>
      </c>
      <c r="D50" s="651">
        <f>'HOU_Multi Boil'!AA60</f>
        <v>1.55</v>
      </c>
      <c r="E50" s="643">
        <v>1.55</v>
      </c>
      <c r="F50" s="652">
        <f t="shared" si="2"/>
        <v>0</v>
      </c>
      <c r="G50" s="651">
        <f t="shared" si="14"/>
        <v>15</v>
      </c>
      <c r="H50" s="643">
        <f t="shared" si="14"/>
        <v>12.5</v>
      </c>
      <c r="I50" s="652">
        <f t="shared" si="3"/>
        <v>0.16666666666666663</v>
      </c>
      <c r="J50" s="654">
        <f>'HOU_Multi Boil'!L60</f>
        <v>2.3950260000000005</v>
      </c>
      <c r="K50" s="645">
        <v>10.281000000000001</v>
      </c>
      <c r="L50" s="652">
        <f t="shared" si="4"/>
        <v>-3.2926465098917497</v>
      </c>
      <c r="M50" s="653">
        <f>'HOU_Multi Boil'!M60</f>
        <v>3.5015000000000004E-2</v>
      </c>
      <c r="N50" s="644">
        <v>2.0114999999999997E-2</v>
      </c>
      <c r="O50" s="652">
        <f t="shared" si="5"/>
        <v>0.42553191489361719</v>
      </c>
      <c r="P50" s="654">
        <f>'HOU_Multi Boil'!N60</f>
        <v>0</v>
      </c>
      <c r="Q50" s="645">
        <v>2.2993827160493829</v>
      </c>
      <c r="R50" s="652" t="e">
        <f t="shared" si="0"/>
        <v>#DIV/0!</v>
      </c>
    </row>
    <row r="51" spans="1:18" x14ac:dyDescent="0.3">
      <c r="A51" s="670"/>
      <c r="B51" s="671"/>
      <c r="C51" s="672">
        <f>'HOU_Multi Boil'!H61</f>
        <v>2050</v>
      </c>
      <c r="D51" s="673">
        <f>'HOU_Multi Boil'!AA61</f>
        <v>1.6</v>
      </c>
      <c r="E51" s="674">
        <v>1.6</v>
      </c>
      <c r="F51" s="675">
        <f t="shared" si="2"/>
        <v>0</v>
      </c>
      <c r="G51" s="673">
        <f t="shared" si="14"/>
        <v>15</v>
      </c>
      <c r="H51" s="674">
        <f t="shared" si="14"/>
        <v>12.5</v>
      </c>
      <c r="I51" s="675">
        <f t="shared" si="3"/>
        <v>0.16666666666666663</v>
      </c>
      <c r="J51" s="676">
        <f>'HOU_Multi Boil'!L61</f>
        <v>2.1555234000000003</v>
      </c>
      <c r="K51" s="677">
        <v>10.281000000000001</v>
      </c>
      <c r="L51" s="675">
        <f t="shared" si="4"/>
        <v>-3.7696072332130557</v>
      </c>
      <c r="M51" s="678">
        <f>'HOU_Multi Boil'!M61</f>
        <v>3.5015000000000004E-2</v>
      </c>
      <c r="N51" s="679">
        <v>2.0114999999999997E-2</v>
      </c>
      <c r="O51" s="675">
        <f t="shared" si="5"/>
        <v>0.42553191489361719</v>
      </c>
      <c r="P51" s="676">
        <f>'HOU_Multi Boil'!N61</f>
        <v>0</v>
      </c>
      <c r="Q51" s="677">
        <v>2.2993827160493829</v>
      </c>
      <c r="R51" s="675" t="e">
        <f t="shared" si="0"/>
        <v>#DIV/0!</v>
      </c>
    </row>
    <row r="52" spans="1:18" x14ac:dyDescent="0.3">
      <c r="A52" s="658"/>
      <c r="B52" s="638" t="s">
        <v>685</v>
      </c>
      <c r="C52" s="659">
        <f>'HOU_Multi Boil'!H62</f>
        <v>0</v>
      </c>
      <c r="D52" s="660">
        <f>'HOU_Multi Boil'!AA62</f>
        <v>0</v>
      </c>
      <c r="E52" s="661">
        <v>1.35</v>
      </c>
      <c r="F52" s="662" t="e">
        <f t="shared" si="2"/>
        <v>#DIV/0!</v>
      </c>
      <c r="G52" s="660">
        <f>'HOU_Multi Boil'!K62</f>
        <v>0</v>
      </c>
      <c r="H52" s="661">
        <v>20</v>
      </c>
      <c r="I52" s="662" t="e">
        <f t="shared" si="3"/>
        <v>#DIV/0!</v>
      </c>
      <c r="J52" s="663">
        <f>'HOU_Multi Boil'!L62</f>
        <v>0</v>
      </c>
      <c r="K52" s="664">
        <v>13.0375</v>
      </c>
      <c r="L52" s="662" t="e">
        <f t="shared" si="4"/>
        <v>#DIV/0!</v>
      </c>
      <c r="M52" s="665">
        <f>'HOU_Multi Boil'!M62</f>
        <v>0</v>
      </c>
      <c r="N52" s="666">
        <v>1.0057499999999999</v>
      </c>
      <c r="O52" s="662" t="e">
        <f t="shared" si="5"/>
        <v>#DIV/0!</v>
      </c>
      <c r="P52" s="663">
        <f>'HOU_Multi Boil'!N62</f>
        <v>0</v>
      </c>
      <c r="Q52" s="664">
        <v>206.94444444444443</v>
      </c>
      <c r="R52" s="662" t="e">
        <f t="shared" si="0"/>
        <v>#DIV/0!</v>
      </c>
    </row>
    <row r="53" spans="1:18" x14ac:dyDescent="0.3">
      <c r="A53" s="668"/>
      <c r="B53" s="638"/>
      <c r="C53" s="642">
        <f>'HOU_Multi Boil'!H63</f>
        <v>0</v>
      </c>
      <c r="D53" s="651">
        <f>'HOU_Multi Boil'!AA63</f>
        <v>0</v>
      </c>
      <c r="E53" s="643">
        <v>1.35</v>
      </c>
      <c r="F53" s="652" t="e">
        <f t="shared" si="2"/>
        <v>#DIV/0!</v>
      </c>
      <c r="G53" s="651">
        <f t="shared" ref="G53:H55" si="15">G52</f>
        <v>0</v>
      </c>
      <c r="H53" s="643">
        <f t="shared" si="15"/>
        <v>20</v>
      </c>
      <c r="I53" s="652" t="e">
        <f t="shared" si="3"/>
        <v>#DIV/0!</v>
      </c>
      <c r="J53" s="654">
        <f>'HOU_Multi Boil'!L63</f>
        <v>0</v>
      </c>
      <c r="K53" s="645">
        <v>13.0375</v>
      </c>
      <c r="L53" s="652" t="e">
        <f t="shared" si="4"/>
        <v>#DIV/0!</v>
      </c>
      <c r="M53" s="653">
        <f>'HOU_Multi Boil'!M63</f>
        <v>0</v>
      </c>
      <c r="N53" s="644">
        <v>1.0057499999999999</v>
      </c>
      <c r="O53" s="652" t="e">
        <f t="shared" si="5"/>
        <v>#DIV/0!</v>
      </c>
      <c r="P53" s="654">
        <f>'HOU_Multi Boil'!N63</f>
        <v>0</v>
      </c>
      <c r="Q53" s="645">
        <v>206.94444444444443</v>
      </c>
      <c r="R53" s="652" t="e">
        <f t="shared" si="0"/>
        <v>#DIV/0!</v>
      </c>
    </row>
    <row r="54" spans="1:18" x14ac:dyDescent="0.3">
      <c r="A54" s="668"/>
      <c r="B54" s="638"/>
      <c r="C54" s="642">
        <f>'HOU_Multi Boil'!H64</f>
        <v>0</v>
      </c>
      <c r="D54" s="651">
        <f>'HOU_Multi Boil'!AA64</f>
        <v>0</v>
      </c>
      <c r="E54" s="643">
        <v>1.35</v>
      </c>
      <c r="F54" s="652" t="e">
        <f t="shared" si="2"/>
        <v>#DIV/0!</v>
      </c>
      <c r="G54" s="651">
        <f t="shared" si="15"/>
        <v>0</v>
      </c>
      <c r="H54" s="643">
        <f t="shared" si="15"/>
        <v>20</v>
      </c>
      <c r="I54" s="652" t="e">
        <f t="shared" si="3"/>
        <v>#DIV/0!</v>
      </c>
      <c r="J54" s="654">
        <f>'HOU_Multi Boil'!L64</f>
        <v>0</v>
      </c>
      <c r="K54" s="645">
        <v>13.0375</v>
      </c>
      <c r="L54" s="652" t="e">
        <f t="shared" si="4"/>
        <v>#DIV/0!</v>
      </c>
      <c r="M54" s="653">
        <f>'HOU_Multi Boil'!M64</f>
        <v>0</v>
      </c>
      <c r="N54" s="644">
        <v>1.0057499999999999</v>
      </c>
      <c r="O54" s="652" t="e">
        <f t="shared" si="5"/>
        <v>#DIV/0!</v>
      </c>
      <c r="P54" s="654">
        <f>'HOU_Multi Boil'!N64</f>
        <v>0</v>
      </c>
      <c r="Q54" s="645">
        <v>206.94444444444443</v>
      </c>
      <c r="R54" s="652" t="e">
        <f t="shared" si="0"/>
        <v>#DIV/0!</v>
      </c>
    </row>
    <row r="55" spans="1:18" x14ac:dyDescent="0.3">
      <c r="A55" s="670"/>
      <c r="B55" s="671"/>
      <c r="C55" s="672">
        <f>'HOU_Multi Boil'!H65</f>
        <v>0</v>
      </c>
      <c r="D55" s="673">
        <f>'HOU_Multi Boil'!AA65</f>
        <v>0</v>
      </c>
      <c r="E55" s="674">
        <v>1.35</v>
      </c>
      <c r="F55" s="675" t="e">
        <f t="shared" si="2"/>
        <v>#DIV/0!</v>
      </c>
      <c r="G55" s="673">
        <f t="shared" si="15"/>
        <v>0</v>
      </c>
      <c r="H55" s="674">
        <f t="shared" si="15"/>
        <v>20</v>
      </c>
      <c r="I55" s="675" t="e">
        <f t="shared" si="3"/>
        <v>#DIV/0!</v>
      </c>
      <c r="J55" s="676">
        <f>'HOU_Multi Boil'!L65</f>
        <v>0</v>
      </c>
      <c r="K55" s="677">
        <v>13.0375</v>
      </c>
      <c r="L55" s="675" t="e">
        <f t="shared" si="4"/>
        <v>#DIV/0!</v>
      </c>
      <c r="M55" s="678">
        <f>'HOU_Multi Boil'!M65</f>
        <v>0</v>
      </c>
      <c r="N55" s="679">
        <v>1.0057499999999999</v>
      </c>
      <c r="O55" s="675" t="e">
        <f t="shared" si="5"/>
        <v>#DIV/0!</v>
      </c>
      <c r="P55" s="676">
        <f>'HOU_Multi Boil'!N65</f>
        <v>0</v>
      </c>
      <c r="Q55" s="677">
        <v>206.94444444444443</v>
      </c>
      <c r="R55" s="675" t="e">
        <f t="shared" si="0"/>
        <v>#DIV/0!</v>
      </c>
    </row>
    <row r="56" spans="1:18" x14ac:dyDescent="0.3">
      <c r="A56" s="668"/>
      <c r="B56" s="638" t="s">
        <v>686</v>
      </c>
      <c r="C56" s="642">
        <f>'HOU_Multi Boil'!H66</f>
        <v>2012</v>
      </c>
      <c r="D56" s="653">
        <f>'HOU_Multi Boil'!J66</f>
        <v>0.97</v>
      </c>
      <c r="E56" s="643">
        <v>0.96</v>
      </c>
      <c r="F56" s="652">
        <f t="shared" si="2"/>
        <v>1.0309278350515427E-2</v>
      </c>
      <c r="G56" s="651">
        <f>'HOU_Multi Boil'!K66</f>
        <v>20</v>
      </c>
      <c r="H56" s="643">
        <v>30</v>
      </c>
      <c r="I56" s="652">
        <f t="shared" si="3"/>
        <v>-0.5</v>
      </c>
      <c r="J56" s="654">
        <f>'HOU_Multi Boil'!L66</f>
        <v>0.52149999999999996</v>
      </c>
      <c r="K56" s="645">
        <v>1.172850091888054</v>
      </c>
      <c r="L56" s="652">
        <f t="shared" si="4"/>
        <v>-1.2489934647901326</v>
      </c>
      <c r="M56" s="653">
        <f>'HOU_Multi Boil'!M66</f>
        <v>4.6394875E-3</v>
      </c>
      <c r="N56" s="644">
        <v>2.8309999999999998E-2</v>
      </c>
      <c r="O56" s="652">
        <f t="shared" si="5"/>
        <v>-5.1019670814933757</v>
      </c>
      <c r="P56" s="654">
        <f>'HOU_Multi Boil'!N66</f>
        <v>0</v>
      </c>
      <c r="Q56" s="645">
        <v>14.154999999999999</v>
      </c>
      <c r="R56" s="652" t="e">
        <f t="shared" si="0"/>
        <v>#DIV/0!</v>
      </c>
    </row>
    <row r="57" spans="1:18" x14ac:dyDescent="0.3">
      <c r="A57" s="668"/>
      <c r="B57" s="638"/>
      <c r="C57" s="642">
        <f>'HOU_Multi Boil'!H67</f>
        <v>2020</v>
      </c>
      <c r="D57" s="653">
        <f>'HOU_Multi Boil'!J67</f>
        <v>0.97</v>
      </c>
      <c r="E57" s="643">
        <v>0.96</v>
      </c>
      <c r="F57" s="652">
        <f t="shared" si="2"/>
        <v>1.0309278350515427E-2</v>
      </c>
      <c r="G57" s="651">
        <f t="shared" ref="G57:H59" si="16">G56</f>
        <v>20</v>
      </c>
      <c r="H57" s="643">
        <f t="shared" si="16"/>
        <v>30</v>
      </c>
      <c r="I57" s="652">
        <f t="shared" si="3"/>
        <v>-0.5</v>
      </c>
      <c r="J57" s="654">
        <f>'HOU_Multi Boil'!L67</f>
        <v>0.50859222475305776</v>
      </c>
      <c r="K57" s="645">
        <v>1.2476677376768484</v>
      </c>
      <c r="L57" s="652">
        <f t="shared" si="4"/>
        <v>-1.4531789456330007</v>
      </c>
      <c r="M57" s="653">
        <f>'HOU_Multi Boil'!M67</f>
        <v>4.5300656250000012E-3</v>
      </c>
      <c r="N57" s="644">
        <v>2.8309999999999998E-2</v>
      </c>
      <c r="O57" s="652">
        <f t="shared" si="5"/>
        <v>-5.2493575907081897</v>
      </c>
      <c r="P57" s="654">
        <f>'HOU_Multi Boil'!N67</f>
        <v>0</v>
      </c>
      <c r="Q57" s="645">
        <v>14.154999999999999</v>
      </c>
      <c r="R57" s="652" t="e">
        <f t="shared" si="0"/>
        <v>#DIV/0!</v>
      </c>
    </row>
    <row r="58" spans="1:18" x14ac:dyDescent="0.3">
      <c r="A58" s="670"/>
      <c r="B58" s="671"/>
      <c r="C58" s="642">
        <f>'HOU_Multi Boil'!H68</f>
        <v>2030</v>
      </c>
      <c r="D58" s="653">
        <f>'HOU_Multi Boil'!J68</f>
        <v>0.97</v>
      </c>
      <c r="E58" s="674">
        <v>0</v>
      </c>
      <c r="F58" s="675">
        <f t="shared" si="2"/>
        <v>1</v>
      </c>
      <c r="G58" s="673">
        <f t="shared" si="16"/>
        <v>20</v>
      </c>
      <c r="H58" s="674">
        <f t="shared" si="16"/>
        <v>30</v>
      </c>
      <c r="I58" s="675">
        <f t="shared" si="3"/>
        <v>-0.5</v>
      </c>
      <c r="J58" s="654">
        <f>'HOU_Multi Boil'!L68</f>
        <v>0.48372721723875806</v>
      </c>
      <c r="K58" s="677">
        <v>0</v>
      </c>
      <c r="L58" s="675">
        <f t="shared" si="4"/>
        <v>1</v>
      </c>
      <c r="M58" s="653">
        <f>'HOU_Multi Boil'!M68</f>
        <v>4.311221875E-3</v>
      </c>
      <c r="N58" s="679">
        <v>0</v>
      </c>
      <c r="O58" s="675">
        <f t="shared" si="5"/>
        <v>1</v>
      </c>
      <c r="P58" s="676">
        <f>'HOU_Multi Boil'!N68</f>
        <v>0</v>
      </c>
      <c r="Q58" s="677">
        <v>0</v>
      </c>
      <c r="R58" s="675" t="e">
        <f t="shared" si="0"/>
        <v>#DIV/0!</v>
      </c>
    </row>
    <row r="59" spans="1:18" x14ac:dyDescent="0.3">
      <c r="B59" s="162"/>
      <c r="C59" s="642">
        <f>'HOU_Multi Boil'!H69</f>
        <v>2050</v>
      </c>
      <c r="D59" s="653">
        <f>'HOU_Multi Boil'!J69</f>
        <v>0.97</v>
      </c>
      <c r="E59" s="674">
        <v>0</v>
      </c>
      <c r="F59" s="675">
        <f>1-E59/D59</f>
        <v>1</v>
      </c>
      <c r="G59" s="673">
        <f t="shared" si="16"/>
        <v>20</v>
      </c>
      <c r="H59" s="674">
        <f t="shared" si="16"/>
        <v>30</v>
      </c>
      <c r="I59" s="675">
        <f>1-H59/G59</f>
        <v>-0.5</v>
      </c>
      <c r="J59" s="654">
        <f>'HOU_Multi Boil'!L69</f>
        <v>0.43758471030825735</v>
      </c>
      <c r="K59" s="677">
        <v>0</v>
      </c>
      <c r="L59" s="675">
        <f>1-K59/J59</f>
        <v>1</v>
      </c>
      <c r="M59" s="653">
        <f>'HOU_Multi Boil'!M69</f>
        <v>4.0923781249999997E-3</v>
      </c>
      <c r="N59" s="679">
        <v>0</v>
      </c>
      <c r="O59" s="675">
        <f>1-N59/M59</f>
        <v>1</v>
      </c>
      <c r="P59" s="676">
        <f>'HOU_Multi Boil'!N69</f>
        <v>0</v>
      </c>
      <c r="Q59" s="677">
        <v>0</v>
      </c>
      <c r="R59" s="675" t="e">
        <f>1-Q59/P59</f>
        <v>#DIV/0!</v>
      </c>
    </row>
  </sheetData>
  <conditionalFormatting sqref="R4:R59">
    <cfRule type="colorScale" priority="8">
      <colorScale>
        <cfvo type="min"/>
        <cfvo type="percentile" val="50"/>
        <cfvo type="max"/>
        <color rgb="FFF8696B"/>
        <color rgb="FFFFEB84"/>
        <color rgb="FF63BE7B"/>
      </colorScale>
    </cfRule>
  </conditionalFormatting>
  <conditionalFormatting sqref="F4:F59">
    <cfRule type="colorScale" priority="10">
      <colorScale>
        <cfvo type="min"/>
        <cfvo type="percentile" val="50"/>
        <cfvo type="max"/>
        <color rgb="FFF8696B"/>
        <color rgb="FFFFEB84"/>
        <color rgb="FF63BE7B"/>
      </colorScale>
    </cfRule>
  </conditionalFormatting>
  <conditionalFormatting sqref="I4:I59">
    <cfRule type="colorScale" priority="12">
      <colorScale>
        <cfvo type="min"/>
        <cfvo type="percentile" val="50"/>
        <cfvo type="max"/>
        <color rgb="FFF8696B"/>
        <color rgb="FFFFEB84"/>
        <color rgb="FF63BE7B"/>
      </colorScale>
    </cfRule>
  </conditionalFormatting>
  <conditionalFormatting sqref="L4:L59">
    <cfRule type="colorScale" priority="14">
      <colorScale>
        <cfvo type="min"/>
        <cfvo type="percentile" val="50"/>
        <cfvo type="max"/>
        <color rgb="FFF8696B"/>
        <color rgb="FFFFEB84"/>
        <color rgb="FF63BE7B"/>
      </colorScale>
    </cfRule>
  </conditionalFormatting>
  <conditionalFormatting sqref="O4:O59">
    <cfRule type="colorScale" priority="16">
      <colorScale>
        <cfvo type="min"/>
        <cfvo type="percentile" val="50"/>
        <cfvo type="max"/>
        <color rgb="FFF8696B"/>
        <color rgb="FFFFEB84"/>
        <color rgb="FF63BE7B"/>
      </colorScale>
    </cfRule>
  </conditionalFormatting>
  <pageMargins left="0.7" right="0.7" top="0.75" bottom="0.75" header="0.3" footer="0.3"/>
  <pageSetup paperSize="9" orientation="portrait"/>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rgb="FF92D050"/>
  </sheetPr>
  <dimension ref="A2:AB152"/>
  <sheetViews>
    <sheetView topLeftCell="A93" workbookViewId="0">
      <selection activeCell="B94" sqref="B94:I96"/>
    </sheetView>
  </sheetViews>
  <sheetFormatPr defaultColWidth="9.109375" defaultRowHeight="14.4" x14ac:dyDescent="0.3"/>
  <cols>
    <col min="1" max="1" width="9.109375" style="53"/>
    <col min="2" max="2" width="10.6640625" style="53" customWidth="1"/>
    <col min="3" max="3" width="15.33203125" style="53" bestFit="1" customWidth="1"/>
    <col min="4" max="4" width="90.44140625" style="53" customWidth="1"/>
    <col min="5" max="5" width="15.6640625" style="53" customWidth="1"/>
    <col min="6" max="6" width="13.88671875" style="53" customWidth="1"/>
    <col min="7" max="7" width="9.109375" style="837" customWidth="1"/>
    <col min="8" max="8" width="11" style="53" customWidth="1"/>
    <col min="9" max="10" width="9.109375" style="53"/>
    <col min="11" max="11" width="14.44140625" style="53" customWidth="1"/>
    <col min="12" max="12" width="10" style="53" customWidth="1"/>
    <col min="13" max="14" width="9.109375" style="53"/>
    <col min="15" max="15" width="9.109375" style="53" customWidth="1"/>
    <col min="16" max="20" width="9.109375" style="53"/>
    <col min="21" max="21" width="16.44140625" style="53" customWidth="1"/>
    <col min="22" max="22" width="9.109375" style="53"/>
    <col min="23" max="23" width="9.109375" style="712"/>
    <col min="24" max="24" width="9.109375" style="53"/>
    <col min="25" max="25" width="21.5546875" style="53" customWidth="1"/>
    <col min="26" max="26" width="9.109375" style="53"/>
    <col min="27" max="27" width="18.5546875" style="53" customWidth="1"/>
    <col min="28" max="28" width="39.6640625" style="53" customWidth="1"/>
    <col min="29" max="16384" width="9.109375" style="53"/>
  </cols>
  <sheetData>
    <row r="2" spans="3:27" x14ac:dyDescent="0.3">
      <c r="H2" s="71" t="s">
        <v>354</v>
      </c>
    </row>
    <row r="3" spans="3:27" ht="28.8" x14ac:dyDescent="0.3">
      <c r="C3" s="27" t="s">
        <v>292</v>
      </c>
      <c r="D3" s="27" t="s">
        <v>293</v>
      </c>
      <c r="E3" s="27" t="s">
        <v>294</v>
      </c>
      <c r="F3" s="64" t="s">
        <v>295</v>
      </c>
      <c r="G3" s="852" t="s">
        <v>824</v>
      </c>
      <c r="H3" s="27" t="s">
        <v>255</v>
      </c>
      <c r="I3" s="27" t="s">
        <v>256</v>
      </c>
      <c r="J3" s="28" t="s">
        <v>257</v>
      </c>
      <c r="K3" s="28" t="s">
        <v>259</v>
      </c>
      <c r="L3" s="29" t="s">
        <v>260</v>
      </c>
      <c r="M3" s="30" t="s">
        <v>261</v>
      </c>
      <c r="N3" s="30" t="s">
        <v>262</v>
      </c>
      <c r="O3" s="30" t="s">
        <v>263</v>
      </c>
      <c r="P3" s="30" t="s">
        <v>264</v>
      </c>
      <c r="Q3" s="30"/>
      <c r="R3" s="30" t="s">
        <v>265</v>
      </c>
      <c r="S3" s="30" t="s">
        <v>266</v>
      </c>
      <c r="T3" s="30" t="s">
        <v>267</v>
      </c>
      <c r="U3" s="30" t="s">
        <v>268</v>
      </c>
      <c r="V3" s="30" t="s">
        <v>269</v>
      </c>
      <c r="W3" s="742"/>
      <c r="X3" s="53" t="s">
        <v>290</v>
      </c>
      <c r="Z3" s="28" t="s">
        <v>258</v>
      </c>
      <c r="AA3" s="114" t="s">
        <v>387</v>
      </c>
    </row>
    <row r="4" spans="3:27" ht="29.4" thickBot="1" x14ac:dyDescent="0.35">
      <c r="C4" s="65" t="s">
        <v>296</v>
      </c>
      <c r="D4" s="31"/>
      <c r="E4" s="31"/>
      <c r="F4" s="66"/>
      <c r="G4" s="853" t="s">
        <v>825</v>
      </c>
      <c r="H4" s="31"/>
      <c r="I4" s="31"/>
      <c r="J4" s="32"/>
      <c r="K4" s="32"/>
      <c r="L4" s="33"/>
      <c r="M4" s="31"/>
      <c r="N4" s="31"/>
      <c r="O4" s="31"/>
      <c r="P4" s="31"/>
      <c r="Q4" s="31"/>
      <c r="R4" s="31"/>
      <c r="S4" s="31"/>
      <c r="T4" s="31"/>
      <c r="U4" s="31"/>
      <c r="V4" s="31"/>
      <c r="W4" s="743"/>
      <c r="Z4" s="32"/>
      <c r="AA4" s="115"/>
    </row>
    <row r="5" spans="3:27" ht="15" thickBot="1" x14ac:dyDescent="0.35">
      <c r="C5" s="53" t="s">
        <v>328</v>
      </c>
      <c r="G5" s="854" t="s">
        <v>826</v>
      </c>
      <c r="H5" s="38"/>
      <c r="I5" s="38"/>
      <c r="J5" s="38" t="s">
        <v>691</v>
      </c>
      <c r="K5" s="38" t="s">
        <v>666</v>
      </c>
      <c r="L5" s="38" t="s">
        <v>373</v>
      </c>
      <c r="M5" s="38" t="s">
        <v>374</v>
      </c>
      <c r="N5" s="38" t="s">
        <v>375</v>
      </c>
      <c r="O5" s="38" t="s">
        <v>271</v>
      </c>
      <c r="P5" s="38" t="s">
        <v>271</v>
      </c>
      <c r="Q5" s="38"/>
      <c r="R5" s="38" t="s">
        <v>272</v>
      </c>
      <c r="S5" s="38" t="s">
        <v>272</v>
      </c>
      <c r="T5" s="38" t="s">
        <v>272</v>
      </c>
      <c r="U5" s="38" t="s">
        <v>272</v>
      </c>
      <c r="V5" s="38" t="s">
        <v>272</v>
      </c>
      <c r="W5" s="744"/>
      <c r="Z5" s="38"/>
      <c r="AA5" s="116"/>
    </row>
    <row r="6" spans="3:27" x14ac:dyDescent="0.3">
      <c r="C6" s="53" t="str">
        <f>C97</f>
        <v>RHTDBNGABN1</v>
      </c>
      <c r="D6" s="53" t="str">
        <f>D97</f>
        <v>Residential heating technology detached building - natural gas boiler - new 1</v>
      </c>
      <c r="E6" s="72" t="s">
        <v>415</v>
      </c>
      <c r="F6" s="72" t="s">
        <v>353</v>
      </c>
      <c r="G6" s="855" t="s">
        <v>827</v>
      </c>
      <c r="H6" s="46">
        <v>2012</v>
      </c>
      <c r="I6" s="46">
        <v>2012</v>
      </c>
      <c r="J6" s="847">
        <f>'Natural gas boiler'!D8-$J$92</f>
        <v>0.94</v>
      </c>
      <c r="K6" s="46">
        <f>'Natural gas boiler'!E8</f>
        <v>20</v>
      </c>
      <c r="L6" s="494">
        <f>'Natural gas boiler'!F8</f>
        <v>2.3839999999999999</v>
      </c>
      <c r="M6" s="86">
        <f>'Natural gas boiler'!G8</f>
        <v>0.15604025000000002</v>
      </c>
      <c r="N6" s="86">
        <f>'Natural gas boiler'!H8</f>
        <v>0</v>
      </c>
      <c r="O6" s="47">
        <v>3.1536000000000002E-2</v>
      </c>
      <c r="P6" s="86">
        <f>'Natural gas boiler'!J8</f>
        <v>0.2</v>
      </c>
      <c r="Q6" s="79"/>
      <c r="R6" s="76">
        <f>'Natural gas boiler'!K8</f>
        <v>0</v>
      </c>
      <c r="S6" s="46">
        <f>'Natural gas boiler'!L8</f>
        <v>20</v>
      </c>
      <c r="T6" s="46">
        <f>'Natural gas boiler'!M8</f>
        <v>2</v>
      </c>
      <c r="U6" s="76">
        <f>'Natural gas boiler'!N8</f>
        <v>0</v>
      </c>
      <c r="V6" s="46">
        <f>'Natural gas boiler'!O8</f>
        <v>0</v>
      </c>
      <c r="W6" s="89"/>
      <c r="X6" s="53" t="s">
        <v>570</v>
      </c>
      <c r="Z6" s="46"/>
      <c r="AA6" s="113"/>
    </row>
    <row r="7" spans="3:27" x14ac:dyDescent="0.3">
      <c r="G7" s="855" t="s">
        <v>827</v>
      </c>
      <c r="H7" s="46">
        <f>'Natural gas boiler'!B9</f>
        <v>2020</v>
      </c>
      <c r="I7" s="46"/>
      <c r="J7" s="847">
        <f>'Natural gas boiler'!D9-$J$92</f>
        <v>0.94</v>
      </c>
      <c r="K7" s="46">
        <f>'Natural gas boiler'!E9</f>
        <v>20</v>
      </c>
      <c r="L7" s="494">
        <f>'Natural gas boiler'!F9</f>
        <v>2.3249930274425501</v>
      </c>
      <c r="M7" s="86">
        <f>'Natural gas boiler'!G9</f>
        <v>0.15250876421515935</v>
      </c>
      <c r="N7" s="86">
        <f>'Natural gas boiler'!H9</f>
        <v>0</v>
      </c>
      <c r="O7" s="47"/>
      <c r="P7" s="79"/>
      <c r="Q7" s="79"/>
      <c r="R7" s="76">
        <f>'Natural gas boiler'!K9</f>
        <v>0</v>
      </c>
      <c r="S7" s="46">
        <f>'Natural gas boiler'!L9</f>
        <v>10</v>
      </c>
      <c r="T7" s="46">
        <f>'Natural gas boiler'!M9</f>
        <v>1</v>
      </c>
      <c r="U7" s="76">
        <f>'Natural gas boiler'!N9</f>
        <v>0</v>
      </c>
      <c r="V7" s="46">
        <f>'Natural gas boiler'!O9</f>
        <v>0</v>
      </c>
      <c r="W7" s="89"/>
      <c r="Z7" s="46"/>
      <c r="AA7" s="113"/>
    </row>
    <row r="8" spans="3:27" x14ac:dyDescent="0.3">
      <c r="G8" s="855" t="s">
        <v>827</v>
      </c>
      <c r="H8" s="46">
        <f>'Natural gas boiler'!B10</f>
        <v>2030</v>
      </c>
      <c r="I8" s="46"/>
      <c r="J8" s="847">
        <f>'Natural gas boiler'!D10-$J$92</f>
        <v>0.95</v>
      </c>
      <c r="K8" s="46">
        <f>'Natural gas boiler'!E10</f>
        <v>20</v>
      </c>
      <c r="L8" s="494">
        <f>'Natural gas boiler'!F10</f>
        <v>2.2113244216628942</v>
      </c>
      <c r="M8" s="86">
        <f>'Natural gas boiler'!G10</f>
        <v>0.14798962635393087</v>
      </c>
      <c r="N8" s="86">
        <f>'Natural gas boiler'!H10</f>
        <v>0</v>
      </c>
      <c r="O8" s="47"/>
      <c r="P8" s="79"/>
      <c r="Q8" s="79"/>
      <c r="R8" s="76">
        <f>'Natural gas boiler'!K10</f>
        <v>0</v>
      </c>
      <c r="S8" s="46">
        <f>'Natural gas boiler'!L10</f>
        <v>5</v>
      </c>
      <c r="T8" s="46">
        <f>'Natural gas boiler'!M10</f>
        <v>0.5</v>
      </c>
      <c r="U8" s="76">
        <f>'Natural gas boiler'!N10</f>
        <v>0</v>
      </c>
      <c r="V8" s="46">
        <f>'Natural gas boiler'!O10</f>
        <v>0</v>
      </c>
      <c r="W8" s="89"/>
      <c r="Z8" s="46"/>
      <c r="AA8" s="113"/>
    </row>
    <row r="9" spans="3:27" x14ac:dyDescent="0.3">
      <c r="G9" s="855" t="s">
        <v>827</v>
      </c>
      <c r="H9" s="46">
        <f>'Natural gas boiler'!B11</f>
        <v>2050</v>
      </c>
      <c r="I9" s="46"/>
      <c r="J9" s="847">
        <f>'Natural gas boiler'!D11-$J$92</f>
        <v>0.96</v>
      </c>
      <c r="K9" s="46">
        <f>'Natural gas boiler'!E11</f>
        <v>20</v>
      </c>
      <c r="L9" s="494">
        <f>'Natural gas boiler'!F11</f>
        <v>2.0003872471234621</v>
      </c>
      <c r="M9" s="86">
        <f>'Natural gas boiler'!G11</f>
        <v>0.1346123529452164</v>
      </c>
      <c r="N9" s="86">
        <f>'Natural gas boiler'!H11</f>
        <v>0</v>
      </c>
      <c r="O9" s="47"/>
      <c r="P9" s="79"/>
      <c r="Q9" s="79"/>
      <c r="R9" s="76">
        <f>'Natural gas boiler'!K11</f>
        <v>0</v>
      </c>
      <c r="S9" s="46">
        <f>'Natural gas boiler'!L11</f>
        <v>3</v>
      </c>
      <c r="T9" s="46">
        <f>'Natural gas boiler'!M11</f>
        <v>0.25</v>
      </c>
      <c r="U9" s="76">
        <f>'Natural gas boiler'!N11</f>
        <v>0</v>
      </c>
      <c r="V9" s="46">
        <f>'Natural gas boiler'!O11</f>
        <v>0</v>
      </c>
      <c r="W9" s="89"/>
      <c r="Z9" s="46"/>
      <c r="AA9" s="113"/>
    </row>
    <row r="10" spans="3:27" x14ac:dyDescent="0.3">
      <c r="C10" s="53" t="str">
        <f>C98</f>
        <v>RHTDBDSLBN1</v>
      </c>
      <c r="D10" s="53" t="str">
        <f>D98</f>
        <v>Residential heating technology detached building - oil boiler - new 1</v>
      </c>
      <c r="E10" s="72" t="s">
        <v>416</v>
      </c>
      <c r="F10" s="72" t="s">
        <v>353</v>
      </c>
      <c r="G10" s="855" t="s">
        <v>827</v>
      </c>
      <c r="H10" s="46">
        <v>2012</v>
      </c>
      <c r="I10" s="46">
        <v>2012</v>
      </c>
      <c r="J10" s="856">
        <f>'Oil-fired boiler'!D8-$J$92</f>
        <v>0.89</v>
      </c>
      <c r="K10" s="87">
        <f>'Oil-fired boiler'!E8</f>
        <v>20</v>
      </c>
      <c r="L10" s="496">
        <f>'Oil-fired boiler'!F8</f>
        <v>2.9800000000000004</v>
      </c>
      <c r="M10" s="87">
        <f>'Oil-fired boiler'!G8</f>
        <v>0.12389349999999999</v>
      </c>
      <c r="N10" s="87">
        <f>'Oil-fired boiler'!H8</f>
        <v>0</v>
      </c>
      <c r="O10" s="47">
        <v>3.1536000000000002E-2</v>
      </c>
      <c r="P10" s="87">
        <f>'Oil-fired boiler'!J8</f>
        <v>0.13333333333333333</v>
      </c>
      <c r="Q10" s="79"/>
      <c r="R10" s="48">
        <f>'Oil-fired boiler'!K8</f>
        <v>0.5</v>
      </c>
      <c r="S10" s="48">
        <f>'Oil-fired boiler'!L8</f>
        <v>30</v>
      </c>
      <c r="T10" s="48">
        <f>'Oil-fired boiler'!M8</f>
        <v>0</v>
      </c>
      <c r="U10" s="48">
        <f>'Oil-fired boiler'!N8</f>
        <v>0</v>
      </c>
      <c r="V10" s="48">
        <f>'Oil-fired boiler'!O8</f>
        <v>0.03</v>
      </c>
      <c r="W10" s="82"/>
      <c r="X10" s="443" t="s">
        <v>570</v>
      </c>
      <c r="Z10" s="48"/>
      <c r="AA10" s="113"/>
    </row>
    <row r="11" spans="3:27" x14ac:dyDescent="0.3">
      <c r="E11" s="72"/>
      <c r="F11" s="72"/>
      <c r="G11" s="855" t="s">
        <v>827</v>
      </c>
      <c r="H11" s="48">
        <f>'Oil-fired boiler'!B9</f>
        <v>2020</v>
      </c>
      <c r="I11" s="48"/>
      <c r="J11" s="87">
        <f>'Oil-fired boiler'!D9-$J$92</f>
        <v>0.89</v>
      </c>
      <c r="K11" s="87">
        <f>'Oil-fired boiler'!E9</f>
        <v>20</v>
      </c>
      <c r="L11" s="496">
        <f>'Oil-fired boiler'!F9</f>
        <v>2.9062412843031877</v>
      </c>
      <c r="M11" s="87">
        <f>'Oil-fired boiler'!G9</f>
        <v>0.12104745137212751</v>
      </c>
      <c r="N11" s="87">
        <f>'Oil-fired boiler'!H9</f>
        <v>0</v>
      </c>
      <c r="O11" s="47"/>
      <c r="P11" s="79"/>
      <c r="Q11" s="79"/>
      <c r="R11" s="48">
        <f>'Oil-fired boiler'!K9</f>
        <v>0.5</v>
      </c>
      <c r="S11" s="48">
        <f>'Oil-fired boiler'!L9</f>
        <v>25</v>
      </c>
      <c r="T11" s="48">
        <f>'Oil-fired boiler'!M9</f>
        <v>0</v>
      </c>
      <c r="U11" s="48">
        <f>'Oil-fired boiler'!N9</f>
        <v>0</v>
      </c>
      <c r="V11" s="48">
        <f>'Oil-fired boiler'!O9</f>
        <v>0.02</v>
      </c>
      <c r="W11" s="82"/>
      <c r="Z11" s="48"/>
      <c r="AA11" s="113"/>
    </row>
    <row r="12" spans="3:27" x14ac:dyDescent="0.3">
      <c r="E12" s="72"/>
      <c r="F12" s="72"/>
      <c r="G12" s="855" t="s">
        <v>827</v>
      </c>
      <c r="H12" s="48">
        <f>'Oil-fired boiler'!B10</f>
        <v>2030</v>
      </c>
      <c r="I12" s="48"/>
      <c r="J12" s="87">
        <f>'Oil-fired boiler'!D10-$J$92</f>
        <v>0.9</v>
      </c>
      <c r="K12" s="87">
        <f>'Oil-fired boiler'!E10</f>
        <v>20</v>
      </c>
      <c r="L12" s="496">
        <f>'Oil-fired boiler'!F10</f>
        <v>2.7641555270786178</v>
      </c>
      <c r="M12" s="87">
        <f>'Oil-fired boiler'!G10</f>
        <v>0.11708745441647805</v>
      </c>
      <c r="N12" s="87">
        <f>'Oil-fired boiler'!H10</f>
        <v>0</v>
      </c>
      <c r="O12" s="47"/>
      <c r="P12" s="79"/>
      <c r="Q12" s="79"/>
      <c r="R12" s="48">
        <f>'Oil-fired boiler'!K10</f>
        <v>0.5</v>
      </c>
      <c r="S12" s="48">
        <f>'Oil-fired boiler'!L10</f>
        <v>20</v>
      </c>
      <c r="T12" s="48">
        <f>'Oil-fired boiler'!M10</f>
        <v>0</v>
      </c>
      <c r="U12" s="48">
        <f>'Oil-fired boiler'!N10</f>
        <v>0</v>
      </c>
      <c r="V12" s="48">
        <f>'Oil-fired boiler'!O10</f>
        <v>0.01</v>
      </c>
      <c r="W12" s="82"/>
      <c r="Z12" s="48"/>
      <c r="AA12" s="113"/>
    </row>
    <row r="13" spans="3:27" x14ac:dyDescent="0.3">
      <c r="E13" s="72"/>
      <c r="F13" s="72"/>
      <c r="G13" s="855" t="s">
        <v>827</v>
      </c>
      <c r="H13" s="48">
        <f>'Oil-fired boiler'!B11</f>
        <v>2050</v>
      </c>
      <c r="I13" s="48"/>
      <c r="J13" s="87">
        <f>'Oil-fired boiler'!D11-$J$92</f>
        <v>0.91999999999999993</v>
      </c>
      <c r="K13" s="87">
        <f>'Oil-fired boiler'!E11</f>
        <v>20</v>
      </c>
      <c r="L13" s="496">
        <f>'Oil-fired boiler'!F11</f>
        <v>2.5004840589043273</v>
      </c>
      <c r="M13" s="87">
        <f>'Oil-fired boiler'!G11</f>
        <v>0.10641146235617312</v>
      </c>
      <c r="N13" s="87">
        <f>'Oil-fired boiler'!H11</f>
        <v>0</v>
      </c>
      <c r="O13" s="47"/>
      <c r="P13" s="79"/>
      <c r="Q13" s="79"/>
      <c r="R13" s="48">
        <f>'Oil-fired boiler'!K11</f>
        <v>0.5</v>
      </c>
      <c r="S13" s="48">
        <f>'Oil-fired boiler'!L11</f>
        <v>15</v>
      </c>
      <c r="T13" s="48">
        <f>'Oil-fired boiler'!M11</f>
        <v>0</v>
      </c>
      <c r="U13" s="48">
        <f>'Oil-fired boiler'!N11</f>
        <v>0</v>
      </c>
      <c r="V13" s="48">
        <f>'Oil-fired boiler'!O11</f>
        <v>0.01</v>
      </c>
      <c r="W13" s="82"/>
      <c r="Z13" s="48"/>
      <c r="AA13" s="113"/>
    </row>
    <row r="14" spans="3:27" x14ac:dyDescent="0.3">
      <c r="C14" s="53" t="str">
        <f>C99</f>
        <v>RHTDBWPEBN1</v>
      </c>
      <c r="D14" s="53" t="str">
        <f>D99</f>
        <v>Residential heating technology detached building - biomass boiler automatic stoking - new 1</v>
      </c>
      <c r="E14" s="72" t="s">
        <v>391</v>
      </c>
      <c r="F14" s="72" t="s">
        <v>353</v>
      </c>
      <c r="G14" s="855" t="s">
        <v>827</v>
      </c>
      <c r="H14" s="46">
        <v>2012</v>
      </c>
      <c r="I14" s="46">
        <v>2012</v>
      </c>
      <c r="J14" s="846">
        <f>'DBcompar after new tech ka sept'!E12-$J$92</f>
        <v>0.77</v>
      </c>
      <c r="K14" s="87">
        <f>'Biomass boiler, automatic'!E8</f>
        <v>20</v>
      </c>
      <c r="L14" s="496">
        <f>'Biomass boiler, automatic'!F8</f>
        <v>4.3458333333333341</v>
      </c>
      <c r="M14" s="846">
        <f>M10</f>
        <v>0.12389349999999999</v>
      </c>
      <c r="N14" s="87">
        <f>'Biomass boiler, automatic'!H8</f>
        <v>0</v>
      </c>
      <c r="O14" s="47">
        <v>3.1536000000000002E-2</v>
      </c>
      <c r="P14" s="87">
        <f>'Biomass boiler, automatic'!J8</f>
        <v>0.16666666666666666</v>
      </c>
      <c r="Q14" s="79"/>
      <c r="R14" s="76">
        <f>'Biomass boiler, automatic'!K8</f>
        <v>25</v>
      </c>
      <c r="S14" s="76">
        <f>'Biomass boiler, automatic'!L8</f>
        <v>90</v>
      </c>
      <c r="T14" s="76">
        <f>'Biomass boiler, automatic'!M8</f>
        <v>3</v>
      </c>
      <c r="U14" s="76">
        <f>'Biomass boiler, automatic'!N8</f>
        <v>4</v>
      </c>
      <c r="V14" s="76">
        <f>'Biomass boiler, automatic'!O8</f>
        <v>19</v>
      </c>
      <c r="W14" s="96"/>
      <c r="X14" s="443" t="s">
        <v>570</v>
      </c>
      <c r="Z14" s="48"/>
      <c r="AA14" s="113"/>
    </row>
    <row r="15" spans="3:27" x14ac:dyDescent="0.3">
      <c r="G15" s="855" t="s">
        <v>827</v>
      </c>
      <c r="H15" s="48">
        <f>'Biomass boiler, automatic'!B9</f>
        <v>2020</v>
      </c>
      <c r="I15" s="48"/>
      <c r="J15" s="846">
        <f>'DBcompar after new tech ka sept'!E13-$J$92</f>
        <v>0.84</v>
      </c>
      <c r="K15" s="87">
        <f>'Biomass boiler, automatic'!E9</f>
        <v>20</v>
      </c>
      <c r="L15" s="496">
        <f>'Biomass boiler, automatic'!F9</f>
        <v>5.0859222475305792</v>
      </c>
      <c r="M15" s="846">
        <f>M11</f>
        <v>0.12104745137212751</v>
      </c>
      <c r="N15" s="87">
        <f>'Biomass boiler, automatic'!H9</f>
        <v>0</v>
      </c>
      <c r="O15" s="47"/>
      <c r="P15" s="79"/>
      <c r="Q15" s="79"/>
      <c r="R15" s="76">
        <f>'Biomass boiler, automatic'!K9</f>
        <v>25</v>
      </c>
      <c r="S15" s="76">
        <f>'Biomass boiler, automatic'!L9</f>
        <v>70</v>
      </c>
      <c r="T15" s="76">
        <f>'Biomass boiler, automatic'!M9</f>
        <v>2</v>
      </c>
      <c r="U15" s="76">
        <f>'Biomass boiler, automatic'!N9</f>
        <v>4</v>
      </c>
      <c r="V15" s="76">
        <f>'Biomass boiler, automatic'!O9</f>
        <v>15</v>
      </c>
      <c r="W15" s="96"/>
      <c r="Z15" s="48"/>
      <c r="AA15" s="113"/>
    </row>
    <row r="16" spans="3:27" x14ac:dyDescent="0.3">
      <c r="G16" s="855" t="s">
        <v>827</v>
      </c>
      <c r="H16" s="48">
        <f>'Biomass boiler, automatic'!B10</f>
        <v>2030</v>
      </c>
      <c r="I16" s="48"/>
      <c r="J16" s="846">
        <f>'DBcompar after new tech ka sept'!E14-$J$92</f>
        <v>0.88</v>
      </c>
      <c r="K16" s="87">
        <f>'Biomass boiler, automatic'!E10</f>
        <v>20</v>
      </c>
      <c r="L16" s="496">
        <f>'Biomass boiler, automatic'!F10</f>
        <v>4.8372721723875811</v>
      </c>
      <c r="M16" s="846">
        <f>M12</f>
        <v>0.11708745441647805</v>
      </c>
      <c r="N16" s="87">
        <f>'Biomass boiler, automatic'!H10</f>
        <v>0</v>
      </c>
      <c r="O16" s="47"/>
      <c r="P16" s="79"/>
      <c r="Q16" s="79"/>
      <c r="R16" s="76">
        <f>'Biomass boiler, automatic'!K10</f>
        <v>25</v>
      </c>
      <c r="S16" s="76">
        <f>'Biomass boiler, automatic'!L10</f>
        <v>50</v>
      </c>
      <c r="T16" s="76">
        <f>'Biomass boiler, automatic'!M10</f>
        <v>1</v>
      </c>
      <c r="U16" s="76">
        <f>'Biomass boiler, automatic'!N10</f>
        <v>4</v>
      </c>
      <c r="V16" s="76">
        <f>'Biomass boiler, automatic'!O10</f>
        <v>12</v>
      </c>
      <c r="W16" s="96"/>
      <c r="Z16" s="48"/>
      <c r="AA16" s="113"/>
    </row>
    <row r="17" spans="3:27" x14ac:dyDescent="0.3">
      <c r="G17" s="855" t="s">
        <v>827</v>
      </c>
      <c r="H17" s="48">
        <f>'Biomass boiler, automatic'!B11</f>
        <v>2050</v>
      </c>
      <c r="I17" s="48"/>
      <c r="J17" s="846">
        <f>'DBcompar after new tech ka sept'!E15-$J$92</f>
        <v>0.91999999999999993</v>
      </c>
      <c r="K17" s="87">
        <f>'Biomass boiler, automatic'!E11</f>
        <v>20</v>
      </c>
      <c r="L17" s="496">
        <f>'Biomass boiler, automatic'!F11</f>
        <v>4.375847103082573</v>
      </c>
      <c r="M17" s="846">
        <f>M13</f>
        <v>0.10641146235617312</v>
      </c>
      <c r="N17" s="87">
        <f>'Biomass boiler, automatic'!H11</f>
        <v>0</v>
      </c>
      <c r="O17" s="47"/>
      <c r="P17" s="79"/>
      <c r="Q17" s="79"/>
      <c r="R17" s="76">
        <f>'Biomass boiler, automatic'!K11</f>
        <v>25</v>
      </c>
      <c r="S17" s="76">
        <f>'Biomass boiler, automatic'!L11</f>
        <v>40</v>
      </c>
      <c r="T17" s="76">
        <f>'Biomass boiler, automatic'!M11</f>
        <v>0</v>
      </c>
      <c r="U17" s="76">
        <f>'Biomass boiler, automatic'!N11</f>
        <v>4</v>
      </c>
      <c r="V17" s="76">
        <f>'Biomass boiler, automatic'!O11</f>
        <v>10</v>
      </c>
      <c r="W17" s="96"/>
      <c r="Z17" s="48"/>
      <c r="AA17" s="113"/>
    </row>
    <row r="18" spans="3:27" s="780" customFormat="1" x14ac:dyDescent="0.3">
      <c r="C18" s="780" t="str">
        <f>C100</f>
        <v>RHTDBFIWBN1</v>
      </c>
      <c r="D18" s="780" t="str">
        <f>D100</f>
        <v>Residential heating technology detached building - Firewoods - new 1</v>
      </c>
      <c r="E18" s="72" t="s">
        <v>775</v>
      </c>
      <c r="F18" s="72" t="s">
        <v>353</v>
      </c>
      <c r="G18" s="855" t="s">
        <v>827</v>
      </c>
      <c r="H18" s="46">
        <v>2012</v>
      </c>
      <c r="I18" s="46">
        <v>2012</v>
      </c>
      <c r="J18" s="87">
        <f>'Wood stove'!D8</f>
        <v>0.65</v>
      </c>
      <c r="K18" s="87">
        <f>'Wood stove'!E8</f>
        <v>20</v>
      </c>
      <c r="L18" s="87">
        <f>'Wood stove'!F8</f>
        <v>3.104166666666667</v>
      </c>
      <c r="M18" s="846">
        <f>M10</f>
        <v>0.12389349999999999</v>
      </c>
      <c r="N18" s="87">
        <v>0</v>
      </c>
      <c r="O18" s="47">
        <v>3.1536000000000002E-2</v>
      </c>
      <c r="P18" s="87">
        <f>'Wood stove'!J8</f>
        <v>5.5999999999999994E-2</v>
      </c>
      <c r="Q18" s="79"/>
      <c r="R18" s="835">
        <f>'Wood stove'!K8</f>
        <v>25</v>
      </c>
      <c r="S18" s="835">
        <f>'Wood stove'!L8</f>
        <v>90</v>
      </c>
      <c r="T18" s="835">
        <f>'Wood stove'!M8</f>
        <v>320</v>
      </c>
      <c r="U18" s="835">
        <f>'Wood stove'!N8</f>
        <v>4</v>
      </c>
      <c r="V18" s="835">
        <f>'Wood stove'!O8</f>
        <v>50</v>
      </c>
      <c r="W18" s="96"/>
      <c r="X18" s="780" t="s">
        <v>570</v>
      </c>
      <c r="Z18" s="48"/>
      <c r="AA18" s="113"/>
    </row>
    <row r="19" spans="3:27" s="780" customFormat="1" x14ac:dyDescent="0.3">
      <c r="G19" s="855" t="s">
        <v>827</v>
      </c>
      <c r="H19" s="46">
        <f>'Wood stove'!B9</f>
        <v>2020</v>
      </c>
      <c r="I19" s="87"/>
      <c r="J19" s="87">
        <f>'Wood stove'!D9</f>
        <v>0.7</v>
      </c>
      <c r="K19" s="87">
        <f>'Wood stove'!E9</f>
        <v>20</v>
      </c>
      <c r="L19" s="87">
        <f>'Wood stove'!F9</f>
        <v>3.7250000000000001</v>
      </c>
      <c r="M19" s="846">
        <f>M11</f>
        <v>0.12104745137212751</v>
      </c>
      <c r="N19" s="87">
        <v>0</v>
      </c>
      <c r="O19" s="47"/>
      <c r="P19" s="79"/>
      <c r="Q19" s="79"/>
      <c r="R19" s="835">
        <f>'Wood stove'!K9</f>
        <v>25</v>
      </c>
      <c r="S19" s="835">
        <f>'Wood stove'!L9</f>
        <v>90</v>
      </c>
      <c r="T19" s="835">
        <f>'Wood stove'!M9</f>
        <v>125</v>
      </c>
      <c r="U19" s="835">
        <f>'Wood stove'!N9</f>
        <v>4</v>
      </c>
      <c r="V19" s="835">
        <f>'Wood stove'!O9</f>
        <v>40</v>
      </c>
      <c r="W19" s="96"/>
      <c r="Z19" s="48"/>
      <c r="AA19" s="113"/>
    </row>
    <row r="20" spans="3:27" s="780" customFormat="1" x14ac:dyDescent="0.3">
      <c r="G20" s="855" t="s">
        <v>827</v>
      </c>
      <c r="H20" s="46">
        <f>'Wood stove'!B10</f>
        <v>2030</v>
      </c>
      <c r="I20" s="48"/>
      <c r="J20" s="87">
        <f>'Wood stove'!D10</f>
        <v>0.75</v>
      </c>
      <c r="K20" s="87">
        <f>'Wood stove'!E10</f>
        <v>20</v>
      </c>
      <c r="L20" s="87">
        <f>'Wood stove'!F10</f>
        <v>6.5187499999999998</v>
      </c>
      <c r="M20" s="846">
        <f>M12</f>
        <v>0.11708745441647805</v>
      </c>
      <c r="N20" s="87">
        <v>0</v>
      </c>
      <c r="O20" s="47"/>
      <c r="P20" s="79"/>
      <c r="Q20" s="79"/>
      <c r="R20" s="835">
        <f>'Wood stove'!K10</f>
        <v>25</v>
      </c>
      <c r="S20" s="835">
        <f>'Wood stove'!L10</f>
        <v>90</v>
      </c>
      <c r="T20" s="835">
        <f>'Wood stove'!M10</f>
        <v>100</v>
      </c>
      <c r="U20" s="835">
        <f>'Wood stove'!N10</f>
        <v>4</v>
      </c>
      <c r="V20" s="835">
        <f>'Wood stove'!O10</f>
        <v>30</v>
      </c>
      <c r="W20" s="96"/>
      <c r="Z20" s="48"/>
      <c r="AA20" s="113"/>
    </row>
    <row r="21" spans="3:27" s="780" customFormat="1" x14ac:dyDescent="0.3">
      <c r="G21" s="855" t="s">
        <v>827</v>
      </c>
      <c r="H21" s="46">
        <f>'Wood stove'!B11</f>
        <v>2050</v>
      </c>
      <c r="I21" s="48"/>
      <c r="J21" s="87">
        <f>'Wood stove'!D11</f>
        <v>0.75</v>
      </c>
      <c r="K21" s="87">
        <f>'Wood stove'!E11</f>
        <v>20</v>
      </c>
      <c r="L21" s="87">
        <f>'Wood stove'!F11</f>
        <v>5.7737500000000006</v>
      </c>
      <c r="M21" s="846">
        <f>M13</f>
        <v>0.10641146235617312</v>
      </c>
      <c r="N21" s="87">
        <v>0</v>
      </c>
      <c r="O21" s="47"/>
      <c r="P21" s="79"/>
      <c r="Q21" s="79"/>
      <c r="R21" s="835">
        <f>'Wood stove'!K11</f>
        <v>25</v>
      </c>
      <c r="S21" s="835">
        <f>'Wood stove'!L11</f>
        <v>90</v>
      </c>
      <c r="T21" s="835">
        <f>'Wood stove'!M11</f>
        <v>100</v>
      </c>
      <c r="U21" s="835">
        <f>'Wood stove'!N11</f>
        <v>4</v>
      </c>
      <c r="V21" s="835">
        <f>'Wood stove'!O11</f>
        <v>25</v>
      </c>
      <c r="W21" s="96"/>
      <c r="Z21" s="48"/>
      <c r="AA21" s="113"/>
    </row>
    <row r="22" spans="3:27" x14ac:dyDescent="0.3">
      <c r="C22" s="53" t="str">
        <f>C101</f>
        <v>RHTDBELCXN1</v>
      </c>
      <c r="D22" s="837" t="str">
        <f>D101</f>
        <v>Residential heating technology detached building - direct eletrical heating - new 1</v>
      </c>
      <c r="E22" s="53" t="s">
        <v>419</v>
      </c>
      <c r="F22" s="53" t="s">
        <v>353</v>
      </c>
      <c r="G22" s="855" t="s">
        <v>827</v>
      </c>
      <c r="H22" s="46">
        <v>2012</v>
      </c>
      <c r="I22" s="46">
        <v>2012</v>
      </c>
      <c r="J22" s="849">
        <f>'Electric heating'!D8-$J$92</f>
        <v>0.97</v>
      </c>
      <c r="K22" s="48">
        <f>'Electric heating'!E8</f>
        <v>30</v>
      </c>
      <c r="L22" s="496">
        <f>'Electric heating'!F8</f>
        <v>2.2349999999999999</v>
      </c>
      <c r="M22" s="87">
        <f>'Electric heating'!G8</f>
        <v>3.7249999999999998E-2</v>
      </c>
      <c r="N22" s="87">
        <f>'Electric heating'!H8</f>
        <v>0</v>
      </c>
      <c r="O22" s="47">
        <v>3.1536000000000002E-2</v>
      </c>
      <c r="P22" s="87">
        <f>'Electric heating'!J8</f>
        <v>0.2</v>
      </c>
      <c r="Q22" s="79"/>
      <c r="R22" s="48">
        <f>'Electric heating'!K8</f>
        <v>0</v>
      </c>
      <c r="S22" s="48">
        <f>'Electric heating'!L8</f>
        <v>0</v>
      </c>
      <c r="T22" s="48">
        <f>'Electric heating'!M8</f>
        <v>0</v>
      </c>
      <c r="U22" s="48">
        <f>'Electric heating'!N8</f>
        <v>0</v>
      </c>
      <c r="V22" s="48">
        <f>'Electric heating'!O8</f>
        <v>0</v>
      </c>
      <c r="W22" s="82"/>
      <c r="X22" s="443" t="s">
        <v>570</v>
      </c>
      <c r="Z22" s="48"/>
      <c r="AA22" s="113"/>
    </row>
    <row r="23" spans="3:27" x14ac:dyDescent="0.3">
      <c r="G23" s="855" t="s">
        <v>827</v>
      </c>
      <c r="H23" s="48">
        <f>'Electric heating'!B9</f>
        <v>2020</v>
      </c>
      <c r="I23" s="48"/>
      <c r="J23" s="849">
        <f>'Electric heating'!D9-$J$92</f>
        <v>0.97</v>
      </c>
      <c r="K23" s="48">
        <f>'Electric heating'!E9</f>
        <v>30</v>
      </c>
      <c r="L23" s="496">
        <f>'Electric heating'!F9</f>
        <v>2.179680963227391</v>
      </c>
      <c r="M23" s="87">
        <f>'Electric heating'!G9</f>
        <v>3.6328016053789852E-2</v>
      </c>
      <c r="N23" s="87">
        <f>'Electric heating'!H9</f>
        <v>0</v>
      </c>
      <c r="O23" s="47"/>
      <c r="P23" s="79"/>
      <c r="Q23" s="79"/>
      <c r="R23" s="48">
        <f>'Electric heating'!K9</f>
        <v>0</v>
      </c>
      <c r="S23" s="48">
        <f>'Electric heating'!L9</f>
        <v>0</v>
      </c>
      <c r="T23" s="48">
        <f>'Electric heating'!M9</f>
        <v>0</v>
      </c>
      <c r="U23" s="48">
        <f>'Electric heating'!N9</f>
        <v>0</v>
      </c>
      <c r="V23" s="48">
        <f>'Electric heating'!O9</f>
        <v>0</v>
      </c>
      <c r="W23" s="82"/>
      <c r="Z23" s="48"/>
      <c r="AA23" s="113"/>
    </row>
    <row r="24" spans="3:27" x14ac:dyDescent="0.3">
      <c r="G24" s="855" t="s">
        <v>827</v>
      </c>
      <c r="H24" s="48">
        <f>'Electric heating'!B10</f>
        <v>2030</v>
      </c>
      <c r="I24" s="48"/>
      <c r="J24" s="849">
        <f>'Electric heating'!D10-$J$92</f>
        <v>0.97</v>
      </c>
      <c r="K24" s="48">
        <f>'Electric heating'!E10</f>
        <v>30</v>
      </c>
      <c r="L24" s="496">
        <f>'Electric heating'!F10</f>
        <v>2.0731166453089633</v>
      </c>
      <c r="M24" s="87">
        <f>'Electric heating'!G10</f>
        <v>3.4551944088482722E-2</v>
      </c>
      <c r="N24" s="87">
        <f>'Electric heating'!H10</f>
        <v>0</v>
      </c>
      <c r="O24" s="47"/>
      <c r="P24" s="79"/>
      <c r="Q24" s="79"/>
      <c r="R24" s="48">
        <f>'Electric heating'!K10</f>
        <v>0</v>
      </c>
      <c r="S24" s="48">
        <f>'Electric heating'!L10</f>
        <v>0</v>
      </c>
      <c r="T24" s="48">
        <f>'Electric heating'!M10</f>
        <v>0</v>
      </c>
      <c r="U24" s="48">
        <f>'Electric heating'!N10</f>
        <v>0</v>
      </c>
      <c r="V24" s="48">
        <f>'Electric heating'!O10</f>
        <v>0</v>
      </c>
      <c r="W24" s="82"/>
      <c r="Z24" s="48"/>
      <c r="AA24" s="113"/>
    </row>
    <row r="25" spans="3:27" x14ac:dyDescent="0.3">
      <c r="G25" s="855" t="s">
        <v>827</v>
      </c>
      <c r="H25" s="48">
        <f>'Electric heating'!B11</f>
        <v>2050</v>
      </c>
      <c r="I25" s="48"/>
      <c r="J25" s="849">
        <f>'Electric heating'!D11-$J$92</f>
        <v>0.97</v>
      </c>
      <c r="K25" s="48">
        <f>'Electric heating'!E11</f>
        <v>30</v>
      </c>
      <c r="L25" s="496">
        <f>'Electric heating'!F11</f>
        <v>1.8753630441782456</v>
      </c>
      <c r="M25" s="87">
        <f>'Electric heating'!G11</f>
        <v>3.1256050736304095E-2</v>
      </c>
      <c r="N25" s="87">
        <f>'Electric heating'!H11</f>
        <v>0</v>
      </c>
      <c r="O25" s="47"/>
      <c r="P25" s="79"/>
      <c r="Q25" s="79"/>
      <c r="R25" s="48">
        <f>'Electric heating'!K11</f>
        <v>0</v>
      </c>
      <c r="S25" s="48">
        <f>'Electric heating'!L11</f>
        <v>0</v>
      </c>
      <c r="T25" s="48">
        <f>'Electric heating'!M11</f>
        <v>0</v>
      </c>
      <c r="U25" s="48">
        <f>'Electric heating'!N11</f>
        <v>0</v>
      </c>
      <c r="V25" s="48">
        <f>'Electric heating'!O11</f>
        <v>0</v>
      </c>
      <c r="W25" s="82"/>
      <c r="Z25" s="48"/>
      <c r="AA25" s="113"/>
    </row>
    <row r="26" spans="3:27" x14ac:dyDescent="0.3">
      <c r="C26" s="25" t="str">
        <f>C102</f>
        <v>RHTDBELCXN2E</v>
      </c>
      <c r="D26" s="25" t="str">
        <f>D102</f>
        <v>Residential heating technology detached building - Heat pump, air-to-air - new 2, existing buildings</v>
      </c>
      <c r="E26" s="119" t="s">
        <v>419</v>
      </c>
      <c r="F26" s="25" t="s">
        <v>353</v>
      </c>
      <c r="G26" s="855" t="s">
        <v>827</v>
      </c>
      <c r="H26" s="46">
        <v>2012</v>
      </c>
      <c r="I26" s="46">
        <v>2012</v>
      </c>
      <c r="J26" s="113">
        <v>1</v>
      </c>
      <c r="K26" s="87">
        <f>'Heat pump, air-to-air'!E9</f>
        <v>12</v>
      </c>
      <c r="L26" s="87">
        <f>'Heat pump, air-to-air'!F9</f>
        <v>3.3525</v>
      </c>
      <c r="M26" s="87">
        <f>'Heat pump, air-to-air'!G9</f>
        <v>0.31662500000000005</v>
      </c>
      <c r="N26" s="87">
        <f>'Heat pump, air-to-air'!H9</f>
        <v>0</v>
      </c>
      <c r="O26" s="47">
        <v>3.1536000000000002E-2</v>
      </c>
      <c r="P26" s="87">
        <f>'Heat pump, air-to-air'!J9</f>
        <v>8.3999999999999991E-2</v>
      </c>
      <c r="Q26" s="79"/>
      <c r="R26" s="78">
        <f>'Heat pump, air-to-air'!K9</f>
        <v>0</v>
      </c>
      <c r="S26" s="48">
        <f>'Heat pump, air-to-air'!L9</f>
        <v>0</v>
      </c>
      <c r="T26" s="48">
        <f>'Heat pump, air-to-air'!M9</f>
        <v>0</v>
      </c>
      <c r="U26" s="48">
        <f>'Heat pump, air-to-air'!N9</f>
        <v>0</v>
      </c>
      <c r="V26" s="49">
        <f>'Heat pump, air-to-air'!O9</f>
        <v>0</v>
      </c>
      <c r="W26" s="745"/>
      <c r="X26" s="53" t="s">
        <v>291</v>
      </c>
      <c r="Z26" s="48" t="e">
        <f>'Heat pump, air-to-air'!#REF!</f>
        <v>#REF!</v>
      </c>
      <c r="AA26" s="117">
        <f>'Heat pump, air-to-air'!D9</f>
        <v>5</v>
      </c>
    </row>
    <row r="27" spans="3:27" x14ac:dyDescent="0.3">
      <c r="F27" s="43"/>
      <c r="G27" s="855" t="s">
        <v>827</v>
      </c>
      <c r="H27" s="48">
        <f>'Heat pump, air-to-air'!B10</f>
        <v>2020</v>
      </c>
      <c r="I27" s="48"/>
      <c r="J27" s="113">
        <v>1</v>
      </c>
      <c r="K27" s="87">
        <f>'Heat pump, air-to-air'!E10</f>
        <v>12</v>
      </c>
      <c r="L27" s="87">
        <f>'Heat pump, air-to-air'!F10</f>
        <v>3.1662499999999998</v>
      </c>
      <c r="M27" s="87">
        <f>'Heat pump, air-to-air'!G10</f>
        <v>0.30110722454958749</v>
      </c>
      <c r="N27" s="87">
        <f>'Heat pump, air-to-air'!H10</f>
        <v>0</v>
      </c>
      <c r="O27" s="47"/>
      <c r="P27" s="87">
        <f>'Heat pump, air-to-air'!J10</f>
        <v>8.3999999999999991E-2</v>
      </c>
      <c r="Q27" s="79"/>
      <c r="R27" s="48">
        <f>'Heat pump, air-to-air'!K10</f>
        <v>0</v>
      </c>
      <c r="S27" s="48">
        <f>'Heat pump, air-to-air'!L10</f>
        <v>0</v>
      </c>
      <c r="T27" s="48">
        <f>'Heat pump, air-to-air'!M10</f>
        <v>0</v>
      </c>
      <c r="U27" s="48">
        <f>'Heat pump, air-to-air'!N10</f>
        <v>0</v>
      </c>
      <c r="V27" s="49">
        <f>'Heat pump, air-to-air'!O10</f>
        <v>0</v>
      </c>
      <c r="W27" s="745"/>
      <c r="Z27" s="48" t="e">
        <f>'Heat pump, air-to-air'!#REF!</f>
        <v>#REF!</v>
      </c>
      <c r="AA27" s="117">
        <f>'Heat pump, air-to-air'!D10</f>
        <v>5.0999999999999996</v>
      </c>
    </row>
    <row r="28" spans="3:27" x14ac:dyDescent="0.3">
      <c r="F28" s="43"/>
      <c r="G28" s="855" t="s">
        <v>827</v>
      </c>
      <c r="H28" s="48">
        <f>'Heat pump, air-to-air'!B11</f>
        <v>2030</v>
      </c>
      <c r="I28" s="48"/>
      <c r="J28" s="113">
        <v>1</v>
      </c>
      <c r="K28" s="87">
        <f>'Heat pump, air-to-air'!E11</f>
        <v>12</v>
      </c>
      <c r="L28" s="87">
        <f>'Heat pump, air-to-air'!F11</f>
        <v>2.3591666666666664</v>
      </c>
      <c r="M28" s="87">
        <f>'Heat pump, air-to-air'!G11</f>
        <v>0.18154398435886526</v>
      </c>
      <c r="N28" s="87">
        <f>'Heat pump, air-to-air'!H11</f>
        <v>0</v>
      </c>
      <c r="O28" s="47"/>
      <c r="P28" s="87">
        <f>'Heat pump, air-to-air'!J11</f>
        <v>0.14399999999999999</v>
      </c>
      <c r="Q28" s="79"/>
      <c r="R28" s="48">
        <f>'Heat pump, air-to-air'!K11</f>
        <v>0</v>
      </c>
      <c r="S28" s="48">
        <f>'Heat pump, air-to-air'!L11</f>
        <v>0</v>
      </c>
      <c r="T28" s="48">
        <f>'Heat pump, air-to-air'!M11</f>
        <v>0</v>
      </c>
      <c r="U28" s="48">
        <f>'Heat pump, air-to-air'!N11</f>
        <v>0</v>
      </c>
      <c r="V28" s="49">
        <f>'Heat pump, air-to-air'!O11</f>
        <v>0</v>
      </c>
      <c r="W28" s="745"/>
      <c r="Z28" s="48" t="e">
        <f>'Heat pump, air-to-air'!#REF!</f>
        <v>#REF!</v>
      </c>
      <c r="AA28" s="117">
        <f>'Heat pump, air-to-air'!D11</f>
        <v>4.0999999999999996</v>
      </c>
    </row>
    <row r="29" spans="3:27" x14ac:dyDescent="0.3">
      <c r="F29" s="43"/>
      <c r="G29" s="855" t="s">
        <v>827</v>
      </c>
      <c r="H29" s="48">
        <f>'Heat pump, air-to-air'!B12</f>
        <v>2050</v>
      </c>
      <c r="I29" s="48"/>
      <c r="J29" s="113">
        <v>1</v>
      </c>
      <c r="K29" s="87">
        <f>'Heat pump, air-to-air'!E12</f>
        <v>12</v>
      </c>
      <c r="L29" s="87">
        <f>'Heat pump, air-to-air'!F12</f>
        <v>2.2349999999999999</v>
      </c>
      <c r="M29" s="87">
        <f>'Heat pump, air-to-air'!G12</f>
        <v>0.16422659088184083</v>
      </c>
      <c r="N29" s="87">
        <f>'Heat pump, air-to-air'!H12</f>
        <v>0</v>
      </c>
      <c r="O29" s="47"/>
      <c r="P29" s="87">
        <f>'Heat pump, air-to-air'!J12</f>
        <v>0.14399999999999999</v>
      </c>
      <c r="Q29" s="79"/>
      <c r="R29" s="48">
        <f>'Heat pump, air-to-air'!K12</f>
        <v>0</v>
      </c>
      <c r="S29" s="48">
        <f>'Heat pump, air-to-air'!L12</f>
        <v>0</v>
      </c>
      <c r="T29" s="48">
        <f>'Heat pump, air-to-air'!M12</f>
        <v>0</v>
      </c>
      <c r="U29" s="48">
        <f>'Heat pump, air-to-air'!N12</f>
        <v>0</v>
      </c>
      <c r="V29" s="49">
        <f>'Heat pump, air-to-air'!O12</f>
        <v>0</v>
      </c>
      <c r="W29" s="745"/>
      <c r="Z29" s="48" t="e">
        <f>'Heat pump, air-to-air'!#REF!</f>
        <v>#REF!</v>
      </c>
      <c r="AA29" s="117">
        <f>'Heat pump, air-to-air'!D12</f>
        <v>4.2</v>
      </c>
    </row>
    <row r="30" spans="3:27" x14ac:dyDescent="0.3">
      <c r="C30" s="25" t="str">
        <f>C103</f>
        <v>RHTDBELCXN3E</v>
      </c>
      <c r="D30" s="25" t="str">
        <f>D103</f>
        <v>Residential heating technology detached building - Heat pump, air-to-water - new 3, existing buildings</v>
      </c>
      <c r="E30" s="119" t="s">
        <v>419</v>
      </c>
      <c r="F30" s="25" t="s">
        <v>353</v>
      </c>
      <c r="G30" s="855" t="s">
        <v>827</v>
      </c>
      <c r="H30" s="46">
        <v>2012</v>
      </c>
      <c r="I30" s="46">
        <v>2012</v>
      </c>
      <c r="J30" s="113">
        <v>1</v>
      </c>
      <c r="K30" s="496">
        <f>'Heat pump, air-to-water'!E9</f>
        <v>18</v>
      </c>
      <c r="L30" s="496">
        <f>'Heat pump, air-to-water'!F9</f>
        <v>7.45</v>
      </c>
      <c r="M30" s="87">
        <f>'Heat pump, air-to-water'!G9</f>
        <v>0.21679500000000002</v>
      </c>
      <c r="N30" s="87">
        <f>'Heat pump, air-to-water'!H9</f>
        <v>0</v>
      </c>
      <c r="O30" s="47">
        <v>3.1536000000000002E-2</v>
      </c>
      <c r="P30" s="87">
        <f>'Heat pump, air-to-water'!J9</f>
        <v>0.2</v>
      </c>
      <c r="Q30" s="79"/>
      <c r="R30" s="48">
        <f>'Heat pump, air-to-water'!K9</f>
        <v>0</v>
      </c>
      <c r="S30" s="48">
        <f>'Heat pump, air-to-water'!L9</f>
        <v>0</v>
      </c>
      <c r="T30" s="48">
        <f>'Heat pump, air-to-water'!M9</f>
        <v>0</v>
      </c>
      <c r="U30" s="48">
        <f>'Heat pump, air-to-water'!N9</f>
        <v>0</v>
      </c>
      <c r="V30" s="49">
        <f>'Heat pump, air-to-water'!O9</f>
        <v>0</v>
      </c>
      <c r="W30" s="745"/>
      <c r="X30" s="53" t="s">
        <v>291</v>
      </c>
      <c r="Z30" s="48" t="e">
        <f>'Heat pump, air-to-water'!#REF!</f>
        <v>#REF!</v>
      </c>
      <c r="AA30" s="117">
        <f>'Heat pump, air-to-water'!D10</f>
        <v>3.6749999999999998</v>
      </c>
    </row>
    <row r="31" spans="3:27" x14ac:dyDescent="0.3">
      <c r="F31" s="43"/>
      <c r="G31" s="855" t="s">
        <v>827</v>
      </c>
      <c r="H31" s="48">
        <f>'Heat pump, air-to-water'!B10</f>
        <v>2020</v>
      </c>
      <c r="I31" s="48"/>
      <c r="J31" s="113">
        <v>1</v>
      </c>
      <c r="K31" s="496">
        <f>'Heat pump, air-to-water'!E10</f>
        <v>18</v>
      </c>
      <c r="L31" s="496">
        <f>'Heat pump, air-to-water'!F10</f>
        <v>7.0029999999999992</v>
      </c>
      <c r="M31" s="87">
        <f>'Heat pump, air-to-water'!G10</f>
        <v>0.20713396234501746</v>
      </c>
      <c r="N31" s="87">
        <f>'Heat pump, air-to-water'!H10</f>
        <v>0</v>
      </c>
      <c r="O31" s="47"/>
      <c r="P31" s="79"/>
      <c r="Q31" s="79"/>
      <c r="R31" s="48">
        <f>'Heat pump, air-to-water'!K10</f>
        <v>0</v>
      </c>
      <c r="S31" s="48">
        <f>'Heat pump, air-to-water'!L10</f>
        <v>0</v>
      </c>
      <c r="T31" s="48">
        <f>'Heat pump, air-to-water'!M10</f>
        <v>0</v>
      </c>
      <c r="U31" s="48">
        <f>'Heat pump, air-to-water'!N10</f>
        <v>0</v>
      </c>
      <c r="V31" s="49">
        <f>'Heat pump, air-to-water'!O10</f>
        <v>0</v>
      </c>
      <c r="W31" s="745"/>
      <c r="Z31" s="48" t="e">
        <f>'Heat pump, air-to-water'!#REF!</f>
        <v>#REF!</v>
      </c>
      <c r="AA31" s="117">
        <f>'Heat pump, air-to-water'!D11</f>
        <v>3.875</v>
      </c>
    </row>
    <row r="32" spans="3:27" x14ac:dyDescent="0.3">
      <c r="F32" s="43"/>
      <c r="G32" s="855" t="s">
        <v>827</v>
      </c>
      <c r="H32" s="48">
        <f>'Heat pump, air-to-water'!B11</f>
        <v>2030</v>
      </c>
      <c r="I32" s="48"/>
      <c r="J32" s="113">
        <v>1</v>
      </c>
      <c r="K32" s="496">
        <f>'Heat pump, air-to-water'!E11</f>
        <v>18</v>
      </c>
      <c r="L32" s="496">
        <f>'Heat pump, air-to-water'!F11</f>
        <v>6.3324999999999996</v>
      </c>
      <c r="M32" s="87">
        <f>'Heat pump, air-to-water'!G11</f>
        <v>0.19006189014921157</v>
      </c>
      <c r="N32" s="87">
        <f>'Heat pump, air-to-water'!H11</f>
        <v>0</v>
      </c>
      <c r="O32" s="47"/>
      <c r="P32" s="79"/>
      <c r="Q32" s="79"/>
      <c r="R32" s="48">
        <f>'Heat pump, air-to-water'!K11</f>
        <v>0</v>
      </c>
      <c r="S32" s="48">
        <f>'Heat pump, air-to-water'!L11</f>
        <v>0</v>
      </c>
      <c r="T32" s="48">
        <f>'Heat pump, air-to-water'!M11</f>
        <v>0</v>
      </c>
      <c r="U32" s="48">
        <f>'Heat pump, air-to-water'!N11</f>
        <v>0</v>
      </c>
      <c r="V32" s="49">
        <f>'Heat pump, air-to-water'!O11</f>
        <v>0</v>
      </c>
      <c r="W32" s="745"/>
      <c r="Z32" s="48" t="e">
        <f>'Heat pump, air-to-water'!#REF!</f>
        <v>#REF!</v>
      </c>
      <c r="AA32" s="117">
        <f>'Heat pump, air-to-water'!D12</f>
        <v>4.05</v>
      </c>
    </row>
    <row r="33" spans="3:27" x14ac:dyDescent="0.3">
      <c r="F33" s="43"/>
      <c r="G33" s="855" t="s">
        <v>827</v>
      </c>
      <c r="H33" s="48">
        <f>'Heat pump, air-to-water'!B12</f>
        <v>2050</v>
      </c>
      <c r="I33" s="48"/>
      <c r="J33" s="113">
        <v>1</v>
      </c>
      <c r="K33" s="496">
        <f>'Heat pump, air-to-water'!E12</f>
        <v>18</v>
      </c>
      <c r="L33" s="496">
        <f>'Heat pump, air-to-water'!F12</f>
        <v>5.6619999999999999</v>
      </c>
      <c r="M33" s="87">
        <f>'Heat pump, air-to-water'!G12</f>
        <v>0.17785762965173399</v>
      </c>
      <c r="N33" s="87">
        <f>'Heat pump, air-to-water'!H12</f>
        <v>0</v>
      </c>
      <c r="O33" s="47"/>
      <c r="P33" s="79"/>
      <c r="Q33" s="79"/>
      <c r="R33" s="48">
        <f>'Heat pump, air-to-water'!K12</f>
        <v>0</v>
      </c>
      <c r="S33" s="48">
        <f>'Heat pump, air-to-water'!L12</f>
        <v>0</v>
      </c>
      <c r="T33" s="48">
        <f>'Heat pump, air-to-water'!M12</f>
        <v>0</v>
      </c>
      <c r="U33" s="48">
        <f>'Heat pump, air-to-water'!N12</f>
        <v>0</v>
      </c>
      <c r="V33" s="49">
        <f>'Heat pump, air-to-water'!O12</f>
        <v>0</v>
      </c>
      <c r="W33" s="745"/>
      <c r="Z33" s="48" t="e">
        <f>'Heat pump, air-to-water'!#REF!</f>
        <v>#REF!</v>
      </c>
      <c r="AA33" s="117">
        <f>'Heat pump, air-to-water'!D13</f>
        <v>0</v>
      </c>
    </row>
    <row r="34" spans="3:27" x14ac:dyDescent="0.3">
      <c r="C34" s="25" t="str">
        <f>C104</f>
        <v>RHTDBELCXN4E</v>
      </c>
      <c r="D34" s="25" t="str">
        <f>D104</f>
        <v>Residential heating technology detached building - Heat pump, brine-to-water - new 4, existing buildings</v>
      </c>
      <c r="E34" s="119" t="s">
        <v>419</v>
      </c>
      <c r="F34" s="25" t="s">
        <v>353</v>
      </c>
      <c r="G34" s="855" t="s">
        <v>827</v>
      </c>
      <c r="H34" s="46">
        <v>2012</v>
      </c>
      <c r="I34" s="46">
        <v>2012</v>
      </c>
      <c r="J34" s="113">
        <v>1</v>
      </c>
      <c r="K34" s="496">
        <f>'Heat pump, ground source'!E9</f>
        <v>20</v>
      </c>
      <c r="L34" s="496">
        <f>'Heat pump, ground source'!F9</f>
        <v>11.920000000000002</v>
      </c>
      <c r="M34" s="87">
        <f>'Heat pump, ground source'!G9</f>
        <v>0.21679500000000002</v>
      </c>
      <c r="N34" s="87">
        <f>'Heat pump, ground source'!H9</f>
        <v>0</v>
      </c>
      <c r="O34" s="47">
        <v>3.1536000000000002E-2</v>
      </c>
      <c r="P34" s="87">
        <f>'Heat pump, ground source'!J9</f>
        <v>0.2</v>
      </c>
      <c r="Q34" s="79"/>
      <c r="R34" s="48">
        <f>'Heat pump, ground source'!L9</f>
        <v>0</v>
      </c>
      <c r="S34" s="48">
        <f>'Heat pump, ground source'!M9</f>
        <v>0</v>
      </c>
      <c r="T34" s="48">
        <f>'Heat pump, ground source'!N9</f>
        <v>0</v>
      </c>
      <c r="U34" s="48">
        <f>'Heat pump, ground source'!O9</f>
        <v>0</v>
      </c>
      <c r="V34" s="49">
        <f>'Heat pump, ground source'!P9</f>
        <v>0</v>
      </c>
      <c r="W34" s="745"/>
      <c r="X34" s="53" t="s">
        <v>291</v>
      </c>
      <c r="Z34" s="48">
        <f>'Heat pump, ground source'!E9</f>
        <v>20</v>
      </c>
      <c r="AA34" s="117">
        <f>'Heat pump, ground source'!D9</f>
        <v>3.6</v>
      </c>
    </row>
    <row r="35" spans="3:27" x14ac:dyDescent="0.3">
      <c r="F35" s="43"/>
      <c r="G35" s="855" t="s">
        <v>827</v>
      </c>
      <c r="H35" s="48">
        <f>'Heat pump, ground source'!B10</f>
        <v>2020</v>
      </c>
      <c r="I35" s="48"/>
      <c r="J35" s="113">
        <v>1</v>
      </c>
      <c r="K35" s="496">
        <f>'Heat pump, ground source'!E10</f>
        <v>20</v>
      </c>
      <c r="L35" s="496">
        <f>'Heat pump, ground source'!F10</f>
        <v>11.175000000000001</v>
      </c>
      <c r="M35" s="87">
        <f>'Heat pump, ground source'!G10</f>
        <v>0.20713396234501746</v>
      </c>
      <c r="N35" s="87">
        <f>'Heat pump, ground source'!H10</f>
        <v>0</v>
      </c>
      <c r="O35" s="47"/>
      <c r="P35" s="79"/>
      <c r="Q35" s="79"/>
      <c r="R35" s="48">
        <f>'Heat pump, ground source'!L10</f>
        <v>0</v>
      </c>
      <c r="S35" s="48">
        <f>'Heat pump, ground source'!M10</f>
        <v>0</v>
      </c>
      <c r="T35" s="48">
        <f>'Heat pump, ground source'!N10</f>
        <v>0</v>
      </c>
      <c r="U35" s="48">
        <f>'Heat pump, ground source'!O10</f>
        <v>0</v>
      </c>
      <c r="V35" s="49">
        <f>'Heat pump, ground source'!P10</f>
        <v>0</v>
      </c>
      <c r="W35" s="745"/>
      <c r="Z35" s="48">
        <f>'Heat pump, ground source'!E10</f>
        <v>20</v>
      </c>
      <c r="AA35" s="117">
        <f>'Heat pump, ground source'!D10</f>
        <v>3.7</v>
      </c>
    </row>
    <row r="36" spans="3:27" x14ac:dyDescent="0.3">
      <c r="F36" s="43"/>
      <c r="G36" s="855" t="s">
        <v>827</v>
      </c>
      <c r="H36" s="48">
        <f>'Heat pump, ground source'!B11</f>
        <v>2030</v>
      </c>
      <c r="I36" s="48"/>
      <c r="J36" s="113">
        <v>1</v>
      </c>
      <c r="K36" s="496">
        <f>'Heat pump, ground source'!E11</f>
        <v>20</v>
      </c>
      <c r="L36" s="496">
        <f>'Heat pump, ground source'!F11</f>
        <v>10.43</v>
      </c>
      <c r="M36" s="87">
        <f>'Heat pump, ground source'!G11</f>
        <v>0.19006189014921157</v>
      </c>
      <c r="N36" s="87">
        <f>'Heat pump, ground source'!H11</f>
        <v>0</v>
      </c>
      <c r="O36" s="47"/>
      <c r="P36" s="79"/>
      <c r="Q36" s="79"/>
      <c r="R36" s="48">
        <f>'Heat pump, ground source'!L11</f>
        <v>0</v>
      </c>
      <c r="S36" s="48">
        <f>'Heat pump, ground source'!M11</f>
        <v>0</v>
      </c>
      <c r="T36" s="48">
        <f>'Heat pump, ground source'!N11</f>
        <v>0</v>
      </c>
      <c r="U36" s="48">
        <f>'Heat pump, ground source'!O11</f>
        <v>0</v>
      </c>
      <c r="V36" s="49">
        <f>'Heat pump, ground source'!P11</f>
        <v>0</v>
      </c>
      <c r="W36" s="745"/>
      <c r="Z36" s="48">
        <f>'Heat pump, ground source'!E11</f>
        <v>20</v>
      </c>
      <c r="AA36" s="117">
        <f>'Heat pump, ground source'!D11</f>
        <v>3.8</v>
      </c>
    </row>
    <row r="37" spans="3:27" x14ac:dyDescent="0.3">
      <c r="F37" s="43"/>
      <c r="G37" s="855" t="s">
        <v>827</v>
      </c>
      <c r="H37" s="48">
        <f>'Heat pump, ground source'!B12</f>
        <v>2050</v>
      </c>
      <c r="I37" s="48"/>
      <c r="J37" s="113">
        <v>1</v>
      </c>
      <c r="K37" s="496">
        <f>'Heat pump, ground source'!E12</f>
        <v>20</v>
      </c>
      <c r="L37" s="496">
        <f>'Heat pump, ground source'!F12</f>
        <v>8.94</v>
      </c>
      <c r="M37" s="87">
        <f>'Heat pump, ground source'!G12</f>
        <v>0.17785762965173399</v>
      </c>
      <c r="N37" s="87">
        <f>'Heat pump, ground source'!H12</f>
        <v>0</v>
      </c>
      <c r="O37" s="47"/>
      <c r="P37" s="79"/>
      <c r="Q37" s="79"/>
      <c r="R37" s="48">
        <f>'Heat pump, ground source'!L12</f>
        <v>0</v>
      </c>
      <c r="S37" s="48">
        <f>'Heat pump, ground source'!M12</f>
        <v>0</v>
      </c>
      <c r="T37" s="48">
        <f>'Heat pump, ground source'!N12</f>
        <v>0</v>
      </c>
      <c r="U37" s="48">
        <f>'Heat pump, ground source'!O12</f>
        <v>0</v>
      </c>
      <c r="V37" s="49">
        <f>'Heat pump, ground source'!P12</f>
        <v>0</v>
      </c>
      <c r="W37" s="745"/>
      <c r="Z37" s="48">
        <f>'Heat pump, ground source'!E12</f>
        <v>20</v>
      </c>
      <c r="AA37" s="117">
        <f>'Heat pump, ground source'!D12</f>
        <v>3.95</v>
      </c>
    </row>
    <row r="38" spans="3:27" s="837" customFormat="1" x14ac:dyDescent="0.3">
      <c r="C38" s="869" t="str">
        <f>C105</f>
        <v>RHTDBELCXN2N</v>
      </c>
      <c r="D38" s="869" t="str">
        <f>D105</f>
        <v>Residential heating technology detached building - Heat pump, air-to-air - new 2, existing buildings</v>
      </c>
      <c r="E38" s="837" t="s">
        <v>419</v>
      </c>
      <c r="F38" s="25" t="s">
        <v>353</v>
      </c>
      <c r="G38" s="855" t="s">
        <v>827</v>
      </c>
      <c r="H38" s="46">
        <v>2012</v>
      </c>
      <c r="I38" s="46">
        <v>2012</v>
      </c>
      <c r="J38" s="113">
        <v>1</v>
      </c>
      <c r="K38" s="835">
        <f>'Heat pump, air-to-air'!E14</f>
        <v>12</v>
      </c>
      <c r="L38" s="87">
        <f>'Heat pump, air-to-air'!F14</f>
        <v>3.5760000000000001</v>
      </c>
      <c r="M38" s="87">
        <f>'Heat pump, air-to-air'!G14</f>
        <v>0.50660000000000005</v>
      </c>
      <c r="N38" s="87">
        <f>'Heat pump, air-to-air'!H14</f>
        <v>0</v>
      </c>
      <c r="O38" s="47">
        <v>3.1536000000000002E-2</v>
      </c>
      <c r="P38" s="87">
        <f>'Heat pump, air-to-air'!J14</f>
        <v>8.3999999999999991E-2</v>
      </c>
      <c r="Q38" s="79"/>
      <c r="R38" s="48">
        <f>'Heat pump, air-to-air'!K14</f>
        <v>0</v>
      </c>
      <c r="S38" s="48">
        <f>'Heat pump, air-to-air'!L14</f>
        <v>0</v>
      </c>
      <c r="T38" s="48">
        <f>'Heat pump, air-to-air'!M14</f>
        <v>0</v>
      </c>
      <c r="U38" s="48">
        <f>'Heat pump, air-to-air'!N14</f>
        <v>0</v>
      </c>
      <c r="V38" s="49">
        <f>'Heat pump, air-to-air'!O14</f>
        <v>0</v>
      </c>
      <c r="W38" s="745"/>
      <c r="X38" s="837" t="s">
        <v>291</v>
      </c>
      <c r="Z38" s="48" t="e">
        <f>'Heat pump, air-to-air'!#REF!</f>
        <v>#REF!</v>
      </c>
      <c r="AA38" s="117">
        <f>'Heat pump, air-to-air'!D27</f>
        <v>510</v>
      </c>
    </row>
    <row r="39" spans="3:27" s="837" customFormat="1" x14ac:dyDescent="0.3">
      <c r="C39" s="42"/>
      <c r="D39" s="42"/>
      <c r="F39" s="43"/>
      <c r="G39" s="855" t="s">
        <v>827</v>
      </c>
      <c r="H39" s="48">
        <f>'Heat pump, air-to-air'!B15</f>
        <v>2020</v>
      </c>
      <c r="I39" s="48"/>
      <c r="J39" s="113">
        <v>1</v>
      </c>
      <c r="K39" s="835">
        <f>'Heat pump, air-to-air'!E15</f>
        <v>12</v>
      </c>
      <c r="L39" s="87">
        <f>'Heat pump, air-to-air'!F15</f>
        <v>3.2780000000000005</v>
      </c>
      <c r="M39" s="87">
        <f>'Heat pump, air-to-air'!G15</f>
        <v>0.48177155927934001</v>
      </c>
      <c r="N39" s="87">
        <f>'Heat pump, air-to-air'!H15</f>
        <v>0</v>
      </c>
      <c r="O39" s="47"/>
      <c r="P39" s="87">
        <f>'Heat pump, air-to-air'!J15</f>
        <v>8.3999999999999991E-2</v>
      </c>
      <c r="Q39" s="79"/>
      <c r="R39" s="48">
        <f>'Heat pump, air-to-air'!K15</f>
        <v>0</v>
      </c>
      <c r="S39" s="48">
        <f>'Heat pump, air-to-air'!L15</f>
        <v>0</v>
      </c>
      <c r="T39" s="48">
        <f>'Heat pump, air-to-air'!M15</f>
        <v>0</v>
      </c>
      <c r="U39" s="48">
        <f>'Heat pump, air-to-air'!N15</f>
        <v>0</v>
      </c>
      <c r="V39" s="49">
        <f>'Heat pump, air-to-air'!O15</f>
        <v>0</v>
      </c>
      <c r="W39" s="745"/>
      <c r="Z39" s="48" t="e">
        <f>'Heat pump, air-to-air'!#REF!</f>
        <v>#REF!</v>
      </c>
      <c r="AA39" s="117">
        <f>'Heat pump, air-to-air'!D28</f>
        <v>510</v>
      </c>
    </row>
    <row r="40" spans="3:27" s="837" customFormat="1" x14ac:dyDescent="0.3">
      <c r="C40" s="42"/>
      <c r="D40" s="42"/>
      <c r="F40" s="43"/>
      <c r="G40" s="855" t="s">
        <v>827</v>
      </c>
      <c r="H40" s="48">
        <f>'Heat pump, air-to-air'!B16</f>
        <v>2030</v>
      </c>
      <c r="I40" s="48"/>
      <c r="J40" s="113">
        <v>1</v>
      </c>
      <c r="K40" s="835">
        <f>'Heat pump, air-to-air'!E16</f>
        <v>12</v>
      </c>
      <c r="L40" s="87">
        <f>'Heat pump, air-to-air'!F16</f>
        <v>3.8314285714285718</v>
      </c>
      <c r="M40" s="87">
        <f>'Heat pump, air-to-air'!G16</f>
        <v>0.31121825890091193</v>
      </c>
      <c r="N40" s="87">
        <f>'Heat pump, air-to-air'!H16</f>
        <v>0</v>
      </c>
      <c r="O40" s="47"/>
      <c r="P40" s="87">
        <f>'Heat pump, air-to-air'!J16</f>
        <v>0.14399999999999999</v>
      </c>
      <c r="Q40" s="79"/>
      <c r="R40" s="48">
        <f>'Heat pump, air-to-air'!K16</f>
        <v>0</v>
      </c>
      <c r="S40" s="48">
        <f>'Heat pump, air-to-air'!L16</f>
        <v>0</v>
      </c>
      <c r="T40" s="48">
        <f>'Heat pump, air-to-air'!M16</f>
        <v>0</v>
      </c>
      <c r="U40" s="48">
        <f>'Heat pump, air-to-air'!N16</f>
        <v>0</v>
      </c>
      <c r="V40" s="49">
        <f>'Heat pump, air-to-air'!O16</f>
        <v>0</v>
      </c>
      <c r="W40" s="745"/>
      <c r="Z40" s="48" t="e">
        <f>'Heat pump, air-to-air'!#REF!</f>
        <v>#REF!</v>
      </c>
      <c r="AA40" s="117">
        <f>'Heat pump, air-to-air'!D29</f>
        <v>0</v>
      </c>
    </row>
    <row r="41" spans="3:27" s="837" customFormat="1" x14ac:dyDescent="0.3">
      <c r="C41" s="42"/>
      <c r="D41" s="42"/>
      <c r="F41" s="43"/>
      <c r="G41" s="855" t="s">
        <v>827</v>
      </c>
      <c r="H41" s="48">
        <f>'Heat pump, air-to-air'!B17</f>
        <v>2050</v>
      </c>
      <c r="I41" s="48"/>
      <c r="J41" s="113">
        <v>1</v>
      </c>
      <c r="K41" s="835">
        <f>'Heat pump, air-to-air'!E17</f>
        <v>12</v>
      </c>
      <c r="L41" s="87">
        <f>'Heat pump, air-to-air'!F17</f>
        <v>3.6185714285714288</v>
      </c>
      <c r="M41" s="87">
        <f>'Heat pump, air-to-air'!G17</f>
        <v>0.28153129865458426</v>
      </c>
      <c r="N41" s="87">
        <f>'Heat pump, air-to-air'!H17</f>
        <v>0</v>
      </c>
      <c r="O41" s="47"/>
      <c r="P41" s="87">
        <f>'Heat pump, air-to-air'!J17</f>
        <v>0.14399999999999999</v>
      </c>
      <c r="Q41" s="79"/>
      <c r="R41" s="48">
        <f>'Heat pump, air-to-air'!K17</f>
        <v>0</v>
      </c>
      <c r="S41" s="48">
        <f>'Heat pump, air-to-air'!L17</f>
        <v>0</v>
      </c>
      <c r="T41" s="48">
        <f>'Heat pump, air-to-air'!M17</f>
        <v>0</v>
      </c>
      <c r="U41" s="48">
        <f>'Heat pump, air-to-air'!N17</f>
        <v>0</v>
      </c>
      <c r="V41" s="49">
        <f>'Heat pump, air-to-air'!O17</f>
        <v>0</v>
      </c>
      <c r="W41" s="745"/>
      <c r="Z41" s="48" t="e">
        <f>'Heat pump, air-to-air'!#REF!</f>
        <v>#REF!</v>
      </c>
      <c r="AA41" s="117">
        <f>'Heat pump, air-to-air'!D30</f>
        <v>12</v>
      </c>
    </row>
    <row r="42" spans="3:27" s="837" customFormat="1" x14ac:dyDescent="0.3">
      <c r="C42" s="869" t="str">
        <f>C106</f>
        <v>RHTDBELCXN3N</v>
      </c>
      <c r="D42" s="869" t="str">
        <f>D106</f>
        <v>Residential heating technology detached building - Heat pump, air-to-water - new 3, existing buildings</v>
      </c>
      <c r="E42" s="837" t="s">
        <v>419</v>
      </c>
      <c r="F42" s="25" t="s">
        <v>353</v>
      </c>
      <c r="G42" s="855" t="s">
        <v>827</v>
      </c>
      <c r="H42" s="46">
        <v>2012</v>
      </c>
      <c r="I42" s="46">
        <v>2012</v>
      </c>
      <c r="J42" s="113">
        <v>1</v>
      </c>
      <c r="K42" s="835">
        <f>'Heat pump, air-to-water'!E14</f>
        <v>18</v>
      </c>
      <c r="L42" s="496">
        <f>'Heat pump, air-to-water'!F14</f>
        <v>13.0375</v>
      </c>
      <c r="M42" s="87">
        <f>'Heat pump, air-to-water'!G14</f>
        <v>0.54198749999999996</v>
      </c>
      <c r="N42" s="87">
        <f>'Heat pump, air-to-water'!H14</f>
        <v>0</v>
      </c>
      <c r="O42" s="47">
        <v>3.1536000000000002E-2</v>
      </c>
      <c r="P42" s="87">
        <f>'Heat pump, air-to-water'!J14</f>
        <v>0.2</v>
      </c>
      <c r="Q42" s="79"/>
      <c r="R42" s="48">
        <f>'Heat pump, air-to-water'!K14</f>
        <v>0</v>
      </c>
      <c r="S42" s="48">
        <f>'Heat pump, air-to-water'!L14</f>
        <v>0</v>
      </c>
      <c r="T42" s="48">
        <f>'Heat pump, air-to-water'!M14</f>
        <v>0</v>
      </c>
      <c r="U42" s="48">
        <f>'Heat pump, air-to-water'!N14</f>
        <v>0</v>
      </c>
      <c r="V42" s="49">
        <f>'Heat pump, air-to-water'!O14</f>
        <v>0</v>
      </c>
      <c r="W42" s="745"/>
      <c r="X42" s="837" t="s">
        <v>291</v>
      </c>
      <c r="Z42" s="48" t="e">
        <f>'Heat pump, air-to-water'!#REF!</f>
        <v>#REF!</v>
      </c>
      <c r="AA42" s="117">
        <f>'Heat pump, air-to-water'!D30</f>
        <v>335</v>
      </c>
    </row>
    <row r="43" spans="3:27" s="837" customFormat="1" x14ac:dyDescent="0.3">
      <c r="C43" s="42"/>
      <c r="D43" s="42"/>
      <c r="F43" s="43"/>
      <c r="G43" s="855" t="s">
        <v>827</v>
      </c>
      <c r="H43" s="48">
        <f>'Heat pump, air-to-water'!B15</f>
        <v>2020</v>
      </c>
      <c r="I43" s="48"/>
      <c r="J43" s="113">
        <v>1</v>
      </c>
      <c r="K43" s="835">
        <f>'Heat pump, air-to-water'!E15</f>
        <v>18</v>
      </c>
      <c r="L43" s="496">
        <f>'Heat pump, air-to-water'!F15</f>
        <v>12.2925</v>
      </c>
      <c r="M43" s="87">
        <f>'Heat pump, air-to-water'!G15</f>
        <v>0.51783490586254366</v>
      </c>
      <c r="N43" s="87">
        <f>'Heat pump, air-to-water'!H15</f>
        <v>0</v>
      </c>
      <c r="O43" s="47"/>
      <c r="P43" s="79"/>
      <c r="Q43" s="79"/>
      <c r="R43" s="48">
        <f>'Heat pump, air-to-water'!K15</f>
        <v>0</v>
      </c>
      <c r="S43" s="48">
        <f>'Heat pump, air-to-water'!L15</f>
        <v>0</v>
      </c>
      <c r="T43" s="48">
        <f>'Heat pump, air-to-water'!M15</f>
        <v>0</v>
      </c>
      <c r="U43" s="48">
        <f>'Heat pump, air-to-water'!N15</f>
        <v>0</v>
      </c>
      <c r="V43" s="49">
        <f>'Heat pump, air-to-water'!O15</f>
        <v>0</v>
      </c>
      <c r="W43" s="745"/>
      <c r="Z43" s="48" t="e">
        <f>'Heat pump, air-to-water'!#REF!</f>
        <v>#REF!</v>
      </c>
      <c r="AA43" s="117">
        <f>'Heat pump, air-to-water'!D31</f>
        <v>100</v>
      </c>
    </row>
    <row r="44" spans="3:27" s="837" customFormat="1" x14ac:dyDescent="0.3">
      <c r="C44" s="42"/>
      <c r="D44" s="42"/>
      <c r="F44" s="43"/>
      <c r="G44" s="855" t="s">
        <v>827</v>
      </c>
      <c r="H44" s="48">
        <f>'Heat pump, air-to-water'!B16</f>
        <v>2030</v>
      </c>
      <c r="I44" s="48"/>
      <c r="J44" s="113">
        <v>1</v>
      </c>
      <c r="K44" s="835">
        <f>'Heat pump, air-to-water'!E16</f>
        <v>18</v>
      </c>
      <c r="L44" s="496">
        <f>'Heat pump, air-to-water'!F16</f>
        <v>10.988750000000001</v>
      </c>
      <c r="M44" s="87">
        <f>'Heat pump, air-to-water'!G16</f>
        <v>0.47515472537302883</v>
      </c>
      <c r="N44" s="87">
        <f>'Heat pump, air-to-water'!H16</f>
        <v>0</v>
      </c>
      <c r="O44" s="47"/>
      <c r="P44" s="79"/>
      <c r="Q44" s="79"/>
      <c r="R44" s="48">
        <f>'Heat pump, air-to-water'!K16</f>
        <v>0</v>
      </c>
      <c r="S44" s="48">
        <f>'Heat pump, air-to-water'!L16</f>
        <v>0</v>
      </c>
      <c r="T44" s="48">
        <f>'Heat pump, air-to-water'!M16</f>
        <v>0</v>
      </c>
      <c r="U44" s="48">
        <f>'Heat pump, air-to-water'!N16</f>
        <v>0</v>
      </c>
      <c r="V44" s="49">
        <f>'Heat pump, air-to-water'!O16</f>
        <v>0</v>
      </c>
      <c r="W44" s="745"/>
      <c r="Z44" s="48" t="e">
        <f>'Heat pump, air-to-water'!#REF!</f>
        <v>#REF!</v>
      </c>
      <c r="AA44" s="117">
        <f>'Heat pump, air-to-water'!D32</f>
        <v>18</v>
      </c>
    </row>
    <row r="45" spans="3:27" s="837" customFormat="1" x14ac:dyDescent="0.3">
      <c r="C45" s="42"/>
      <c r="D45" s="42"/>
      <c r="F45" s="43"/>
      <c r="G45" s="855" t="s">
        <v>827</v>
      </c>
      <c r="H45" s="48">
        <f>'Heat pump, air-to-water'!B17</f>
        <v>2050</v>
      </c>
      <c r="I45" s="48"/>
      <c r="J45" s="113">
        <v>1</v>
      </c>
      <c r="K45" s="835">
        <f>'Heat pump, air-to-water'!E17</f>
        <v>18</v>
      </c>
      <c r="L45" s="496">
        <f>'Heat pump, air-to-water'!F17</f>
        <v>9.8712499999999999</v>
      </c>
      <c r="M45" s="87">
        <f>'Heat pump, air-to-water'!G17</f>
        <v>0.44464407412933504</v>
      </c>
      <c r="N45" s="87">
        <f>'Heat pump, air-to-water'!H17</f>
        <v>0</v>
      </c>
      <c r="O45" s="47"/>
      <c r="P45" s="79"/>
      <c r="Q45" s="79"/>
      <c r="R45" s="48">
        <f>'Heat pump, air-to-water'!K17</f>
        <v>0</v>
      </c>
      <c r="S45" s="48">
        <f>'Heat pump, air-to-water'!L17</f>
        <v>0</v>
      </c>
      <c r="T45" s="48">
        <f>'Heat pump, air-to-water'!M17</f>
        <v>0</v>
      </c>
      <c r="U45" s="48">
        <f>'Heat pump, air-to-water'!N17</f>
        <v>0</v>
      </c>
      <c r="V45" s="49">
        <f>'Heat pump, air-to-water'!O17</f>
        <v>0</v>
      </c>
      <c r="W45" s="745"/>
      <c r="Z45" s="48" t="e">
        <f>'Heat pump, air-to-water'!#REF!</f>
        <v>#REF!</v>
      </c>
      <c r="AA45" s="117">
        <f>'Heat pump, air-to-water'!D33</f>
        <v>0</v>
      </c>
    </row>
    <row r="46" spans="3:27" s="837" customFormat="1" x14ac:dyDescent="0.3">
      <c r="C46" s="869" t="str">
        <f>C107</f>
        <v>RHTDBELCXN4N</v>
      </c>
      <c r="D46" s="869" t="str">
        <f>D107</f>
        <v>Residential heating technology detached building - Heat pump, brine-to-water - new 4, existing buildings</v>
      </c>
      <c r="E46" s="837" t="s">
        <v>419</v>
      </c>
      <c r="F46" s="25" t="s">
        <v>353</v>
      </c>
      <c r="G46" s="855" t="s">
        <v>827</v>
      </c>
      <c r="H46" s="46">
        <v>2012</v>
      </c>
      <c r="I46" s="46">
        <v>2012</v>
      </c>
      <c r="J46" s="113">
        <v>1</v>
      </c>
      <c r="K46" s="496">
        <f>'Heat pump, ground source'!E14</f>
        <v>20</v>
      </c>
      <c r="L46" s="496">
        <f>'Heat pump, ground source'!F14</f>
        <v>22.35</v>
      </c>
      <c r="M46" s="87">
        <f>'Heat pump, ground source'!G14</f>
        <v>0.54198749999999996</v>
      </c>
      <c r="N46" s="87">
        <f>'Heat pump, ground source'!H14</f>
        <v>0</v>
      </c>
      <c r="O46" s="47">
        <v>3.1536000000000002E-2</v>
      </c>
      <c r="P46" s="87">
        <f>'Heat pump, ground source'!J14</f>
        <v>0.2</v>
      </c>
      <c r="Q46" s="79"/>
      <c r="R46" s="48">
        <f>'Heat pump, ground source'!L14</f>
        <v>0</v>
      </c>
      <c r="S46" s="48">
        <f>'Heat pump, ground source'!M14</f>
        <v>0</v>
      </c>
      <c r="T46" s="48">
        <f>'Heat pump, ground source'!N14</f>
        <v>0</v>
      </c>
      <c r="U46" s="48">
        <f>'Heat pump, ground source'!O14</f>
        <v>0</v>
      </c>
      <c r="V46" s="49">
        <f>'Heat pump, ground source'!P14</f>
        <v>0</v>
      </c>
      <c r="W46" s="745"/>
      <c r="X46" s="837" t="s">
        <v>291</v>
      </c>
      <c r="Z46" s="48">
        <f>'Heat pump, ground source'!E26</f>
        <v>460</v>
      </c>
      <c r="AA46" s="117">
        <f>'Heat pump, ground source'!D26</f>
        <v>450</v>
      </c>
    </row>
    <row r="47" spans="3:27" s="837" customFormat="1" x14ac:dyDescent="0.3">
      <c r="G47" s="855" t="s">
        <v>827</v>
      </c>
      <c r="H47" s="48">
        <f>'Heat pump, ground source'!B15</f>
        <v>2020</v>
      </c>
      <c r="I47" s="48"/>
      <c r="J47" s="113">
        <v>1</v>
      </c>
      <c r="K47" s="496">
        <f>'Heat pump, ground source'!E15</f>
        <v>20</v>
      </c>
      <c r="L47" s="496">
        <f>'Heat pump, ground source'!F15</f>
        <v>20.487500000000001</v>
      </c>
      <c r="M47" s="87">
        <f>'Heat pump, ground source'!G15</f>
        <v>0.51783490586254366</v>
      </c>
      <c r="N47" s="87">
        <f>'Heat pump, ground source'!H15</f>
        <v>0</v>
      </c>
      <c r="O47" s="47"/>
      <c r="P47" s="79"/>
      <c r="Q47" s="79"/>
      <c r="R47" s="48">
        <f>'Heat pump, ground source'!L15</f>
        <v>0</v>
      </c>
      <c r="S47" s="48">
        <f>'Heat pump, ground source'!M15</f>
        <v>0</v>
      </c>
      <c r="T47" s="48">
        <f>'Heat pump, ground source'!N15</f>
        <v>0</v>
      </c>
      <c r="U47" s="48">
        <f>'Heat pump, ground source'!O15</f>
        <v>0</v>
      </c>
      <c r="V47" s="49">
        <f>'Heat pump, ground source'!P15</f>
        <v>0</v>
      </c>
      <c r="W47" s="745"/>
      <c r="Z47" s="48">
        <f>'Heat pump, ground source'!E27</f>
        <v>450</v>
      </c>
      <c r="AA47" s="117">
        <f>'Heat pump, ground source'!D27</f>
        <v>440</v>
      </c>
    </row>
    <row r="48" spans="3:27" s="837" customFormat="1" x14ac:dyDescent="0.3">
      <c r="G48" s="855" t="s">
        <v>827</v>
      </c>
      <c r="H48" s="48">
        <f>'Heat pump, ground source'!B16</f>
        <v>2030</v>
      </c>
      <c r="I48" s="48"/>
      <c r="J48" s="113">
        <v>1</v>
      </c>
      <c r="K48" s="496">
        <f>'Heat pump, ground source'!E16</f>
        <v>20</v>
      </c>
      <c r="L48" s="496">
        <f>'Heat pump, ground source'!F16</f>
        <v>18.625</v>
      </c>
      <c r="M48" s="87">
        <f>'Heat pump, ground source'!G16</f>
        <v>0.47515472537302883</v>
      </c>
      <c r="N48" s="87">
        <f>'Heat pump, ground source'!H16</f>
        <v>0</v>
      </c>
      <c r="O48" s="47"/>
      <c r="P48" s="79"/>
      <c r="Q48" s="79"/>
      <c r="R48" s="48">
        <f>'Heat pump, ground source'!L16</f>
        <v>0</v>
      </c>
      <c r="S48" s="48">
        <f>'Heat pump, ground source'!M16</f>
        <v>0</v>
      </c>
      <c r="T48" s="48">
        <f>'Heat pump, ground source'!N16</f>
        <v>0</v>
      </c>
      <c r="U48" s="48">
        <f>'Heat pump, ground source'!O16</f>
        <v>0</v>
      </c>
      <c r="V48" s="49">
        <f>'Heat pump, ground source'!P16</f>
        <v>0</v>
      </c>
      <c r="W48" s="745"/>
      <c r="Z48" s="48">
        <f>'Heat pump, ground source'!E28</f>
        <v>390</v>
      </c>
      <c r="AA48" s="117">
        <f>'Heat pump, ground source'!D28</f>
        <v>380</v>
      </c>
    </row>
    <row r="49" spans="3:28" s="837" customFormat="1" x14ac:dyDescent="0.3">
      <c r="G49" s="855" t="s">
        <v>827</v>
      </c>
      <c r="H49" s="48">
        <f>'Heat pump, ground source'!B17</f>
        <v>2050</v>
      </c>
      <c r="I49" s="48"/>
      <c r="J49" s="113">
        <v>1</v>
      </c>
      <c r="K49" s="496">
        <f>'Heat pump, ground source'!E17</f>
        <v>20</v>
      </c>
      <c r="L49" s="496">
        <f>'Heat pump, ground source'!F17</f>
        <v>16.762499999999999</v>
      </c>
      <c r="M49" s="87">
        <f>'Heat pump, ground source'!G17</f>
        <v>0.44464407412933504</v>
      </c>
      <c r="N49" s="87">
        <f>'Heat pump, ground source'!H17</f>
        <v>0</v>
      </c>
      <c r="O49" s="47"/>
      <c r="P49" s="79"/>
      <c r="Q49" s="79"/>
      <c r="R49" s="48">
        <f>'Heat pump, ground source'!L17</f>
        <v>0</v>
      </c>
      <c r="S49" s="48">
        <f>'Heat pump, ground source'!M17</f>
        <v>0</v>
      </c>
      <c r="T49" s="48">
        <f>'Heat pump, ground source'!N17</f>
        <v>0</v>
      </c>
      <c r="U49" s="48">
        <f>'Heat pump, ground source'!O17</f>
        <v>0</v>
      </c>
      <c r="V49" s="49">
        <f>'Heat pump, ground source'!P17</f>
        <v>0</v>
      </c>
      <c r="W49" s="745"/>
      <c r="Z49" s="48">
        <f>'Heat pump, ground source'!E29</f>
        <v>380</v>
      </c>
      <c r="AA49" s="117">
        <f>'Heat pump, ground source'!D29</f>
        <v>370</v>
      </c>
    </row>
    <row r="50" spans="3:28" x14ac:dyDescent="0.3">
      <c r="C50" s="42" t="str">
        <f>C108</f>
        <v>RHTDBSOLXN1</v>
      </c>
      <c r="D50" s="42" t="s">
        <v>289</v>
      </c>
      <c r="E50" s="42" t="s">
        <v>351</v>
      </c>
      <c r="F50" s="42" t="s">
        <v>353</v>
      </c>
      <c r="G50" s="855" t="s">
        <v>827</v>
      </c>
      <c r="H50" s="46">
        <v>2012</v>
      </c>
      <c r="I50" s="46">
        <v>2012</v>
      </c>
      <c r="J50" s="493">
        <f>1-$J$92</f>
        <v>0.97</v>
      </c>
      <c r="K50" s="618">
        <f>'Solar heating'!E8</f>
        <v>20</v>
      </c>
      <c r="L50" s="496">
        <f>'Solar heating'!F8</f>
        <v>7.1428571428571415</v>
      </c>
      <c r="M50" s="86">
        <f>'Solar heating'!G8</f>
        <v>0.10642857142857143</v>
      </c>
      <c r="N50" s="86">
        <f>'Solar heating'!H8</f>
        <v>8.3233536957951024</v>
      </c>
      <c r="O50" s="47">
        <v>3.1536000000000002E-2</v>
      </c>
      <c r="P50" s="1192">
        <f>'Solar heating'!J8</f>
        <v>0.76190476190476175</v>
      </c>
      <c r="Q50" s="79"/>
      <c r="R50" s="48">
        <f>'Solar heating'!K8</f>
        <v>0</v>
      </c>
      <c r="S50" s="48">
        <f>'Solar heating'!L8</f>
        <v>0</v>
      </c>
      <c r="T50" s="48">
        <f>'Solar heating'!M8</f>
        <v>0</v>
      </c>
      <c r="U50" s="48">
        <f>'Solar heating'!N8</f>
        <v>0</v>
      </c>
      <c r="V50" s="48">
        <f>'Solar heating'!O8</f>
        <v>0</v>
      </c>
      <c r="W50" s="82"/>
      <c r="X50" s="53" t="s">
        <v>291</v>
      </c>
      <c r="Z50" s="48" t="e">
        <f>'Solar heating'!#REF!</f>
        <v>#REF!</v>
      </c>
      <c r="AA50" s="113"/>
    </row>
    <row r="51" spans="3:28" x14ac:dyDescent="0.3">
      <c r="C51" s="42"/>
      <c r="D51" s="42"/>
      <c r="E51" s="42"/>
      <c r="F51" s="42"/>
      <c r="G51" s="855" t="s">
        <v>827</v>
      </c>
      <c r="H51" s="46">
        <f>'Solar heating'!B9</f>
        <v>2020</v>
      </c>
      <c r="I51" s="46"/>
      <c r="J51" s="493">
        <f>J50</f>
        <v>0.97</v>
      </c>
      <c r="K51" s="618">
        <f>'Solar heating'!E9</f>
        <v>25</v>
      </c>
      <c r="L51" s="496">
        <f>'Solar heating'!F9</f>
        <v>6.4285714285714279</v>
      </c>
      <c r="M51" s="86">
        <f>'Solar heating'!G9</f>
        <v>0.1037943315822567</v>
      </c>
      <c r="N51" s="86">
        <f>'Solar heating'!H9</f>
        <v>8.6189851432178486</v>
      </c>
      <c r="O51" s="47"/>
      <c r="P51" s="1192">
        <f>'Solar heating'!J9</f>
        <v>0.80952380952380953</v>
      </c>
      <c r="Q51" s="79"/>
      <c r="R51" s="48">
        <f>'Solar heating'!K9</f>
        <v>0</v>
      </c>
      <c r="S51" s="48">
        <f>'Solar heating'!L9</f>
        <v>0</v>
      </c>
      <c r="T51" s="48">
        <f>'Solar heating'!M9</f>
        <v>0</v>
      </c>
      <c r="U51" s="48">
        <f>'Solar heating'!N9</f>
        <v>0</v>
      </c>
      <c r="V51" s="48">
        <f>'Solar heating'!O9</f>
        <v>0</v>
      </c>
      <c r="W51" s="82"/>
      <c r="Z51" s="48" t="e">
        <f>'Solar heating'!#REF!</f>
        <v>#REF!</v>
      </c>
      <c r="AA51" s="113"/>
      <c r="AB51" s="780"/>
    </row>
    <row r="52" spans="3:28" x14ac:dyDescent="0.3">
      <c r="C52" s="42"/>
      <c r="D52" s="42"/>
      <c r="E52" s="42"/>
      <c r="F52" s="42"/>
      <c r="G52" s="855" t="s">
        <v>827</v>
      </c>
      <c r="H52" s="46">
        <f>'Solar heating'!B10</f>
        <v>2030</v>
      </c>
      <c r="I52" s="46"/>
      <c r="J52" s="493">
        <f>J51</f>
        <v>0.97</v>
      </c>
      <c r="K52" s="618">
        <f>'Solar heating'!E10</f>
        <v>30</v>
      </c>
      <c r="L52" s="496">
        <f>'Solar heating'!F10</f>
        <v>5.9523809523809526</v>
      </c>
      <c r="M52" s="86">
        <f>'Solar heating'!G10</f>
        <v>9.8719840252807778E-2</v>
      </c>
      <c r="N52" s="86">
        <f>'Solar heating'!H10</f>
        <v>11.742630769541696</v>
      </c>
      <c r="O52" s="47"/>
      <c r="P52" s="1192">
        <f>'Solar heating'!J10</f>
        <v>0.85714285714285698</v>
      </c>
      <c r="Q52" s="79"/>
      <c r="R52" s="48">
        <f>'Solar heating'!K10</f>
        <v>0</v>
      </c>
      <c r="S52" s="48">
        <f>'Solar heating'!L10</f>
        <v>0</v>
      </c>
      <c r="T52" s="48">
        <f>'Solar heating'!M10</f>
        <v>0</v>
      </c>
      <c r="U52" s="48">
        <f>'Solar heating'!N10</f>
        <v>0</v>
      </c>
      <c r="V52" s="48">
        <f>'Solar heating'!O10</f>
        <v>0</v>
      </c>
      <c r="W52" s="82"/>
      <c r="Z52" s="48" t="e">
        <f>'Solar heating'!#REF!</f>
        <v>#REF!</v>
      </c>
      <c r="AA52" s="113"/>
      <c r="AB52" s="780"/>
    </row>
    <row r="53" spans="3:28" x14ac:dyDescent="0.3">
      <c r="C53" s="42"/>
      <c r="D53" s="42"/>
      <c r="E53" s="42"/>
      <c r="F53" s="42"/>
      <c r="G53" s="855" t="s">
        <v>827</v>
      </c>
      <c r="H53" s="46">
        <f>'Solar heating'!B11</f>
        <v>2050</v>
      </c>
      <c r="I53" s="46"/>
      <c r="J53" s="493">
        <f>J52</f>
        <v>0.97</v>
      </c>
      <c r="K53" s="618">
        <f>'Solar heating'!E11</f>
        <v>30</v>
      </c>
      <c r="L53" s="496">
        <f>'Solar heating'!F11</f>
        <v>4.7619047619047619</v>
      </c>
      <c r="M53" s="86">
        <f>'Solar heating'!G11</f>
        <v>8.9303002103725979E-2</v>
      </c>
      <c r="N53" s="86">
        <f>'Solar heating'!H11</f>
        <v>17.103168588720809</v>
      </c>
      <c r="O53" s="47"/>
      <c r="P53" s="1192">
        <f>'Solar heating'!J11</f>
        <v>0.95238095238095233</v>
      </c>
      <c r="Q53" s="79"/>
      <c r="R53" s="48">
        <f>'Solar heating'!K11</f>
        <v>0</v>
      </c>
      <c r="S53" s="48">
        <f>'Solar heating'!L11</f>
        <v>0</v>
      </c>
      <c r="T53" s="48">
        <f>'Solar heating'!M11</f>
        <v>0</v>
      </c>
      <c r="U53" s="48">
        <f>'Solar heating'!N11</f>
        <v>0</v>
      </c>
      <c r="V53" s="48">
        <f>'Solar heating'!O11</f>
        <v>0</v>
      </c>
      <c r="W53" s="82"/>
      <c r="Z53" s="48" t="e">
        <f>'Solar heating'!#REF!</f>
        <v>#REF!</v>
      </c>
      <c r="AA53" s="113"/>
      <c r="AB53" s="780"/>
    </row>
    <row r="54" spans="3:28" x14ac:dyDescent="0.3">
      <c r="C54" s="42" t="str">
        <f>C109</f>
        <v>RHTDBNGABN2</v>
      </c>
      <c r="D54" s="42" t="s">
        <v>288</v>
      </c>
      <c r="E54" s="175" t="s">
        <v>415</v>
      </c>
      <c r="F54" s="175" t="s">
        <v>353</v>
      </c>
      <c r="G54" s="855" t="s">
        <v>827</v>
      </c>
      <c r="H54" s="46">
        <v>2012</v>
      </c>
      <c r="I54" s="46">
        <v>2012</v>
      </c>
      <c r="J54" s="113">
        <v>1</v>
      </c>
      <c r="K54" s="46">
        <f>'HP, gas absorption,air-to-water'!E8</f>
        <v>20</v>
      </c>
      <c r="L54" s="496">
        <f>'HP, gas absorption,air-to-water'!F8</f>
        <v>9.6850000000000005</v>
      </c>
      <c r="M54" s="86">
        <f>'HP, gas absorption,air-to-water'!G8</f>
        <v>0.17507500000000001</v>
      </c>
      <c r="N54" s="86">
        <f>'HP, gas absorption,air-to-water'!H8</f>
        <v>0</v>
      </c>
      <c r="O54" s="47">
        <v>3.1536000000000002E-2</v>
      </c>
      <c r="P54" s="86">
        <f>'HP, gas absorption,air-to-water'!J8</f>
        <v>0.2</v>
      </c>
      <c r="Q54" s="79"/>
      <c r="R54" s="77">
        <f>'HP, gas absorption,air-to-water'!L8</f>
        <v>0</v>
      </c>
      <c r="S54" s="50">
        <f>'HP, gas absorption,air-to-water'!M8</f>
        <v>0</v>
      </c>
      <c r="T54" s="50">
        <f>'HP, gas absorption,air-to-water'!N8</f>
        <v>0</v>
      </c>
      <c r="U54" s="77">
        <f>'HP, gas absorption,air-to-water'!O8</f>
        <v>0</v>
      </c>
      <c r="V54" s="77">
        <f>'HP, gas absorption,air-to-water'!Q8</f>
        <v>0</v>
      </c>
      <c r="W54" s="85"/>
      <c r="X54" s="780" t="s">
        <v>570</v>
      </c>
      <c r="Z54" s="48">
        <f>'HP, gas absorption,air-to-water'!E8</f>
        <v>20</v>
      </c>
      <c r="AA54" s="641">
        <v>1.35</v>
      </c>
    </row>
    <row r="55" spans="3:28" x14ac:dyDescent="0.3">
      <c r="C55" s="42"/>
      <c r="D55" s="42"/>
      <c r="E55" s="42"/>
      <c r="F55" s="42"/>
      <c r="G55" s="855" t="s">
        <v>827</v>
      </c>
      <c r="H55" s="46">
        <f>'HP, gas absorption,air-to-water'!B9</f>
        <v>2020</v>
      </c>
      <c r="I55" s="46"/>
      <c r="J55" s="113">
        <v>1</v>
      </c>
      <c r="K55" s="46">
        <f>'HP, gas absorption,air-to-water'!E9</f>
        <v>20</v>
      </c>
      <c r="L55" s="496">
        <f>'HP, gas absorption,air-to-water'!F9</f>
        <v>9.1038999999999994</v>
      </c>
      <c r="M55" s="86">
        <f>'HP, gas absorption,air-to-water'!G9</f>
        <v>0.17507500000000001</v>
      </c>
      <c r="N55" s="86">
        <f>'HP, gas absorption,air-to-water'!H9</f>
        <v>0</v>
      </c>
      <c r="O55" s="47"/>
      <c r="P55" s="79"/>
      <c r="Q55" s="79"/>
      <c r="R55" s="77">
        <f>'HP, gas absorption,air-to-water'!L9</f>
        <v>0</v>
      </c>
      <c r="S55" s="50">
        <f>'HP, gas absorption,air-to-water'!M9</f>
        <v>0</v>
      </c>
      <c r="T55" s="50">
        <f>'HP, gas absorption,air-to-water'!N9</f>
        <v>0</v>
      </c>
      <c r="U55" s="77">
        <f>'HP, gas absorption,air-to-water'!O9</f>
        <v>0</v>
      </c>
      <c r="V55" s="77">
        <f>'HP, gas absorption,air-to-water'!Q9</f>
        <v>0</v>
      </c>
      <c r="W55" s="85"/>
      <c r="Z55" s="48">
        <f>'HP, gas absorption,air-to-water'!E9</f>
        <v>20</v>
      </c>
      <c r="AA55" s="641">
        <v>1.45</v>
      </c>
    </row>
    <row r="56" spans="3:28" x14ac:dyDescent="0.3">
      <c r="C56" s="42"/>
      <c r="D56" s="42"/>
      <c r="E56" s="42"/>
      <c r="F56" s="42"/>
      <c r="G56" s="855" t="s">
        <v>827</v>
      </c>
      <c r="H56" s="46">
        <f>'HP, gas absorption,air-to-water'!B10</f>
        <v>2030</v>
      </c>
      <c r="I56" s="46"/>
      <c r="J56" s="113">
        <v>1</v>
      </c>
      <c r="K56" s="46">
        <f>'HP, gas absorption,air-to-water'!E10</f>
        <v>20</v>
      </c>
      <c r="L56" s="496">
        <f>'HP, gas absorption,air-to-water'!F10</f>
        <v>8.1935099999999998</v>
      </c>
      <c r="M56" s="86">
        <f>'HP, gas absorption,air-to-water'!G10</f>
        <v>0.17507500000000001</v>
      </c>
      <c r="N56" s="86">
        <f>'HP, gas absorption,air-to-water'!H10</f>
        <v>0</v>
      </c>
      <c r="O56" s="47"/>
      <c r="P56" s="79"/>
      <c r="Q56" s="79"/>
      <c r="R56" s="77">
        <f>'HP, gas absorption,air-to-water'!L10</f>
        <v>0</v>
      </c>
      <c r="S56" s="50">
        <f>'HP, gas absorption,air-to-water'!M10</f>
        <v>0</v>
      </c>
      <c r="T56" s="50">
        <f>'HP, gas absorption,air-to-water'!N10</f>
        <v>0</v>
      </c>
      <c r="U56" s="77">
        <f>'HP, gas absorption,air-to-water'!O10</f>
        <v>0</v>
      </c>
      <c r="V56" s="77">
        <f>'HP, gas absorption,air-to-water'!Q10</f>
        <v>0</v>
      </c>
      <c r="W56" s="85"/>
      <c r="Z56" s="48">
        <f>'HP, gas absorption,air-to-water'!E10</f>
        <v>20</v>
      </c>
      <c r="AA56" s="641">
        <v>1.7</v>
      </c>
    </row>
    <row r="57" spans="3:28" x14ac:dyDescent="0.3">
      <c r="C57" s="42"/>
      <c r="D57" s="42"/>
      <c r="E57" s="42"/>
      <c r="F57" s="42"/>
      <c r="G57" s="855" t="s">
        <v>827</v>
      </c>
      <c r="H57" s="46">
        <f>'HP, gas absorption,air-to-water'!B11</f>
        <v>2050</v>
      </c>
      <c r="I57" s="46"/>
      <c r="J57" s="113">
        <v>1</v>
      </c>
      <c r="K57" s="46">
        <f>'HP, gas absorption,air-to-water'!E11</f>
        <v>20</v>
      </c>
      <c r="L57" s="496">
        <f>'HP, gas absorption,air-to-water'!F11</f>
        <v>7.3741589999999997</v>
      </c>
      <c r="M57" s="86">
        <f>'HP, gas absorption,air-to-water'!G11</f>
        <v>0.17507500000000001</v>
      </c>
      <c r="N57" s="86">
        <f>'HP, gas absorption,air-to-water'!H11</f>
        <v>0</v>
      </c>
      <c r="O57" s="47"/>
      <c r="P57" s="79"/>
      <c r="Q57" s="79"/>
      <c r="R57" s="77">
        <f>'HP, gas absorption,air-to-water'!L11</f>
        <v>0</v>
      </c>
      <c r="S57" s="50">
        <f>'HP, gas absorption,air-to-water'!M11</f>
        <v>0</v>
      </c>
      <c r="T57" s="50">
        <f>'HP, gas absorption,air-to-water'!N11</f>
        <v>0</v>
      </c>
      <c r="U57" s="77">
        <f>'HP, gas absorption,air-to-water'!O11</f>
        <v>0</v>
      </c>
      <c r="V57" s="77">
        <f>'HP, gas absorption,air-to-water'!Q11</f>
        <v>0</v>
      </c>
      <c r="W57" s="85"/>
      <c r="Z57" s="48">
        <f>'HP, gas absorption,air-to-water'!E11</f>
        <v>20</v>
      </c>
      <c r="AA57" s="641">
        <v>1.7</v>
      </c>
    </row>
    <row r="58" spans="3:28" x14ac:dyDescent="0.3">
      <c r="C58" s="42" t="str">
        <f>C110</f>
        <v>RHTDBNGABN3</v>
      </c>
      <c r="D58" s="42" t="s">
        <v>287</v>
      </c>
      <c r="E58" s="175" t="s">
        <v>415</v>
      </c>
      <c r="F58" s="175" t="s">
        <v>353</v>
      </c>
      <c r="G58" s="855" t="s">
        <v>827</v>
      </c>
      <c r="H58" s="46">
        <v>2012</v>
      </c>
      <c r="I58" s="46">
        <v>2012</v>
      </c>
      <c r="J58" s="113">
        <v>1</v>
      </c>
      <c r="K58" s="46">
        <f>'HP, gas absorpt,brine-to-water'!E8</f>
        <v>20</v>
      </c>
      <c r="L58" s="496">
        <f>'HP, gas absorpt,brine-to-water'!F8</f>
        <v>11.622</v>
      </c>
      <c r="M58" s="86">
        <f>'HP, gas absorpt,brine-to-water'!G8</f>
        <v>0.17507500000000001</v>
      </c>
      <c r="N58" s="86">
        <f>'HP, gas absorpt,brine-to-water'!H8</f>
        <v>0</v>
      </c>
      <c r="O58" s="47">
        <v>3.1536000000000002E-2</v>
      </c>
      <c r="P58" s="86">
        <f>'HP, gas absorpt,brine-to-water'!J8</f>
        <v>0.2</v>
      </c>
      <c r="Q58" s="79"/>
      <c r="R58" s="77">
        <f>'HP, gas absorpt,brine-to-water'!K8</f>
        <v>0</v>
      </c>
      <c r="S58" s="50">
        <f>'HP, gas absorpt,brine-to-water'!L8</f>
        <v>0</v>
      </c>
      <c r="T58" s="50">
        <f>'HP, gas absorpt,brine-to-water'!M8</f>
        <v>0</v>
      </c>
      <c r="U58" s="77">
        <f>'HP, gas absorpt,brine-to-water'!N8</f>
        <v>0</v>
      </c>
      <c r="V58" s="77">
        <f>'HP, gas absorpt,brine-to-water'!O8</f>
        <v>0</v>
      </c>
      <c r="W58" s="85"/>
      <c r="X58" s="780" t="s">
        <v>570</v>
      </c>
      <c r="Z58" s="48" t="e">
        <f>'HP, gas absorpt,brine-to-water'!#REF!</f>
        <v>#REF!</v>
      </c>
      <c r="AA58" s="641">
        <v>1.35</v>
      </c>
    </row>
    <row r="59" spans="3:28" x14ac:dyDescent="0.3">
      <c r="C59" s="42"/>
      <c r="D59" s="42"/>
      <c r="E59" s="42"/>
      <c r="F59" s="42"/>
      <c r="G59" s="855" t="s">
        <v>827</v>
      </c>
      <c r="H59" s="46">
        <f>'HP, gas absorpt,brine-to-water'!B9</f>
        <v>2020</v>
      </c>
      <c r="I59" s="46"/>
      <c r="J59" s="113">
        <v>1</v>
      </c>
      <c r="K59" s="46">
        <f>'HP, gas absorpt,brine-to-water'!E9</f>
        <v>20</v>
      </c>
      <c r="L59" s="496">
        <f>'HP, gas absorpt,brine-to-water'!F9</f>
        <v>10.951499999999999</v>
      </c>
      <c r="M59" s="86">
        <f>'HP, gas absorpt,brine-to-water'!G9</f>
        <v>0.17507500000000001</v>
      </c>
      <c r="N59" s="86">
        <f>'HP, gas absorpt,brine-to-water'!H9</f>
        <v>0</v>
      </c>
      <c r="O59" s="47"/>
      <c r="P59" s="79"/>
      <c r="Q59" s="79"/>
      <c r="R59" s="77">
        <f>'HP, gas absorpt,brine-to-water'!K9</f>
        <v>0</v>
      </c>
      <c r="S59" s="50">
        <f>'HP, gas absorpt,brine-to-water'!L9</f>
        <v>0</v>
      </c>
      <c r="T59" s="50">
        <f>'HP, gas absorpt,brine-to-water'!M9</f>
        <v>0</v>
      </c>
      <c r="U59" s="77">
        <f>'HP, gas absorpt,brine-to-water'!N9</f>
        <v>0</v>
      </c>
      <c r="V59" s="77">
        <f>'HP, gas absorpt,brine-to-water'!O9</f>
        <v>0</v>
      </c>
      <c r="W59" s="85"/>
      <c r="Z59" s="48" t="e">
        <f>'HP, gas absorpt,brine-to-water'!#REF!</f>
        <v>#REF!</v>
      </c>
      <c r="AA59" s="641">
        <v>1.45</v>
      </c>
    </row>
    <row r="60" spans="3:28" x14ac:dyDescent="0.3">
      <c r="G60" s="855" t="s">
        <v>827</v>
      </c>
      <c r="H60" s="48">
        <f>'HP, gas absorpt,brine-to-water'!B10</f>
        <v>2030</v>
      </c>
      <c r="I60" s="48"/>
      <c r="J60" s="113">
        <v>1</v>
      </c>
      <c r="K60" s="46">
        <f>'HP, gas absorpt,brine-to-water'!E10</f>
        <v>20</v>
      </c>
      <c r="L60" s="496">
        <f>'HP, gas absorpt,brine-to-water'!F10</f>
        <v>9.8339999999999996</v>
      </c>
      <c r="M60" s="86">
        <f>'HP, gas absorpt,brine-to-water'!G10</f>
        <v>0.17507500000000001</v>
      </c>
      <c r="N60" s="86">
        <f>'HP, gas absorpt,brine-to-water'!H10</f>
        <v>0</v>
      </c>
      <c r="O60" s="47"/>
      <c r="P60" s="79"/>
      <c r="Q60" s="79"/>
      <c r="R60" s="77">
        <f>'HP, gas absorpt,brine-to-water'!K10</f>
        <v>0</v>
      </c>
      <c r="S60" s="50">
        <f>'HP, gas absorpt,brine-to-water'!L10</f>
        <v>0</v>
      </c>
      <c r="T60" s="50">
        <f>'HP, gas absorpt,brine-to-water'!M10</f>
        <v>0</v>
      </c>
      <c r="U60" s="77">
        <f>'HP, gas absorpt,brine-to-water'!N10</f>
        <v>0</v>
      </c>
      <c r="V60" s="77">
        <f>'HP, gas absorpt,brine-to-water'!O10</f>
        <v>0</v>
      </c>
      <c r="W60" s="85"/>
      <c r="Z60" s="48" t="e">
        <f>'HP, gas absorpt,brine-to-water'!#REF!</f>
        <v>#REF!</v>
      </c>
      <c r="AA60" s="641">
        <v>1.7</v>
      </c>
    </row>
    <row r="61" spans="3:28" x14ac:dyDescent="0.3">
      <c r="G61" s="855" t="s">
        <v>827</v>
      </c>
      <c r="H61" s="48">
        <f>'HP, gas absorpt,brine-to-water'!B11</f>
        <v>2050</v>
      </c>
      <c r="I61" s="48"/>
      <c r="J61" s="113">
        <v>1</v>
      </c>
      <c r="K61" s="46">
        <f>'HP, gas absorpt,brine-to-water'!E11</f>
        <v>20</v>
      </c>
      <c r="L61" s="496">
        <f>'HP, gas absorpt,brine-to-water'!F11</f>
        <v>8.865499999999999</v>
      </c>
      <c r="M61" s="86">
        <f>'HP, gas absorpt,brine-to-water'!G11</f>
        <v>0.17507500000000001</v>
      </c>
      <c r="N61" s="86">
        <f>'HP, gas absorpt,brine-to-water'!H11</f>
        <v>0</v>
      </c>
      <c r="O61" s="47"/>
      <c r="P61" s="79"/>
      <c r="Q61" s="79"/>
      <c r="R61" s="77">
        <f>'HP, gas absorpt,brine-to-water'!K11</f>
        <v>0</v>
      </c>
      <c r="S61" s="50">
        <f>'HP, gas absorpt,brine-to-water'!L11</f>
        <v>0</v>
      </c>
      <c r="T61" s="50">
        <f>'HP, gas absorpt,brine-to-water'!M11</f>
        <v>0</v>
      </c>
      <c r="U61" s="77">
        <f>'HP, gas absorpt,brine-to-water'!N11</f>
        <v>0</v>
      </c>
      <c r="V61" s="77">
        <f>'HP, gas absorpt,brine-to-water'!O11</f>
        <v>0</v>
      </c>
      <c r="W61" s="85"/>
      <c r="Z61" s="48" t="e">
        <f>'HP, gas absorpt,brine-to-water'!#REF!</f>
        <v>#REF!</v>
      </c>
      <c r="AA61" s="641">
        <v>1.7</v>
      </c>
    </row>
    <row r="62" spans="3:28" x14ac:dyDescent="0.3">
      <c r="C62" s="188" t="str">
        <f>C111</f>
        <v>*RHTDBNGABN4</v>
      </c>
      <c r="D62" s="53" t="s">
        <v>284</v>
      </c>
      <c r="E62" s="72" t="s">
        <v>415</v>
      </c>
      <c r="F62" s="72" t="s">
        <v>353</v>
      </c>
      <c r="G62" s="855" t="s">
        <v>827</v>
      </c>
      <c r="H62" s="46"/>
      <c r="I62" s="48"/>
      <c r="J62" s="113">
        <v>1</v>
      </c>
      <c r="K62" s="75"/>
      <c r="L62" s="26"/>
      <c r="M62" s="26"/>
      <c r="N62" s="50"/>
      <c r="O62" s="47"/>
      <c r="P62" s="79"/>
      <c r="Q62" s="79"/>
      <c r="R62" s="77"/>
      <c r="S62" s="50"/>
      <c r="T62" s="50"/>
      <c r="U62" s="77"/>
      <c r="V62" s="77"/>
      <c r="W62" s="85"/>
      <c r="Z62" s="48"/>
      <c r="AA62" s="641"/>
    </row>
    <row r="63" spans="3:28" x14ac:dyDescent="0.3">
      <c r="C63" s="53" t="s">
        <v>328</v>
      </c>
      <c r="G63" s="855" t="s">
        <v>827</v>
      </c>
      <c r="H63" s="48"/>
      <c r="I63" s="48"/>
      <c r="J63" s="113">
        <v>1</v>
      </c>
      <c r="K63" s="75"/>
      <c r="L63" s="26"/>
      <c r="M63" s="26"/>
      <c r="N63" s="50"/>
      <c r="O63" s="47"/>
      <c r="P63" s="79"/>
      <c r="Q63" s="79"/>
      <c r="R63" s="77"/>
      <c r="S63" s="50"/>
      <c r="T63" s="50"/>
      <c r="U63" s="77"/>
      <c r="V63" s="77"/>
      <c r="W63" s="85"/>
      <c r="Z63" s="48"/>
      <c r="AA63" s="641"/>
    </row>
    <row r="64" spans="3:28" x14ac:dyDescent="0.3">
      <c r="C64" s="53" t="s">
        <v>328</v>
      </c>
      <c r="G64" s="855" t="s">
        <v>827</v>
      </c>
      <c r="H64" s="48"/>
      <c r="I64" s="48"/>
      <c r="J64" s="113">
        <v>1</v>
      </c>
      <c r="K64" s="75"/>
      <c r="L64" s="26"/>
      <c r="M64" s="26"/>
      <c r="N64" s="50"/>
      <c r="O64" s="47"/>
      <c r="P64" s="79"/>
      <c r="Q64" s="79"/>
      <c r="R64" s="77"/>
      <c r="S64" s="50"/>
      <c r="T64" s="50"/>
      <c r="U64" s="77"/>
      <c r="V64" s="77"/>
      <c r="W64" s="85"/>
      <c r="Z64" s="48"/>
      <c r="AA64" s="641"/>
    </row>
    <row r="65" spans="3:28" x14ac:dyDescent="0.3">
      <c r="C65" s="53" t="s">
        <v>328</v>
      </c>
      <c r="G65" s="855" t="s">
        <v>827</v>
      </c>
      <c r="H65" s="48"/>
      <c r="I65" s="48"/>
      <c r="J65" s="113">
        <v>1</v>
      </c>
      <c r="K65" s="75"/>
      <c r="L65" s="26"/>
      <c r="M65" s="26"/>
      <c r="N65" s="50"/>
      <c r="O65" s="47"/>
      <c r="P65" s="79"/>
      <c r="Q65" s="79"/>
      <c r="R65" s="77"/>
      <c r="S65" s="50"/>
      <c r="T65" s="50"/>
      <c r="U65" s="77"/>
      <c r="V65" s="77"/>
      <c r="W65" s="85"/>
      <c r="Z65" s="48"/>
      <c r="AA65" s="641"/>
    </row>
    <row r="66" spans="3:28" x14ac:dyDescent="0.3">
      <c r="C66" s="53" t="str">
        <f>C112</f>
        <v>*RHTDBNGABN5</v>
      </c>
      <c r="D66" s="53" t="s">
        <v>285</v>
      </c>
      <c r="E66" s="72" t="s">
        <v>415</v>
      </c>
      <c r="F66" s="72" t="s">
        <v>353</v>
      </c>
      <c r="G66" s="855" t="s">
        <v>827</v>
      </c>
      <c r="H66" s="46"/>
      <c r="I66" s="48"/>
      <c r="J66" s="113">
        <v>1</v>
      </c>
      <c r="K66" s="75"/>
      <c r="L66" s="26"/>
      <c r="M66" s="26"/>
      <c r="N66" s="50"/>
      <c r="O66" s="47"/>
      <c r="P66" s="79"/>
      <c r="Q66" s="79"/>
      <c r="R66" s="77"/>
      <c r="S66" s="50"/>
      <c r="T66" s="50"/>
      <c r="U66" s="77"/>
      <c r="V66" s="77"/>
      <c r="W66" s="85"/>
      <c r="Z66" s="48"/>
      <c r="AA66" s="641"/>
    </row>
    <row r="67" spans="3:28" x14ac:dyDescent="0.3">
      <c r="C67" s="53" t="s">
        <v>328</v>
      </c>
      <c r="G67" s="855" t="s">
        <v>827</v>
      </c>
      <c r="H67" s="48"/>
      <c r="I67" s="48"/>
      <c r="J67" s="113">
        <v>1</v>
      </c>
      <c r="K67" s="75"/>
      <c r="L67" s="26"/>
      <c r="M67" s="26"/>
      <c r="N67" s="50"/>
      <c r="O67" s="47"/>
      <c r="P67" s="79"/>
      <c r="Q67" s="79"/>
      <c r="R67" s="77"/>
      <c r="S67" s="50"/>
      <c r="T67" s="50"/>
      <c r="U67" s="77"/>
      <c r="V67" s="77"/>
      <c r="W67" s="85"/>
      <c r="Z67" s="48"/>
      <c r="AA67" s="641"/>
    </row>
    <row r="68" spans="3:28" x14ac:dyDescent="0.3">
      <c r="C68" s="53" t="s">
        <v>328</v>
      </c>
      <c r="G68" s="855" t="s">
        <v>827</v>
      </c>
      <c r="H68" s="48"/>
      <c r="I68" s="48"/>
      <c r="J68" s="113">
        <v>1</v>
      </c>
      <c r="K68" s="75"/>
      <c r="L68" s="26"/>
      <c r="M68" s="26"/>
      <c r="N68" s="50"/>
      <c r="O68" s="47"/>
      <c r="P68" s="79"/>
      <c r="Q68" s="79"/>
      <c r="R68" s="77"/>
      <c r="S68" s="50"/>
      <c r="T68" s="50"/>
      <c r="U68" s="77"/>
      <c r="V68" s="77"/>
      <c r="W68" s="85"/>
      <c r="Z68" s="48"/>
      <c r="AA68" s="641"/>
    </row>
    <row r="69" spans="3:28" x14ac:dyDescent="0.3">
      <c r="C69" s="53" t="s">
        <v>328</v>
      </c>
      <c r="G69" s="855" t="s">
        <v>827</v>
      </c>
      <c r="H69" s="48"/>
      <c r="I69" s="48"/>
      <c r="J69" s="113">
        <v>1</v>
      </c>
      <c r="K69" s="75"/>
      <c r="L69" s="26"/>
      <c r="M69" s="26"/>
      <c r="N69" s="50"/>
      <c r="O69" s="47"/>
      <c r="P69" s="79"/>
      <c r="Q69" s="79"/>
      <c r="R69" s="77"/>
      <c r="S69" s="50"/>
      <c r="T69" s="50"/>
      <c r="U69" s="77"/>
      <c r="V69" s="77"/>
      <c r="W69" s="85"/>
      <c r="Z69" s="48"/>
      <c r="AA69" s="641"/>
    </row>
    <row r="70" spans="3:28" x14ac:dyDescent="0.3">
      <c r="C70" s="53" t="str">
        <f>C113</f>
        <v>RHTDBNGABN6</v>
      </c>
      <c r="D70" s="53" t="s">
        <v>286</v>
      </c>
      <c r="E70" s="72" t="s">
        <v>415</v>
      </c>
      <c r="F70" s="72" t="s">
        <v>353</v>
      </c>
      <c r="G70" s="855" t="s">
        <v>827</v>
      </c>
      <c r="H70" s="46">
        <v>2012</v>
      </c>
      <c r="I70" s="46">
        <v>2012</v>
      </c>
      <c r="J70" s="113">
        <v>1</v>
      </c>
      <c r="K70" s="48">
        <f>'HP, gas adsorpt,brine to water'!E8</f>
        <v>20</v>
      </c>
      <c r="L70" s="496">
        <f>'HP, gas adsorpt,brine to water'!F8</f>
        <v>10.43</v>
      </c>
      <c r="M70" s="86">
        <f>'HP, gas adsorpt,brine to water'!G8</f>
        <v>0.17507500000000001</v>
      </c>
      <c r="N70" s="86">
        <f>'HP, gas adsorpt,brine to water'!H8</f>
        <v>0</v>
      </c>
      <c r="O70" s="47">
        <v>3.1536000000000002E-2</v>
      </c>
      <c r="P70" s="86">
        <f>'HP, gas adsorpt,brine to water'!J8</f>
        <v>0.2</v>
      </c>
      <c r="Q70" s="79"/>
      <c r="R70" s="77">
        <f>'HP, gas adsorpt,brine to water'!L7</f>
        <v>0</v>
      </c>
      <c r="S70" s="50">
        <f>'HP, gas adsorpt,brine to water'!M7</f>
        <v>0</v>
      </c>
      <c r="T70" s="50">
        <f>'HP, gas adsorpt,brine to water'!N7</f>
        <v>0</v>
      </c>
      <c r="U70" s="77">
        <f>'HP, gas adsorpt,brine to water'!O7</f>
        <v>0</v>
      </c>
      <c r="V70" s="77">
        <f>'HP, gas adsorpt,brine to water'!P7</f>
        <v>0</v>
      </c>
      <c r="W70" s="85"/>
      <c r="X70" s="780" t="s">
        <v>570</v>
      </c>
      <c r="Z70" s="48" t="e">
        <f>'HP, gas adsorpt,brine to water'!#REF!</f>
        <v>#REF!</v>
      </c>
      <c r="AA70" s="641">
        <v>1.35</v>
      </c>
    </row>
    <row r="71" spans="3:28" x14ac:dyDescent="0.3">
      <c r="G71" s="855" t="s">
        <v>827</v>
      </c>
      <c r="H71" s="48">
        <f>'HP, gas adsorpt,brine to water'!B9</f>
        <v>2020</v>
      </c>
      <c r="I71" s="48"/>
      <c r="J71" s="113">
        <v>1</v>
      </c>
      <c r="K71" s="48">
        <f>'HP, gas adsorpt,brine to water'!E9</f>
        <v>20</v>
      </c>
      <c r="L71" s="496">
        <f>'HP, gas adsorpt,brine to water'!F9</f>
        <v>9.8041999999999998</v>
      </c>
      <c r="M71" s="86">
        <f>'HP, gas adsorpt,brine to water'!G9</f>
        <v>0.17507500000000001</v>
      </c>
      <c r="N71" s="86">
        <f>'HP, gas adsorpt,brine to water'!H9</f>
        <v>0</v>
      </c>
      <c r="O71" s="47"/>
      <c r="P71" s="50"/>
      <c r="Q71" s="50"/>
      <c r="R71" s="77">
        <f>'HP, gas adsorpt,brine to water'!L8</f>
        <v>0</v>
      </c>
      <c r="S71" s="50">
        <f>'HP, gas adsorpt,brine to water'!M8</f>
        <v>0</v>
      </c>
      <c r="T71" s="50">
        <f>'HP, gas adsorpt,brine to water'!N8</f>
        <v>0</v>
      </c>
      <c r="U71" s="77">
        <f>'HP, gas adsorpt,brine to water'!O8</f>
        <v>0</v>
      </c>
      <c r="V71" s="77">
        <f>'HP, gas adsorpt,brine to water'!P8</f>
        <v>0</v>
      </c>
      <c r="W71" s="85"/>
      <c r="Z71" s="48" t="e">
        <f>'HP, gas adsorpt,brine to water'!#REF!</f>
        <v>#REF!</v>
      </c>
      <c r="AA71" s="641">
        <v>1.35</v>
      </c>
    </row>
    <row r="72" spans="3:28" x14ac:dyDescent="0.3">
      <c r="G72" s="855" t="s">
        <v>827</v>
      </c>
      <c r="H72" s="48">
        <f>'HP, gas adsorpt,brine to water'!B10</f>
        <v>2030</v>
      </c>
      <c r="I72" s="48"/>
      <c r="J72" s="113">
        <v>1</v>
      </c>
      <c r="K72" s="48">
        <f>'HP, gas adsorpt,brine to water'!E10</f>
        <v>20</v>
      </c>
      <c r="L72" s="496">
        <f>'HP, gas adsorpt,brine to water'!F10</f>
        <v>8.8237800000000011</v>
      </c>
      <c r="M72" s="86">
        <f>'HP, gas adsorpt,brine to water'!G10</f>
        <v>0.17507500000000001</v>
      </c>
      <c r="N72" s="86">
        <f>'HP, gas adsorpt,brine to water'!H10</f>
        <v>0</v>
      </c>
      <c r="O72" s="47"/>
      <c r="P72" s="50"/>
      <c r="Q72" s="50"/>
      <c r="R72" s="77">
        <f>'HP, gas adsorpt,brine to water'!L9</f>
        <v>0</v>
      </c>
      <c r="S72" s="50">
        <f>'HP, gas adsorpt,brine to water'!M9</f>
        <v>0</v>
      </c>
      <c r="T72" s="50">
        <f>'HP, gas adsorpt,brine to water'!N9</f>
        <v>0</v>
      </c>
      <c r="U72" s="77">
        <f>'HP, gas adsorpt,brine to water'!O9</f>
        <v>0</v>
      </c>
      <c r="V72" s="77">
        <f>'HP, gas adsorpt,brine to water'!P9</f>
        <v>0</v>
      </c>
      <c r="W72" s="85"/>
      <c r="Z72" s="48" t="e">
        <f>'HP, gas adsorpt,brine to water'!#REF!</f>
        <v>#REF!</v>
      </c>
      <c r="AA72" s="641">
        <v>1.35</v>
      </c>
    </row>
    <row r="73" spans="3:28" x14ac:dyDescent="0.3">
      <c r="C73" s="94"/>
      <c r="D73" s="94"/>
      <c r="E73" s="94"/>
      <c r="F73" s="94"/>
      <c r="G73" s="855" t="s">
        <v>827</v>
      </c>
      <c r="H73" s="48">
        <f>'HP, gas adsorpt,brine to water'!B11</f>
        <v>2050</v>
      </c>
      <c r="I73" s="48"/>
      <c r="J73" s="113">
        <v>1</v>
      </c>
      <c r="K73" s="48">
        <f>'HP, gas adsorpt,brine to water'!E11</f>
        <v>20</v>
      </c>
      <c r="L73" s="496">
        <f>'HP, gas adsorpt,brine to water'!F11</f>
        <v>7.9414020000000001</v>
      </c>
      <c r="M73" s="86">
        <f>'HP, gas adsorpt,brine to water'!G11</f>
        <v>0.17507500000000001</v>
      </c>
      <c r="N73" s="86">
        <f>'HP, gas adsorpt,brine to water'!H11</f>
        <v>0</v>
      </c>
      <c r="O73" s="47"/>
      <c r="P73" s="50"/>
      <c r="Q73" s="50"/>
      <c r="R73" s="77">
        <f>'HP, gas adsorpt,brine to water'!L10</f>
        <v>0</v>
      </c>
      <c r="S73" s="50">
        <f>'HP, gas adsorpt,brine to water'!M10</f>
        <v>0</v>
      </c>
      <c r="T73" s="50">
        <f>'HP, gas adsorpt,brine to water'!N10</f>
        <v>0</v>
      </c>
      <c r="U73" s="77">
        <f>'HP, gas adsorpt,brine to water'!O10</f>
        <v>0</v>
      </c>
      <c r="V73" s="77">
        <f>'HP, gas adsorpt,brine to water'!P10</f>
        <v>0</v>
      </c>
      <c r="W73" s="746"/>
      <c r="X73" s="94"/>
      <c r="Y73" s="94"/>
      <c r="Z73" s="48" t="e">
        <f>'HP, gas adsorpt,brine to water'!#REF!</f>
        <v>#REF!</v>
      </c>
      <c r="AA73" s="641">
        <v>1.35</v>
      </c>
    </row>
    <row r="74" spans="3:28" x14ac:dyDescent="0.3">
      <c r="C74" s="42" t="str">
        <f>C114</f>
        <v>RHTDBHCEBN1</v>
      </c>
      <c r="D74" s="42" t="str">
        <f>D114</f>
        <v>Residential heating technology detached building - heat exchangers -centralised - new 1</v>
      </c>
      <c r="E74" s="42" t="s">
        <v>349</v>
      </c>
      <c r="F74" s="42" t="s">
        <v>894</v>
      </c>
      <c r="G74" s="855" t="s">
        <v>827</v>
      </c>
      <c r="H74" s="46">
        <v>2012</v>
      </c>
      <c r="I74" s="46">
        <v>2012</v>
      </c>
      <c r="J74" s="847">
        <f>'DH substation'!D8-$J$92</f>
        <v>0.97</v>
      </c>
      <c r="K74" s="46">
        <f>'DH substation'!E8</f>
        <v>25</v>
      </c>
      <c r="L74" s="494">
        <f>'DH substation'!F8</f>
        <v>1.4155</v>
      </c>
      <c r="M74" s="86">
        <f>'DH substation'!G8</f>
        <v>3.5015000000000004E-2</v>
      </c>
      <c r="N74" s="46">
        <f>'DH substation'!H8</f>
        <v>0</v>
      </c>
      <c r="O74" s="91">
        <v>3.1536000000000002E-2</v>
      </c>
      <c r="P74" s="46">
        <f>'DH substation'!J8</f>
        <v>0.2</v>
      </c>
      <c r="Q74" s="50"/>
      <c r="R74" s="77"/>
      <c r="S74" s="50"/>
      <c r="T74" s="50"/>
      <c r="U74" s="77"/>
      <c r="V74" s="77"/>
      <c r="W74" s="85"/>
      <c r="X74" s="53" t="s">
        <v>414</v>
      </c>
      <c r="Z74" s="82"/>
    </row>
    <row r="75" spans="3:28" x14ac:dyDescent="0.3">
      <c r="G75" s="855" t="s">
        <v>827</v>
      </c>
      <c r="H75" s="46">
        <f>'DH substation'!B9</f>
        <v>2020</v>
      </c>
      <c r="I75" s="46"/>
      <c r="J75" s="847">
        <f>'DH substation'!D9-$J$92</f>
        <v>0.97</v>
      </c>
      <c r="K75" s="46">
        <f>'DH substation'!E9</f>
        <v>25</v>
      </c>
      <c r="L75" s="494">
        <f>'DH substation'!F9</f>
        <v>1.3804646100440141</v>
      </c>
      <c r="M75" s="86">
        <f>'DH substation'!G9</f>
        <v>3.4148335090562455E-2</v>
      </c>
      <c r="N75" s="46">
        <f>'DH substation'!H9</f>
        <v>0</v>
      </c>
    </row>
    <row r="76" spans="3:28" s="121" customFormat="1" x14ac:dyDescent="0.3">
      <c r="G76" s="855" t="s">
        <v>827</v>
      </c>
      <c r="H76" s="46">
        <f>'DH substation'!B10</f>
        <v>2030</v>
      </c>
      <c r="I76" s="46"/>
      <c r="J76" s="847">
        <f>'DH substation'!D10-$J$92</f>
        <v>0.97</v>
      </c>
      <c r="K76" s="46">
        <f>'DH substation'!E10</f>
        <v>25</v>
      </c>
      <c r="L76" s="494">
        <f>'DH substation'!F10</f>
        <v>1.3129738753623432</v>
      </c>
      <c r="M76" s="86">
        <f>'DH substation'!G10</f>
        <v>3.2478827443173756E-2</v>
      </c>
      <c r="N76" s="46">
        <f>'DH substation'!H10</f>
        <v>0</v>
      </c>
      <c r="O76" s="93"/>
      <c r="P76" s="123"/>
      <c r="Q76" s="83"/>
      <c r="R76" s="85"/>
      <c r="S76" s="83"/>
      <c r="T76" s="83"/>
      <c r="U76" s="85"/>
      <c r="V76" s="85"/>
      <c r="W76" s="85"/>
      <c r="Z76" s="89"/>
    </row>
    <row r="77" spans="3:28" s="121" customFormat="1" x14ac:dyDescent="0.3">
      <c r="G77" s="855" t="s">
        <v>827</v>
      </c>
      <c r="H77" s="46">
        <f>'DH substation'!B11</f>
        <v>2050</v>
      </c>
      <c r="I77" s="46"/>
      <c r="J77" s="847">
        <f>'DH substation'!D11-$J$92</f>
        <v>0.97</v>
      </c>
      <c r="K77" s="46">
        <f>'DH substation'!E11</f>
        <v>25</v>
      </c>
      <c r="L77" s="494">
        <f>'DH substation'!F11</f>
        <v>1.1877299279795555</v>
      </c>
      <c r="M77" s="86">
        <f>'DH substation'!G11</f>
        <v>2.9380687692125845E-2</v>
      </c>
      <c r="N77" s="46">
        <f>'DH substation'!H11</f>
        <v>0</v>
      </c>
      <c r="O77" s="93"/>
      <c r="P77" s="123"/>
      <c r="Q77" s="83"/>
      <c r="R77" s="85"/>
      <c r="S77" s="83"/>
      <c r="T77" s="83"/>
      <c r="U77" s="85"/>
      <c r="V77" s="85"/>
      <c r="W77" s="85"/>
      <c r="Z77" s="89"/>
    </row>
    <row r="78" spans="3:28" s="121" customFormat="1" x14ac:dyDescent="0.3">
      <c r="C78" s="137" t="str">
        <f>C115</f>
        <v>RHTDBHDEBN1</v>
      </c>
      <c r="D78" s="137" t="str">
        <f>D115</f>
        <v>Residential heating technology detached building - heat excghanger- decentralised - new 1</v>
      </c>
      <c r="E78" s="137" t="s">
        <v>347</v>
      </c>
      <c r="F78" s="136" t="s">
        <v>352</v>
      </c>
      <c r="G78" s="855" t="s">
        <v>827</v>
      </c>
      <c r="H78" s="46">
        <f>H74</f>
        <v>2012</v>
      </c>
      <c r="I78" s="46">
        <f t="shared" ref="I78:P78" si="0">I74</f>
        <v>2012</v>
      </c>
      <c r="J78" s="46">
        <f t="shared" si="0"/>
        <v>0.97</v>
      </c>
      <c r="K78" s="46">
        <f t="shared" si="0"/>
        <v>25</v>
      </c>
      <c r="L78" s="46">
        <f t="shared" si="0"/>
        <v>1.4155</v>
      </c>
      <c r="M78" s="46">
        <f t="shared" si="0"/>
        <v>3.5015000000000004E-2</v>
      </c>
      <c r="N78" s="46">
        <f t="shared" si="0"/>
        <v>0</v>
      </c>
      <c r="O78" s="91">
        <f t="shared" si="0"/>
        <v>3.1536000000000002E-2</v>
      </c>
      <c r="P78" s="46">
        <f t="shared" si="0"/>
        <v>0.2</v>
      </c>
      <c r="Q78" s="50"/>
      <c r="R78" s="77"/>
      <c r="S78" s="50"/>
      <c r="T78" s="50"/>
      <c r="U78" s="77"/>
      <c r="V78" s="77"/>
      <c r="W78" s="85"/>
      <c r="X78" s="53" t="s">
        <v>414</v>
      </c>
      <c r="Y78" s="53"/>
      <c r="Z78" s="82"/>
      <c r="AA78" s="53"/>
      <c r="AB78" s="53"/>
    </row>
    <row r="79" spans="3:28" s="121" customFormat="1" x14ac:dyDescent="0.3">
      <c r="F79" s="122"/>
      <c r="G79" s="855" t="s">
        <v>827</v>
      </c>
      <c r="H79" s="46">
        <f t="shared" ref="H79:N79" si="1">H75</f>
        <v>2020</v>
      </c>
      <c r="I79" s="46"/>
      <c r="J79" s="46">
        <f t="shared" si="1"/>
        <v>0.97</v>
      </c>
      <c r="K79" s="46">
        <f t="shared" si="1"/>
        <v>25</v>
      </c>
      <c r="L79" s="46">
        <f t="shared" si="1"/>
        <v>1.3804646100440141</v>
      </c>
      <c r="M79" s="46">
        <f t="shared" si="1"/>
        <v>3.4148335090562455E-2</v>
      </c>
      <c r="N79" s="46">
        <f t="shared" si="1"/>
        <v>0</v>
      </c>
      <c r="O79" s="93"/>
      <c r="P79" s="123"/>
      <c r="Q79" s="83"/>
      <c r="R79" s="85"/>
      <c r="S79" s="83"/>
      <c r="T79" s="83"/>
      <c r="U79" s="85"/>
      <c r="V79" s="85"/>
      <c r="W79" s="85"/>
      <c r="Z79" s="89"/>
    </row>
    <row r="80" spans="3:28" s="121" customFormat="1" x14ac:dyDescent="0.3">
      <c r="G80" s="855" t="s">
        <v>827</v>
      </c>
      <c r="H80" s="46">
        <f t="shared" ref="H80:N80" si="2">H76</f>
        <v>2030</v>
      </c>
      <c r="I80" s="46"/>
      <c r="J80" s="46">
        <f t="shared" si="2"/>
        <v>0.97</v>
      </c>
      <c r="K80" s="46">
        <f t="shared" si="2"/>
        <v>25</v>
      </c>
      <c r="L80" s="46">
        <f t="shared" si="2"/>
        <v>1.3129738753623432</v>
      </c>
      <c r="M80" s="46">
        <f t="shared" si="2"/>
        <v>3.2478827443173756E-2</v>
      </c>
      <c r="N80" s="46">
        <f t="shared" si="2"/>
        <v>0</v>
      </c>
      <c r="O80" s="122"/>
      <c r="P80" s="93"/>
      <c r="Q80" s="123"/>
      <c r="R80" s="83"/>
      <c r="S80" s="85"/>
      <c r="T80" s="83"/>
      <c r="U80" s="83"/>
      <c r="V80" s="85"/>
      <c r="W80" s="85"/>
      <c r="X80" s="85"/>
      <c r="AA80" s="89"/>
    </row>
    <row r="81" spans="1:27" s="121" customFormat="1" x14ac:dyDescent="0.3">
      <c r="G81" s="855" t="s">
        <v>827</v>
      </c>
      <c r="H81" s="46">
        <f t="shared" ref="H81:N81" si="3">H77</f>
        <v>2050</v>
      </c>
      <c r="I81" s="46"/>
      <c r="J81" s="46">
        <f t="shared" si="3"/>
        <v>0.97</v>
      </c>
      <c r="K81" s="46">
        <f t="shared" si="3"/>
        <v>25</v>
      </c>
      <c r="L81" s="46">
        <f t="shared" si="3"/>
        <v>1.1877299279795555</v>
      </c>
      <c r="M81" s="46">
        <f t="shared" si="3"/>
        <v>2.9380687692125845E-2</v>
      </c>
      <c r="N81" s="46">
        <f t="shared" si="3"/>
        <v>0</v>
      </c>
      <c r="O81" s="122"/>
      <c r="P81" s="93"/>
      <c r="Q81" s="123"/>
      <c r="R81" s="83"/>
      <c r="S81" s="85"/>
      <c r="T81" s="83"/>
      <c r="U81" s="83"/>
      <c r="V81" s="85"/>
      <c r="W81" s="85"/>
      <c r="X81" s="85"/>
      <c r="AA81" s="89"/>
    </row>
    <row r="82" spans="1:27" s="121" customFormat="1" x14ac:dyDescent="0.3">
      <c r="C82" s="826" t="str">
        <f>C116</f>
        <v>RHTDBHCEBN2</v>
      </c>
      <c r="D82" s="826" t="str">
        <f>D116</f>
        <v>Residential heat tech detached build - heat exchanger+connect pipe+meter - centralised - new 2</v>
      </c>
      <c r="E82" s="137" t="s">
        <v>349</v>
      </c>
      <c r="F82" s="42" t="s">
        <v>894</v>
      </c>
      <c r="G82" s="855" t="s">
        <v>827</v>
      </c>
      <c r="H82" s="46">
        <f>'DH substation'!B8</f>
        <v>2015</v>
      </c>
      <c r="I82" s="46">
        <f>'DH substation'!C8</f>
        <v>2015</v>
      </c>
      <c r="J82" s="847">
        <f>'DH substation'!D8-$J$92</f>
        <v>0.97</v>
      </c>
      <c r="K82" s="46">
        <f>'DH substation'!E8</f>
        <v>25</v>
      </c>
      <c r="L82" s="86">
        <f>'DH substation'!L8</f>
        <v>3.6505000000000001</v>
      </c>
      <c r="M82" s="46">
        <f>'DH substation'!G8</f>
        <v>3.5015000000000004E-2</v>
      </c>
      <c r="N82" s="46">
        <f>'DH substation'!H8</f>
        <v>0</v>
      </c>
      <c r="O82" s="91">
        <f>O74</f>
        <v>3.1536000000000002E-2</v>
      </c>
      <c r="P82" s="46">
        <f>'DH substation'!J8</f>
        <v>0.2</v>
      </c>
      <c r="Q82" s="46"/>
      <c r="R82" s="46"/>
      <c r="S82" s="46"/>
      <c r="T82" s="46"/>
      <c r="U82" s="46"/>
      <c r="V82" s="46"/>
      <c r="W82" s="46"/>
      <c r="X82" s="837" t="s">
        <v>795</v>
      </c>
      <c r="AA82" s="89"/>
    </row>
    <row r="83" spans="1:27" s="121" customFormat="1" x14ac:dyDescent="0.3">
      <c r="G83" s="855" t="s">
        <v>827</v>
      </c>
      <c r="H83" s="46">
        <f>'DH substation'!B9</f>
        <v>2020</v>
      </c>
      <c r="I83" s="46"/>
      <c r="J83" s="847">
        <f>'DH substation'!D9-$J$92</f>
        <v>0.97</v>
      </c>
      <c r="K83" s="46">
        <f>'DH substation'!E9</f>
        <v>25</v>
      </c>
      <c r="L83" s="86">
        <f>'DH substation'!L9</f>
        <v>3.5601455732714049</v>
      </c>
      <c r="M83" s="46">
        <f>'DH substation'!G9</f>
        <v>3.4148335090562455E-2</v>
      </c>
      <c r="N83" s="46">
        <f>'DH substation'!H9</f>
        <v>0</v>
      </c>
      <c r="O83" s="46"/>
      <c r="P83" s="46"/>
      <c r="Q83" s="46"/>
      <c r="R83" s="46"/>
      <c r="S83" s="46"/>
      <c r="T83" s="46"/>
      <c r="U83" s="46"/>
      <c r="V83" s="46"/>
      <c r="W83" s="46"/>
      <c r="X83" s="85"/>
      <c r="AA83" s="89"/>
    </row>
    <row r="84" spans="1:27" s="121" customFormat="1" x14ac:dyDescent="0.3">
      <c r="G84" s="855" t="s">
        <v>827</v>
      </c>
      <c r="H84" s="46">
        <f>'DH substation'!B10</f>
        <v>2030</v>
      </c>
      <c r="I84" s="46"/>
      <c r="J84" s="847">
        <f>'DH substation'!D10-$J$92</f>
        <v>0.97</v>
      </c>
      <c r="K84" s="46">
        <f>'DH substation'!E10</f>
        <v>25</v>
      </c>
      <c r="L84" s="86">
        <f>'DH substation'!L10</f>
        <v>3.3860905206713063</v>
      </c>
      <c r="M84" s="46">
        <f>'DH substation'!G10</f>
        <v>3.2478827443173756E-2</v>
      </c>
      <c r="N84" s="46">
        <f>'DH substation'!H10</f>
        <v>0</v>
      </c>
      <c r="O84" s="46"/>
      <c r="P84" s="46"/>
      <c r="Q84" s="46"/>
      <c r="R84" s="46"/>
      <c r="S84" s="46"/>
      <c r="T84" s="46"/>
      <c r="U84" s="46"/>
      <c r="V84" s="46"/>
      <c r="W84" s="46"/>
      <c r="X84" s="85"/>
      <c r="AA84" s="89"/>
    </row>
    <row r="85" spans="1:27" s="121" customFormat="1" x14ac:dyDescent="0.3">
      <c r="G85" s="855" t="s">
        <v>827</v>
      </c>
      <c r="H85" s="46">
        <f>'DH substation'!B11</f>
        <v>2050</v>
      </c>
      <c r="I85" s="46"/>
      <c r="J85" s="847">
        <f>'DH substation'!D11-$J$92</f>
        <v>0.97</v>
      </c>
      <c r="K85" s="46">
        <f>'DH substation'!E11</f>
        <v>25</v>
      </c>
      <c r="L85" s="86">
        <f>'DH substation'!L11</f>
        <v>3.0630929721578011</v>
      </c>
      <c r="M85" s="46">
        <f>'DH substation'!G11</f>
        <v>2.9380687692125845E-2</v>
      </c>
      <c r="N85" s="46">
        <f>'DH substation'!H11</f>
        <v>0</v>
      </c>
      <c r="O85" s="46"/>
      <c r="P85" s="46"/>
      <c r="Q85" s="46"/>
      <c r="R85" s="46"/>
      <c r="S85" s="46"/>
      <c r="T85" s="46"/>
      <c r="U85" s="46"/>
      <c r="V85" s="46"/>
      <c r="W85" s="46"/>
      <c r="X85" s="85"/>
      <c r="AA85" s="89"/>
    </row>
    <row r="86" spans="1:27" s="121" customFormat="1" x14ac:dyDescent="0.3">
      <c r="C86" s="826" t="str">
        <f>C117</f>
        <v>RHTDBHDEBN2</v>
      </c>
      <c r="D86" s="826" t="str">
        <f>D117</f>
        <v>Residential heat tech detached build - heat exchanger+connect pipe+meter - decentralised - new 2</v>
      </c>
      <c r="E86" s="137" t="s">
        <v>347</v>
      </c>
      <c r="F86" s="136" t="s">
        <v>352</v>
      </c>
      <c r="G86" s="855" t="s">
        <v>827</v>
      </c>
      <c r="H86" s="46">
        <f>H82</f>
        <v>2015</v>
      </c>
      <c r="I86" s="46">
        <f t="shared" ref="I86:P86" si="4">I82</f>
        <v>2015</v>
      </c>
      <c r="J86" s="46">
        <f t="shared" si="4"/>
        <v>0.97</v>
      </c>
      <c r="K86" s="46">
        <f t="shared" si="4"/>
        <v>25</v>
      </c>
      <c r="L86" s="46">
        <f t="shared" si="4"/>
        <v>3.6505000000000001</v>
      </c>
      <c r="M86" s="46">
        <f t="shared" si="4"/>
        <v>3.5015000000000004E-2</v>
      </c>
      <c r="N86" s="46">
        <f t="shared" si="4"/>
        <v>0</v>
      </c>
      <c r="O86" s="91">
        <f>O78</f>
        <v>3.1536000000000002E-2</v>
      </c>
      <c r="P86" s="46">
        <f t="shared" si="4"/>
        <v>0.2</v>
      </c>
      <c r="Q86" s="46"/>
      <c r="R86" s="46"/>
      <c r="S86" s="46"/>
      <c r="T86" s="46"/>
      <c r="U86" s="46"/>
      <c r="V86" s="46"/>
      <c r="W86" s="46"/>
      <c r="X86" s="85"/>
      <c r="AA86" s="89"/>
    </row>
    <row r="87" spans="1:27" s="121" customFormat="1" x14ac:dyDescent="0.3">
      <c r="G87" s="855" t="s">
        <v>827</v>
      </c>
      <c r="H87" s="46">
        <f t="shared" ref="H87:N87" si="5">H83</f>
        <v>2020</v>
      </c>
      <c r="I87" s="46"/>
      <c r="J87" s="46">
        <f t="shared" si="5"/>
        <v>0.97</v>
      </c>
      <c r="K87" s="46">
        <f t="shared" si="5"/>
        <v>25</v>
      </c>
      <c r="L87" s="46">
        <f t="shared" si="5"/>
        <v>3.5601455732714049</v>
      </c>
      <c r="M87" s="46">
        <f t="shared" si="5"/>
        <v>3.4148335090562455E-2</v>
      </c>
      <c r="N87" s="46">
        <f t="shared" si="5"/>
        <v>0</v>
      </c>
      <c r="O87" s="46"/>
      <c r="P87" s="46"/>
      <c r="Q87" s="46"/>
      <c r="R87" s="46"/>
      <c r="S87" s="46"/>
      <c r="T87" s="46"/>
      <c r="U87" s="46"/>
      <c r="V87" s="46"/>
      <c r="W87" s="46"/>
      <c r="X87" s="85"/>
      <c r="AA87" s="89"/>
    </row>
    <row r="88" spans="1:27" s="121" customFormat="1" x14ac:dyDescent="0.3">
      <c r="G88" s="855" t="s">
        <v>827</v>
      </c>
      <c r="H88" s="46">
        <f t="shared" ref="H88:N88" si="6">H84</f>
        <v>2030</v>
      </c>
      <c r="I88" s="46"/>
      <c r="J88" s="46">
        <f t="shared" si="6"/>
        <v>0.97</v>
      </c>
      <c r="K88" s="46">
        <f t="shared" si="6"/>
        <v>25</v>
      </c>
      <c r="L88" s="46">
        <f t="shared" si="6"/>
        <v>3.3860905206713063</v>
      </c>
      <c r="M88" s="46">
        <f t="shared" si="6"/>
        <v>3.2478827443173756E-2</v>
      </c>
      <c r="N88" s="46">
        <f t="shared" si="6"/>
        <v>0</v>
      </c>
      <c r="O88" s="46"/>
      <c r="P88" s="46"/>
      <c r="Q88" s="46"/>
      <c r="R88" s="46"/>
      <c r="S88" s="46"/>
      <c r="T88" s="46"/>
      <c r="U88" s="46"/>
      <c r="V88" s="46"/>
      <c r="W88" s="46"/>
      <c r="X88" s="85"/>
      <c r="AA88" s="89"/>
    </row>
    <row r="89" spans="1:27" s="121" customFormat="1" x14ac:dyDescent="0.3">
      <c r="G89" s="855" t="s">
        <v>827</v>
      </c>
      <c r="H89" s="46">
        <f t="shared" ref="H89:N89" si="7">H85</f>
        <v>2050</v>
      </c>
      <c r="I89" s="46"/>
      <c r="J89" s="46">
        <f t="shared" si="7"/>
        <v>0.97</v>
      </c>
      <c r="K89" s="46">
        <f t="shared" si="7"/>
        <v>25</v>
      </c>
      <c r="L89" s="46">
        <f t="shared" si="7"/>
        <v>3.0630929721578011</v>
      </c>
      <c r="M89" s="46">
        <f t="shared" si="7"/>
        <v>2.9380687692125845E-2</v>
      </c>
      <c r="N89" s="46">
        <f t="shared" si="7"/>
        <v>0</v>
      </c>
      <c r="O89" s="46"/>
      <c r="P89" s="46"/>
      <c r="Q89" s="46"/>
      <c r="R89" s="46"/>
      <c r="S89" s="46"/>
      <c r="T89" s="46"/>
      <c r="U89" s="46"/>
      <c r="V89" s="46"/>
      <c r="W89" s="46"/>
      <c r="X89" s="85"/>
      <c r="AA89" s="89"/>
    </row>
    <row r="90" spans="1:27" x14ac:dyDescent="0.3">
      <c r="C90" s="68"/>
      <c r="D90" s="42"/>
      <c r="E90" s="42"/>
      <c r="F90" s="42"/>
      <c r="G90" s="42"/>
      <c r="H90" s="42"/>
      <c r="I90" s="89"/>
      <c r="J90" s="89"/>
      <c r="K90" s="89"/>
      <c r="L90" s="89"/>
      <c r="M90" s="90"/>
      <c r="N90" s="90"/>
      <c r="O90" s="83"/>
      <c r="P90" s="93"/>
      <c r="Q90" s="83"/>
      <c r="R90" s="83"/>
      <c r="S90" s="85"/>
      <c r="T90" s="83"/>
      <c r="U90" s="83"/>
      <c r="V90" s="85"/>
      <c r="W90" s="85"/>
      <c r="X90" s="85"/>
      <c r="AA90" s="82"/>
    </row>
    <row r="91" spans="1:27" x14ac:dyDescent="0.3">
      <c r="E91" s="121"/>
      <c r="I91" s="82"/>
      <c r="J91" s="82"/>
      <c r="K91" s="82"/>
      <c r="L91" s="82"/>
      <c r="M91" s="26"/>
      <c r="N91" s="26"/>
      <c r="O91" s="83"/>
      <c r="P91" s="84"/>
      <c r="Q91" s="83"/>
      <c r="R91" s="83"/>
      <c r="S91" s="85"/>
      <c r="T91" s="83"/>
      <c r="U91" s="83"/>
      <c r="V91" s="85"/>
      <c r="W91" s="85"/>
      <c r="X91" s="85"/>
      <c r="AA91" s="82"/>
    </row>
    <row r="92" spans="1:27" ht="30" customHeight="1" x14ac:dyDescent="0.3">
      <c r="B92" s="850" t="s">
        <v>818</v>
      </c>
      <c r="E92" s="121"/>
      <c r="J92" s="848">
        <v>0.03</v>
      </c>
    </row>
    <row r="94" spans="1:27" x14ac:dyDescent="0.3">
      <c r="A94" s="67"/>
      <c r="B94" s="98" t="s">
        <v>345</v>
      </c>
      <c r="C94" s="99"/>
      <c r="D94" s="99"/>
      <c r="E94" s="99"/>
      <c r="F94" s="99"/>
      <c r="G94" s="99"/>
      <c r="H94" s="99"/>
      <c r="I94" s="99"/>
      <c r="J94" s="99"/>
    </row>
    <row r="95" spans="1:27" x14ac:dyDescent="0.3">
      <c r="A95" s="67"/>
      <c r="B95" s="100" t="s">
        <v>344</v>
      </c>
      <c r="C95" s="100" t="s">
        <v>292</v>
      </c>
      <c r="D95" s="100" t="s">
        <v>343</v>
      </c>
      <c r="E95" s="100" t="s">
        <v>342</v>
      </c>
      <c r="F95" s="100" t="s">
        <v>341</v>
      </c>
      <c r="G95" s="100" t="s">
        <v>340</v>
      </c>
      <c r="H95" s="100" t="s">
        <v>339</v>
      </c>
      <c r="I95" s="100" t="s">
        <v>338</v>
      </c>
    </row>
    <row r="96" spans="1:27" ht="41.4" thickBot="1" x14ac:dyDescent="0.35">
      <c r="A96" s="67"/>
      <c r="B96" s="101" t="s">
        <v>337</v>
      </c>
      <c r="C96" s="101" t="s">
        <v>336</v>
      </c>
      <c r="D96" s="101" t="s">
        <v>335</v>
      </c>
      <c r="E96" s="101" t="s">
        <v>334</v>
      </c>
      <c r="F96" s="101" t="s">
        <v>333</v>
      </c>
      <c r="G96" s="101" t="s">
        <v>332</v>
      </c>
      <c r="H96" s="101" t="s">
        <v>331</v>
      </c>
      <c r="I96" s="101" t="s">
        <v>330</v>
      </c>
    </row>
    <row r="97" spans="1:9" x14ac:dyDescent="0.3">
      <c r="A97" s="67"/>
      <c r="B97" s="135" t="s">
        <v>329</v>
      </c>
      <c r="C97" s="131" t="s">
        <v>355</v>
      </c>
      <c r="D97" s="131" t="s">
        <v>274</v>
      </c>
      <c r="E97" s="135" t="s">
        <v>327</v>
      </c>
      <c r="F97" s="135" t="s">
        <v>326</v>
      </c>
      <c r="G97" s="135" t="s">
        <v>372</v>
      </c>
      <c r="H97" s="134"/>
      <c r="I97" s="134" t="s">
        <v>371</v>
      </c>
    </row>
    <row r="98" spans="1:9" x14ac:dyDescent="0.3">
      <c r="A98" s="67"/>
      <c r="B98" s="135"/>
      <c r="C98" s="131" t="s">
        <v>356</v>
      </c>
      <c r="D98" s="131" t="s">
        <v>275</v>
      </c>
      <c r="E98" s="135" t="s">
        <v>327</v>
      </c>
      <c r="F98" s="135" t="s">
        <v>326</v>
      </c>
      <c r="G98" s="135" t="s">
        <v>372</v>
      </c>
      <c r="H98" s="134"/>
      <c r="I98" s="134" t="s">
        <v>371</v>
      </c>
    </row>
    <row r="99" spans="1:9" x14ac:dyDescent="0.3">
      <c r="A99" s="67"/>
      <c r="B99" s="135"/>
      <c r="C99" s="131" t="s">
        <v>772</v>
      </c>
      <c r="D99" s="131" t="s">
        <v>276</v>
      </c>
      <c r="E99" s="135" t="s">
        <v>327</v>
      </c>
      <c r="F99" s="135" t="s">
        <v>326</v>
      </c>
      <c r="G99" s="135" t="s">
        <v>372</v>
      </c>
      <c r="H99" s="134"/>
      <c r="I99" s="134" t="s">
        <v>371</v>
      </c>
    </row>
    <row r="100" spans="1:9" s="780" customFormat="1" x14ac:dyDescent="0.3">
      <c r="A100" s="67"/>
      <c r="B100" s="135"/>
      <c r="C100" s="832" t="s">
        <v>774</v>
      </c>
      <c r="D100" s="833" t="s">
        <v>773</v>
      </c>
      <c r="E100" s="832" t="s">
        <v>327</v>
      </c>
      <c r="F100" s="832" t="s">
        <v>326</v>
      </c>
      <c r="G100" s="834" t="s">
        <v>372</v>
      </c>
      <c r="H100" s="134"/>
      <c r="I100" s="134"/>
    </row>
    <row r="101" spans="1:9" x14ac:dyDescent="0.3">
      <c r="A101" s="67"/>
      <c r="B101" s="135"/>
      <c r="C101" s="131" t="s">
        <v>357</v>
      </c>
      <c r="D101" s="131" t="s">
        <v>277</v>
      </c>
      <c r="E101" s="135" t="s">
        <v>327</v>
      </c>
      <c r="F101" s="135" t="s">
        <v>326</v>
      </c>
      <c r="G101" s="135" t="s">
        <v>372</v>
      </c>
      <c r="H101" s="134"/>
      <c r="I101" s="134" t="s">
        <v>371</v>
      </c>
    </row>
    <row r="102" spans="1:9" x14ac:dyDescent="0.3">
      <c r="A102" s="67"/>
      <c r="B102" s="135"/>
      <c r="C102" s="130" t="s">
        <v>844</v>
      </c>
      <c r="D102" s="130" t="s">
        <v>845</v>
      </c>
      <c r="E102" s="135" t="s">
        <v>327</v>
      </c>
      <c r="F102" s="135" t="s">
        <v>326</v>
      </c>
      <c r="G102" s="135" t="s">
        <v>372</v>
      </c>
      <c r="H102" s="134"/>
      <c r="I102" s="134" t="s">
        <v>371</v>
      </c>
    </row>
    <row r="103" spans="1:9" x14ac:dyDescent="0.3">
      <c r="A103" s="67"/>
      <c r="B103" s="135"/>
      <c r="C103" s="130" t="s">
        <v>843</v>
      </c>
      <c r="D103" s="130" t="s">
        <v>846</v>
      </c>
      <c r="E103" s="135" t="s">
        <v>327</v>
      </c>
      <c r="F103" s="135" t="s">
        <v>326</v>
      </c>
      <c r="G103" s="135" t="s">
        <v>372</v>
      </c>
      <c r="H103" s="134"/>
      <c r="I103" s="134" t="s">
        <v>371</v>
      </c>
    </row>
    <row r="104" spans="1:9" x14ac:dyDescent="0.3">
      <c r="A104" s="67"/>
      <c r="B104" s="135"/>
      <c r="C104" s="130" t="s">
        <v>842</v>
      </c>
      <c r="D104" s="130" t="s">
        <v>847</v>
      </c>
      <c r="E104" s="135" t="s">
        <v>327</v>
      </c>
      <c r="F104" s="135" t="s">
        <v>326</v>
      </c>
      <c r="G104" s="135" t="s">
        <v>372</v>
      </c>
      <c r="H104" s="134"/>
      <c r="I104" s="134" t="s">
        <v>371</v>
      </c>
    </row>
    <row r="105" spans="1:9" s="837" customFormat="1" x14ac:dyDescent="0.3">
      <c r="A105" s="67"/>
      <c r="B105" s="135"/>
      <c r="C105" s="130" t="s">
        <v>839</v>
      </c>
      <c r="D105" s="130" t="s">
        <v>845</v>
      </c>
      <c r="E105" s="135" t="s">
        <v>327</v>
      </c>
      <c r="F105" s="135" t="s">
        <v>326</v>
      </c>
      <c r="G105" s="135" t="s">
        <v>372</v>
      </c>
      <c r="H105" s="134"/>
      <c r="I105" s="134" t="s">
        <v>371</v>
      </c>
    </row>
    <row r="106" spans="1:9" s="837" customFormat="1" x14ac:dyDescent="0.3">
      <c r="A106" s="67"/>
      <c r="B106" s="135"/>
      <c r="C106" s="130" t="s">
        <v>840</v>
      </c>
      <c r="D106" s="130" t="s">
        <v>846</v>
      </c>
      <c r="E106" s="135" t="s">
        <v>327</v>
      </c>
      <c r="F106" s="135" t="s">
        <v>326</v>
      </c>
      <c r="G106" s="135" t="s">
        <v>372</v>
      </c>
      <c r="H106" s="134"/>
      <c r="I106" s="134" t="s">
        <v>371</v>
      </c>
    </row>
    <row r="107" spans="1:9" s="837" customFormat="1" x14ac:dyDescent="0.3">
      <c r="A107" s="67"/>
      <c r="B107" s="135"/>
      <c r="C107" s="130" t="s">
        <v>841</v>
      </c>
      <c r="D107" s="130" t="s">
        <v>847</v>
      </c>
      <c r="E107" s="135" t="s">
        <v>327</v>
      </c>
      <c r="F107" s="135" t="s">
        <v>326</v>
      </c>
      <c r="G107" s="135" t="s">
        <v>372</v>
      </c>
      <c r="H107" s="134"/>
      <c r="I107" s="134" t="s">
        <v>371</v>
      </c>
    </row>
    <row r="108" spans="1:9" x14ac:dyDescent="0.3">
      <c r="A108" s="67"/>
      <c r="B108" s="128"/>
      <c r="C108" s="130" t="s">
        <v>358</v>
      </c>
      <c r="D108" s="131" t="s">
        <v>289</v>
      </c>
      <c r="E108" s="135" t="s">
        <v>327</v>
      </c>
      <c r="F108" s="135" t="s">
        <v>326</v>
      </c>
      <c r="G108" s="135" t="s">
        <v>372</v>
      </c>
      <c r="H108" s="134"/>
      <c r="I108" s="134" t="s">
        <v>371</v>
      </c>
    </row>
    <row r="109" spans="1:9" x14ac:dyDescent="0.3">
      <c r="A109" s="67"/>
      <c r="B109" s="135"/>
      <c r="C109" s="131" t="s">
        <v>359</v>
      </c>
      <c r="D109" s="131" t="s">
        <v>288</v>
      </c>
      <c r="E109" s="135" t="s">
        <v>327</v>
      </c>
      <c r="F109" s="135" t="s">
        <v>326</v>
      </c>
      <c r="G109" s="135" t="s">
        <v>372</v>
      </c>
      <c r="H109" s="134"/>
      <c r="I109" s="134" t="s">
        <v>371</v>
      </c>
    </row>
    <row r="110" spans="1:9" x14ac:dyDescent="0.3">
      <c r="A110" s="67"/>
      <c r="B110" s="135"/>
      <c r="C110" s="131" t="s">
        <v>360</v>
      </c>
      <c r="D110" s="131" t="s">
        <v>287</v>
      </c>
      <c r="E110" s="135" t="s">
        <v>327</v>
      </c>
      <c r="F110" s="135" t="s">
        <v>326</v>
      </c>
      <c r="G110" s="135" t="s">
        <v>372</v>
      </c>
      <c r="H110" s="134"/>
      <c r="I110" s="134" t="s">
        <v>371</v>
      </c>
    </row>
    <row r="111" spans="1:9" x14ac:dyDescent="0.3">
      <c r="A111" s="67"/>
      <c r="B111" s="135"/>
      <c r="C111" s="131" t="s">
        <v>489</v>
      </c>
      <c r="D111" s="131" t="s">
        <v>284</v>
      </c>
      <c r="E111" s="135" t="s">
        <v>327</v>
      </c>
      <c r="F111" s="135" t="s">
        <v>326</v>
      </c>
      <c r="G111" s="135" t="s">
        <v>372</v>
      </c>
      <c r="H111" s="134"/>
      <c r="I111" s="134" t="s">
        <v>371</v>
      </c>
    </row>
    <row r="112" spans="1:9" ht="15" customHeight="1" x14ac:dyDescent="0.3">
      <c r="A112" s="67"/>
      <c r="B112" s="135"/>
      <c r="C112" s="131" t="s">
        <v>490</v>
      </c>
      <c r="D112" s="131" t="s">
        <v>285</v>
      </c>
      <c r="E112" s="135" t="s">
        <v>327</v>
      </c>
      <c r="F112" s="135" t="s">
        <v>326</v>
      </c>
      <c r="G112" s="135" t="s">
        <v>372</v>
      </c>
      <c r="H112" s="134"/>
      <c r="I112" s="134" t="s">
        <v>371</v>
      </c>
    </row>
    <row r="113" spans="1:13" x14ac:dyDescent="0.3">
      <c r="A113" s="67"/>
      <c r="B113" s="135"/>
      <c r="C113" s="129" t="s">
        <v>361</v>
      </c>
      <c r="D113" s="129" t="s">
        <v>286</v>
      </c>
      <c r="E113" s="133" t="s">
        <v>327</v>
      </c>
      <c r="F113" s="133" t="s">
        <v>326</v>
      </c>
      <c r="G113" s="133" t="s">
        <v>372</v>
      </c>
      <c r="H113" s="132"/>
      <c r="I113" s="132" t="s">
        <v>371</v>
      </c>
    </row>
    <row r="114" spans="1:13" x14ac:dyDescent="0.3">
      <c r="A114" s="67"/>
      <c r="B114" s="135"/>
      <c r="C114" s="135" t="s">
        <v>411</v>
      </c>
      <c r="D114" s="135" t="s">
        <v>758</v>
      </c>
      <c r="E114" s="135" t="s">
        <v>327</v>
      </c>
      <c r="F114" s="135" t="s">
        <v>326</v>
      </c>
      <c r="G114" s="135" t="s">
        <v>372</v>
      </c>
      <c r="H114" s="134"/>
      <c r="I114" s="134" t="s">
        <v>371</v>
      </c>
      <c r="L114" s="69"/>
      <c r="M114" s="69"/>
    </row>
    <row r="115" spans="1:13" x14ac:dyDescent="0.3">
      <c r="A115" s="67"/>
      <c r="B115" s="135"/>
      <c r="C115" s="135" t="s">
        <v>412</v>
      </c>
      <c r="D115" s="135" t="s">
        <v>759</v>
      </c>
      <c r="E115" s="135" t="s">
        <v>327</v>
      </c>
      <c r="F115" s="135" t="s">
        <v>326</v>
      </c>
      <c r="G115" s="135" t="s">
        <v>372</v>
      </c>
      <c r="H115" s="134"/>
      <c r="I115" s="134" t="s">
        <v>371</v>
      </c>
      <c r="L115" s="69"/>
      <c r="M115" s="69"/>
    </row>
    <row r="116" spans="1:13" x14ac:dyDescent="0.3">
      <c r="A116" s="67"/>
      <c r="B116" s="102"/>
      <c r="C116" s="135" t="s">
        <v>756</v>
      </c>
      <c r="D116" s="135" t="s">
        <v>800</v>
      </c>
      <c r="E116" s="135" t="s">
        <v>327</v>
      </c>
      <c r="F116" s="135" t="s">
        <v>326</v>
      </c>
      <c r="G116" s="135" t="s">
        <v>372</v>
      </c>
      <c r="H116" s="134"/>
      <c r="I116" s="134" t="s">
        <v>371</v>
      </c>
      <c r="L116" s="69"/>
      <c r="M116" s="69"/>
    </row>
    <row r="117" spans="1:13" x14ac:dyDescent="0.3">
      <c r="A117" s="67"/>
      <c r="B117" s="102"/>
      <c r="C117" s="135" t="s">
        <v>757</v>
      </c>
      <c r="D117" s="135" t="s">
        <v>801</v>
      </c>
      <c r="E117" s="135" t="s">
        <v>327</v>
      </c>
      <c r="F117" s="135" t="s">
        <v>326</v>
      </c>
      <c r="G117" s="135" t="s">
        <v>372</v>
      </c>
      <c r="H117" s="134"/>
      <c r="I117" s="134" t="s">
        <v>371</v>
      </c>
      <c r="L117" s="69"/>
      <c r="M117" s="69"/>
    </row>
    <row r="118" spans="1:13" x14ac:dyDescent="0.3">
      <c r="A118" s="69"/>
      <c r="B118" s="104"/>
      <c r="E118" s="102"/>
      <c r="F118" s="102"/>
      <c r="G118" s="102"/>
      <c r="H118" s="103"/>
      <c r="I118" s="99"/>
      <c r="J118" s="99"/>
    </row>
    <row r="119" spans="1:13" x14ac:dyDescent="0.3">
      <c r="A119" s="69"/>
      <c r="B119" s="104"/>
      <c r="E119" s="102"/>
      <c r="F119" s="102"/>
      <c r="G119" s="102"/>
      <c r="H119" s="103"/>
      <c r="I119" s="99"/>
      <c r="J119" s="99"/>
    </row>
    <row r="120" spans="1:13" x14ac:dyDescent="0.3">
      <c r="A120" s="67"/>
      <c r="B120" s="102"/>
      <c r="E120" s="102"/>
      <c r="F120" s="102"/>
      <c r="G120" s="102"/>
      <c r="H120" s="103"/>
      <c r="I120" s="99"/>
      <c r="J120" s="99"/>
    </row>
    <row r="121" spans="1:13" x14ac:dyDescent="0.3">
      <c r="A121" s="67"/>
      <c r="B121" s="102"/>
      <c r="E121" s="102"/>
      <c r="F121" s="102"/>
      <c r="G121" s="102"/>
      <c r="H121" s="103"/>
      <c r="I121" s="99"/>
      <c r="J121" s="99"/>
    </row>
    <row r="122" spans="1:13" x14ac:dyDescent="0.3">
      <c r="A122" s="67"/>
      <c r="B122" s="68"/>
      <c r="C122" s="67"/>
      <c r="D122" s="67"/>
      <c r="E122" s="68"/>
      <c r="F122" s="68"/>
      <c r="G122" s="68"/>
      <c r="H122" s="69"/>
      <c r="I122" s="70"/>
      <c r="J122" s="70"/>
    </row>
    <row r="123" spans="1:13" x14ac:dyDescent="0.3">
      <c r="A123" s="67"/>
      <c r="B123" s="68"/>
      <c r="C123" s="67"/>
      <c r="D123" s="67"/>
      <c r="E123" s="68"/>
      <c r="F123" s="68"/>
      <c r="G123" s="68"/>
      <c r="H123" s="69"/>
      <c r="I123" s="70"/>
      <c r="J123" s="70"/>
    </row>
    <row r="127" spans="1:13" x14ac:dyDescent="0.3">
      <c r="A127" s="105" t="s">
        <v>325</v>
      </c>
      <c r="B127" s="105"/>
      <c r="C127" s="106"/>
      <c r="D127" s="106"/>
      <c r="E127" s="106"/>
      <c r="F127" s="106"/>
      <c r="G127" s="106"/>
      <c r="H127" s="106"/>
      <c r="I127" s="106"/>
      <c r="J127" s="106"/>
    </row>
    <row r="128" spans="1:13" x14ac:dyDescent="0.3">
      <c r="A128" s="100" t="s">
        <v>324</v>
      </c>
      <c r="B128" s="100" t="s">
        <v>323</v>
      </c>
      <c r="C128" s="100" t="s">
        <v>322</v>
      </c>
      <c r="D128" s="100" t="s">
        <v>321</v>
      </c>
      <c r="E128" s="100" t="s">
        <v>312</v>
      </c>
      <c r="F128" s="100" t="s">
        <v>320</v>
      </c>
      <c r="G128" s="100" t="s">
        <v>319</v>
      </c>
      <c r="H128" s="100" t="s">
        <v>318</v>
      </c>
      <c r="I128" s="100" t="s">
        <v>317</v>
      </c>
    </row>
    <row r="129" spans="1:10" ht="31.2" thickBot="1" x14ac:dyDescent="0.35">
      <c r="A129" s="107" t="s">
        <v>316</v>
      </c>
      <c r="B129" s="108" t="s">
        <v>315</v>
      </c>
      <c r="C129" s="108" t="s">
        <v>314</v>
      </c>
      <c r="D129" s="108" t="s">
        <v>313</v>
      </c>
      <c r="E129" s="108" t="s">
        <v>312</v>
      </c>
      <c r="F129" s="108" t="s">
        <v>311</v>
      </c>
      <c r="G129" s="108" t="s">
        <v>310</v>
      </c>
      <c r="H129" s="108" t="s">
        <v>309</v>
      </c>
      <c r="I129" s="108" t="s">
        <v>308</v>
      </c>
    </row>
    <row r="130" spans="1:10" x14ac:dyDescent="0.3">
      <c r="A130" s="109" t="s">
        <v>307</v>
      </c>
      <c r="B130" s="110"/>
      <c r="C130" s="109" t="s">
        <v>306</v>
      </c>
      <c r="D130" s="111" t="s">
        <v>305</v>
      </c>
      <c r="E130" s="112" t="s">
        <v>272</v>
      </c>
      <c r="F130" s="102"/>
      <c r="G130" s="102"/>
      <c r="H130" s="102"/>
      <c r="I130" s="102"/>
      <c r="J130" s="102"/>
    </row>
    <row r="131" spans="1:10" x14ac:dyDescent="0.3">
      <c r="A131" s="106"/>
      <c r="B131" s="106"/>
      <c r="C131" s="109" t="s">
        <v>304</v>
      </c>
      <c r="D131" s="111" t="s">
        <v>303</v>
      </c>
      <c r="E131" s="112" t="s">
        <v>272</v>
      </c>
      <c r="F131" s="102"/>
      <c r="G131" s="102"/>
      <c r="H131" s="106"/>
      <c r="I131" s="106"/>
      <c r="J131" s="106"/>
    </row>
    <row r="132" spans="1:10" x14ac:dyDescent="0.3">
      <c r="A132" s="106"/>
      <c r="B132" s="106"/>
      <c r="C132" s="109" t="s">
        <v>302</v>
      </c>
      <c r="D132" s="111" t="s">
        <v>301</v>
      </c>
      <c r="E132" s="112" t="s">
        <v>272</v>
      </c>
      <c r="F132" s="102"/>
      <c r="G132" s="102"/>
      <c r="H132" s="106"/>
      <c r="I132" s="106"/>
      <c r="J132" s="106"/>
    </row>
    <row r="133" spans="1:10" x14ac:dyDescent="0.3">
      <c r="A133" s="106"/>
      <c r="B133" s="106"/>
      <c r="C133" s="109" t="s">
        <v>300</v>
      </c>
      <c r="D133" s="111" t="s">
        <v>299</v>
      </c>
      <c r="E133" s="112" t="s">
        <v>272</v>
      </c>
      <c r="F133" s="102"/>
      <c r="G133" s="102"/>
      <c r="H133" s="106"/>
      <c r="I133" s="106"/>
      <c r="J133" s="106"/>
    </row>
    <row r="134" spans="1:10" x14ac:dyDescent="0.3">
      <c r="A134" s="106"/>
      <c r="B134" s="106"/>
      <c r="C134" s="109" t="s">
        <v>298</v>
      </c>
      <c r="D134" s="111" t="s">
        <v>297</v>
      </c>
      <c r="E134" s="112" t="s">
        <v>272</v>
      </c>
      <c r="F134" s="102"/>
      <c r="G134" s="102"/>
      <c r="H134" s="106"/>
      <c r="I134" s="106"/>
      <c r="J134" s="106"/>
    </row>
    <row r="152" ht="14.25" customHeight="1" x14ac:dyDescent="0.3"/>
  </sheetData>
  <pageMargins left="0.7" right="0.7" top="0.75" bottom="0.75" header="0.3" footer="0.3"/>
  <pageSetup paperSize="9" orientation="portrait"/>
  <drawing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44EA93-61DF-45F6-BBFE-850C38474541}">
  <sheetPr>
    <tabColor rgb="FF92D050"/>
  </sheetPr>
  <dimension ref="B2:M26"/>
  <sheetViews>
    <sheetView tabSelected="1" workbookViewId="0">
      <selection activeCell="L19" sqref="L19"/>
    </sheetView>
  </sheetViews>
  <sheetFormatPr defaultRowHeight="14.4" x14ac:dyDescent="0.3"/>
  <sheetData>
    <row r="2" spans="2:13" x14ac:dyDescent="0.3">
      <c r="B2" s="837"/>
      <c r="C2" s="837"/>
      <c r="D2" s="837"/>
      <c r="E2" s="837"/>
      <c r="F2" s="837"/>
      <c r="G2" s="71" t="s">
        <v>354</v>
      </c>
      <c r="H2" s="837"/>
      <c r="I2" s="837"/>
      <c r="J2" s="837"/>
      <c r="K2" s="837"/>
      <c r="L2" s="837"/>
      <c r="M2" s="837"/>
    </row>
    <row r="3" spans="2:13" ht="27.6" x14ac:dyDescent="0.3">
      <c r="B3" s="27" t="s">
        <v>292</v>
      </c>
      <c r="C3" s="27" t="s">
        <v>293</v>
      </c>
      <c r="D3" s="27" t="s">
        <v>294</v>
      </c>
      <c r="E3" s="64" t="s">
        <v>295</v>
      </c>
      <c r="F3" s="852" t="s">
        <v>824</v>
      </c>
      <c r="G3" s="27" t="s">
        <v>255</v>
      </c>
      <c r="H3" s="27" t="s">
        <v>256</v>
      </c>
      <c r="I3" s="28" t="s">
        <v>257</v>
      </c>
      <c r="J3" s="28" t="s">
        <v>259</v>
      </c>
      <c r="K3" s="29"/>
      <c r="L3" s="30"/>
      <c r="M3" s="30"/>
    </row>
    <row r="4" spans="2:13" ht="29.4" thickBot="1" x14ac:dyDescent="0.35">
      <c r="B4" s="65" t="s">
        <v>296</v>
      </c>
      <c r="C4" s="31"/>
      <c r="D4" s="31"/>
      <c r="E4" s="66"/>
      <c r="F4" s="853" t="s">
        <v>825</v>
      </c>
      <c r="G4" s="31"/>
      <c r="H4" s="31"/>
      <c r="I4" s="32"/>
      <c r="J4" s="32"/>
      <c r="K4" s="33"/>
      <c r="L4" s="31"/>
      <c r="M4" s="31"/>
    </row>
    <row r="5" spans="2:13" ht="15" thickBot="1" x14ac:dyDescent="0.35">
      <c r="B5" s="837" t="s">
        <v>328</v>
      </c>
      <c r="C5" s="837"/>
      <c r="D5" s="837"/>
      <c r="E5" s="837"/>
      <c r="F5" s="854" t="s">
        <v>826</v>
      </c>
      <c r="G5" s="38"/>
      <c r="H5" s="38"/>
      <c r="I5" s="38" t="s">
        <v>691</v>
      </c>
      <c r="J5" s="38" t="s">
        <v>666</v>
      </c>
      <c r="K5" s="38"/>
      <c r="L5" s="38"/>
      <c r="M5" s="38"/>
    </row>
    <row r="6" spans="2:13" x14ac:dyDescent="0.3">
      <c r="B6" t="str">
        <f>"FT-"&amp;E6</f>
        <v>FT-RESHBSDB</v>
      </c>
      <c r="D6" t="s">
        <v>353</v>
      </c>
      <c r="E6" t="s">
        <v>895</v>
      </c>
      <c r="G6">
        <v>2011</v>
      </c>
      <c r="H6">
        <v>2011</v>
      </c>
      <c r="I6">
        <v>1</v>
      </c>
      <c r="J6">
        <v>100</v>
      </c>
    </row>
    <row r="7" spans="2:13" x14ac:dyDescent="0.3">
      <c r="B7" s="837" t="str">
        <f t="shared" ref="B7:B10" si="0">"FT-"&amp;E7</f>
        <v>FT-RESHBSDB</v>
      </c>
      <c r="D7" t="s">
        <v>353</v>
      </c>
      <c r="E7" t="s">
        <v>895</v>
      </c>
      <c r="G7" s="837">
        <v>2011</v>
      </c>
      <c r="H7" s="837">
        <v>2011</v>
      </c>
      <c r="I7" s="837">
        <v>1</v>
      </c>
      <c r="J7" s="837">
        <v>100</v>
      </c>
    </row>
    <row r="8" spans="2:13" x14ac:dyDescent="0.3">
      <c r="B8" s="837" t="str">
        <f t="shared" si="0"/>
        <v>FT-RESHBSDB</v>
      </c>
      <c r="D8" t="s">
        <v>353</v>
      </c>
      <c r="E8" t="s">
        <v>895</v>
      </c>
      <c r="G8" s="837">
        <v>2011</v>
      </c>
      <c r="H8" s="837">
        <v>2011</v>
      </c>
      <c r="I8" s="837">
        <v>1</v>
      </c>
      <c r="J8" s="837">
        <v>100</v>
      </c>
    </row>
    <row r="9" spans="2:13" x14ac:dyDescent="0.3">
      <c r="B9" s="837" t="str">
        <f t="shared" si="0"/>
        <v>FT-RESHBSDB</v>
      </c>
      <c r="D9" t="s">
        <v>353</v>
      </c>
      <c r="E9" t="s">
        <v>895</v>
      </c>
      <c r="G9" s="837">
        <v>2011</v>
      </c>
      <c r="H9" s="837">
        <v>2011</v>
      </c>
      <c r="I9" s="837">
        <v>1</v>
      </c>
      <c r="J9" s="837">
        <v>100</v>
      </c>
    </row>
    <row r="10" spans="2:13" x14ac:dyDescent="0.3">
      <c r="B10" s="837" t="str">
        <f t="shared" si="0"/>
        <v>FT-RESHXCSD</v>
      </c>
      <c r="D10" t="s">
        <v>897</v>
      </c>
      <c r="E10" t="s">
        <v>896</v>
      </c>
      <c r="G10" s="837">
        <v>2011</v>
      </c>
      <c r="H10" s="837">
        <v>2011</v>
      </c>
      <c r="I10" s="837">
        <v>1</v>
      </c>
      <c r="J10" s="837">
        <v>100</v>
      </c>
    </row>
    <row r="18" spans="2:9" x14ac:dyDescent="0.3">
      <c r="B18" s="98" t="s">
        <v>345</v>
      </c>
      <c r="C18" s="99"/>
      <c r="D18" s="99"/>
      <c r="E18" s="99"/>
      <c r="F18" s="99"/>
      <c r="G18" s="99"/>
      <c r="H18" s="99"/>
      <c r="I18" s="99"/>
    </row>
    <row r="19" spans="2:9" ht="27.6" x14ac:dyDescent="0.3">
      <c r="B19" s="100" t="s">
        <v>344</v>
      </c>
      <c r="C19" s="100" t="s">
        <v>292</v>
      </c>
      <c r="D19" s="100" t="s">
        <v>343</v>
      </c>
      <c r="E19" s="100" t="s">
        <v>342</v>
      </c>
      <c r="F19" s="100" t="s">
        <v>341</v>
      </c>
      <c r="G19" s="100" t="s">
        <v>340</v>
      </c>
      <c r="H19" s="100" t="s">
        <v>339</v>
      </c>
      <c r="I19" s="100" t="s">
        <v>338</v>
      </c>
    </row>
    <row r="20" spans="2:9" ht="41.4" thickBot="1" x14ac:dyDescent="0.35">
      <c r="B20" s="101" t="s">
        <v>337</v>
      </c>
      <c r="C20" s="101" t="s">
        <v>336</v>
      </c>
      <c r="D20" s="101" t="s">
        <v>335</v>
      </c>
      <c r="E20" s="101" t="s">
        <v>334</v>
      </c>
      <c r="F20" s="101" t="s">
        <v>333</v>
      </c>
      <c r="G20" s="101" t="s">
        <v>332</v>
      </c>
      <c r="H20" s="101" t="s">
        <v>331</v>
      </c>
      <c r="I20" s="101" t="s">
        <v>330</v>
      </c>
    </row>
    <row r="21" spans="2:9" x14ac:dyDescent="0.3">
      <c r="B21" t="s">
        <v>329</v>
      </c>
      <c r="C21" t="str">
        <f>B6</f>
        <v>FT-RESHBSDB</v>
      </c>
      <c r="D21" t="s">
        <v>899</v>
      </c>
      <c r="E21" t="s">
        <v>898</v>
      </c>
      <c r="F21" t="s">
        <v>898</v>
      </c>
    </row>
    <row r="22" spans="2:9" x14ac:dyDescent="0.3">
      <c r="C22" s="837" t="str">
        <f t="shared" ref="C22:C25" si="1">B7</f>
        <v>FT-RESHBSDB</v>
      </c>
      <c r="D22" s="837" t="s">
        <v>899</v>
      </c>
      <c r="E22" s="837" t="s">
        <v>898</v>
      </c>
      <c r="F22" s="837" t="s">
        <v>898</v>
      </c>
    </row>
    <row r="23" spans="2:9" x14ac:dyDescent="0.3">
      <c r="C23" s="837" t="str">
        <f t="shared" si="1"/>
        <v>FT-RESHBSDB</v>
      </c>
      <c r="D23" s="837" t="s">
        <v>899</v>
      </c>
      <c r="E23" s="837" t="s">
        <v>898</v>
      </c>
      <c r="F23" s="837" t="s">
        <v>898</v>
      </c>
    </row>
    <row r="24" spans="2:9" x14ac:dyDescent="0.3">
      <c r="C24" s="837" t="str">
        <f t="shared" si="1"/>
        <v>FT-RESHBSDB</v>
      </c>
      <c r="D24" s="837" t="s">
        <v>899</v>
      </c>
      <c r="E24" s="837" t="s">
        <v>898</v>
      </c>
      <c r="F24" s="837" t="s">
        <v>898</v>
      </c>
    </row>
    <row r="25" spans="2:9" x14ac:dyDescent="0.3">
      <c r="C25" s="837" t="str">
        <f t="shared" si="1"/>
        <v>FT-RESHXCSD</v>
      </c>
      <c r="D25" s="837" t="s">
        <v>899</v>
      </c>
      <c r="E25" s="837" t="s">
        <v>898</v>
      </c>
      <c r="F25" s="837" t="s">
        <v>898</v>
      </c>
    </row>
    <row r="26" spans="2:9" x14ac:dyDescent="0.3">
      <c r="C26" s="837"/>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rgb="FF92D050"/>
  </sheetPr>
  <dimension ref="A2:AD133"/>
  <sheetViews>
    <sheetView topLeftCell="B1" zoomScaleNormal="100" workbookViewId="0">
      <selection activeCell="F62" sqref="F62"/>
    </sheetView>
  </sheetViews>
  <sheetFormatPr defaultColWidth="9.109375" defaultRowHeight="14.4" x14ac:dyDescent="0.3"/>
  <cols>
    <col min="1" max="2" width="9.109375" style="53"/>
    <col min="3" max="3" width="17" style="53" bestFit="1" customWidth="1"/>
    <col min="4" max="4" width="87.5546875" style="53" customWidth="1"/>
    <col min="5" max="5" width="15.6640625" style="53" customWidth="1"/>
    <col min="6" max="6" width="9.109375" style="53" customWidth="1"/>
    <col min="7" max="7" width="9.109375" style="837" customWidth="1"/>
    <col min="8" max="8" width="10.5546875" style="53" bestFit="1" customWidth="1"/>
    <col min="9" max="10" width="9.109375" style="53"/>
    <col min="11" max="11" width="17.44140625" style="53" customWidth="1"/>
    <col min="12" max="12" width="10" style="53" customWidth="1"/>
    <col min="13" max="13" width="13.88671875" style="53" customWidth="1"/>
    <col min="14" max="14" width="10.5546875" style="53" bestFit="1" customWidth="1"/>
    <col min="15" max="16" width="9.109375" style="53"/>
    <col min="17" max="17" width="9.5546875" style="53" bestFit="1" customWidth="1"/>
    <col min="18" max="22" width="9.109375" style="53"/>
    <col min="23" max="23" width="9.109375" style="712"/>
    <col min="24" max="16384" width="9.109375" style="53"/>
  </cols>
  <sheetData>
    <row r="2" spans="3:27" x14ac:dyDescent="0.3">
      <c r="H2" s="71" t="s">
        <v>354</v>
      </c>
    </row>
    <row r="3" spans="3:27" ht="26.25" customHeight="1" x14ac:dyDescent="0.3">
      <c r="C3" s="27" t="s">
        <v>292</v>
      </c>
      <c r="D3" s="27" t="s">
        <v>293</v>
      </c>
      <c r="E3" s="27" t="s">
        <v>294</v>
      </c>
      <c r="F3" s="64" t="s">
        <v>295</v>
      </c>
      <c r="G3" s="852" t="s">
        <v>824</v>
      </c>
      <c r="H3" s="27" t="s">
        <v>255</v>
      </c>
      <c r="I3" s="27" t="s">
        <v>256</v>
      </c>
      <c r="J3" s="28" t="s">
        <v>257</v>
      </c>
      <c r="K3" s="28" t="s">
        <v>259</v>
      </c>
      <c r="L3" s="29" t="s">
        <v>260</v>
      </c>
      <c r="M3" s="30" t="s">
        <v>261</v>
      </c>
      <c r="N3" s="30" t="s">
        <v>262</v>
      </c>
      <c r="O3" s="30" t="s">
        <v>263</v>
      </c>
      <c r="P3" s="30" t="s">
        <v>264</v>
      </c>
      <c r="Q3" s="30"/>
      <c r="R3" s="30" t="s">
        <v>265</v>
      </c>
      <c r="S3" s="30" t="s">
        <v>266</v>
      </c>
      <c r="T3" s="30" t="s">
        <v>267</v>
      </c>
      <c r="U3" s="30" t="s">
        <v>268</v>
      </c>
      <c r="V3" s="30" t="s">
        <v>269</v>
      </c>
      <c r="W3" s="742"/>
      <c r="X3" s="53" t="s">
        <v>290</v>
      </c>
      <c r="Z3" s="28" t="s">
        <v>258</v>
      </c>
      <c r="AA3" s="114" t="s">
        <v>387</v>
      </c>
    </row>
    <row r="4" spans="3:27" ht="29.4" thickBot="1" x14ac:dyDescent="0.35">
      <c r="C4" s="65" t="s">
        <v>296</v>
      </c>
      <c r="D4" s="31"/>
      <c r="E4" s="31"/>
      <c r="F4" s="66"/>
      <c r="G4" s="853" t="s">
        <v>825</v>
      </c>
      <c r="H4" s="31"/>
      <c r="I4" s="31"/>
      <c r="J4" s="32"/>
      <c r="K4" s="32"/>
      <c r="L4" s="33"/>
      <c r="M4" s="31"/>
      <c r="N4" s="31"/>
      <c r="O4" s="31"/>
      <c r="P4" s="31"/>
      <c r="Q4" s="31"/>
      <c r="R4" s="31"/>
      <c r="S4" s="31"/>
      <c r="T4" s="31"/>
      <c r="U4" s="31"/>
      <c r="V4" s="31"/>
      <c r="W4" s="743"/>
      <c r="Z4" s="32"/>
      <c r="AA4" s="115"/>
    </row>
    <row r="5" spans="3:27" ht="15" thickBot="1" x14ac:dyDescent="0.35">
      <c r="C5" s="53" t="s">
        <v>328</v>
      </c>
      <c r="G5" s="854" t="s">
        <v>826</v>
      </c>
      <c r="H5" s="38"/>
      <c r="I5" s="38"/>
      <c r="J5" s="38"/>
      <c r="K5" s="38"/>
      <c r="L5" s="38" t="s">
        <v>373</v>
      </c>
      <c r="M5" s="38" t="s">
        <v>374</v>
      </c>
      <c r="N5" s="38" t="s">
        <v>375</v>
      </c>
      <c r="O5" s="38" t="s">
        <v>271</v>
      </c>
      <c r="P5" s="38" t="s">
        <v>271</v>
      </c>
      <c r="Q5" s="38"/>
      <c r="R5" s="38" t="s">
        <v>272</v>
      </c>
      <c r="S5" s="38" t="s">
        <v>272</v>
      </c>
      <c r="T5" s="38" t="s">
        <v>272</v>
      </c>
      <c r="U5" s="38" t="s">
        <v>272</v>
      </c>
      <c r="V5" s="38" t="s">
        <v>272</v>
      </c>
      <c r="W5" s="744"/>
      <c r="Z5" s="38"/>
      <c r="AA5" s="113"/>
    </row>
    <row r="6" spans="3:27" x14ac:dyDescent="0.3">
      <c r="C6" s="188" t="str">
        <f>C93</f>
        <v>RHTMBNGABN1</v>
      </c>
      <c r="D6" s="53" t="str">
        <f>D93</f>
        <v>Residential heating technology multistorey building - natural gas boiler - new 1</v>
      </c>
      <c r="E6" s="72" t="s">
        <v>415</v>
      </c>
      <c r="F6" s="73" t="s">
        <v>350</v>
      </c>
      <c r="G6" s="855" t="s">
        <v>827</v>
      </c>
      <c r="H6" s="46">
        <v>2012</v>
      </c>
      <c r="I6" s="46">
        <v>2012</v>
      </c>
      <c r="J6" s="847">
        <f>'Natural gas boiler'!AB8-$J$85</f>
        <v>0.99</v>
      </c>
      <c r="K6" s="46">
        <f>'Natural gas boiler'!AC8</f>
        <v>22</v>
      </c>
      <c r="L6" s="494">
        <f>'Natural gas boiler'!AD8</f>
        <v>0.60531250000000003</v>
      </c>
      <c r="M6" s="86">
        <f>'Natural gas boiler'!AE8</f>
        <v>2.0941062932194495E-2</v>
      </c>
      <c r="N6" s="87">
        <f>'Natural gas boiler'!AF8</f>
        <v>0</v>
      </c>
      <c r="O6" s="47">
        <v>3.1536000000000002E-2</v>
      </c>
      <c r="P6" s="86">
        <f>'HOU_Deta Boil'!P6</f>
        <v>0.2</v>
      </c>
      <c r="Q6" s="46"/>
      <c r="R6" s="86">
        <f>'Natural gas boiler'!AI8</f>
        <v>0</v>
      </c>
      <c r="S6" s="86">
        <f>'Natural gas boiler'!AJ8</f>
        <v>20</v>
      </c>
      <c r="T6" s="86">
        <f>'Natural gas boiler'!AK8</f>
        <v>2</v>
      </c>
      <c r="U6" s="86">
        <f>'Natural gas boiler'!AL8</f>
        <v>0</v>
      </c>
      <c r="V6" s="86">
        <f>'Natural gas boiler'!AM8</f>
        <v>0</v>
      </c>
      <c r="W6" s="747"/>
      <c r="Z6" s="46"/>
      <c r="AA6" s="113"/>
    </row>
    <row r="7" spans="3:27" x14ac:dyDescent="0.3">
      <c r="E7" s="72"/>
      <c r="F7" s="72"/>
      <c r="G7" s="855" t="s">
        <v>827</v>
      </c>
      <c r="H7" s="46">
        <f>'Natural gas boiler'!Z9</f>
        <v>2020</v>
      </c>
      <c r="I7" s="46"/>
      <c r="J7" s="847">
        <f>'Natural gas boiler'!AB9-$J$85</f>
        <v>1</v>
      </c>
      <c r="K7" s="46">
        <f>'Natural gas boiler'!AC9</f>
        <v>22</v>
      </c>
      <c r="L7" s="494">
        <f>'Natural gas boiler'!AD9</f>
        <v>0.60531250000000003</v>
      </c>
      <c r="M7" s="86">
        <f>'Natural gas boiler'!AE9</f>
        <v>2.0265903545184247E-2</v>
      </c>
      <c r="N7" s="87">
        <f>'Natural gas boiler'!AF9</f>
        <v>0</v>
      </c>
      <c r="O7" s="46"/>
      <c r="P7" s="46"/>
      <c r="Q7" s="46"/>
      <c r="R7" s="86">
        <f>'Natural gas boiler'!AI9</f>
        <v>0</v>
      </c>
      <c r="S7" s="86">
        <f>'Natural gas boiler'!AJ9</f>
        <v>10</v>
      </c>
      <c r="T7" s="86">
        <f>'Natural gas boiler'!AK9</f>
        <v>1</v>
      </c>
      <c r="U7" s="86">
        <f>'Natural gas boiler'!AL9</f>
        <v>0</v>
      </c>
      <c r="V7" s="86">
        <f>'Natural gas boiler'!AM9</f>
        <v>0</v>
      </c>
      <c r="W7" s="747"/>
      <c r="Z7" s="46"/>
      <c r="AA7" s="113"/>
    </row>
    <row r="8" spans="3:27" x14ac:dyDescent="0.3">
      <c r="E8" s="72"/>
      <c r="F8" s="72"/>
      <c r="G8" s="855" t="s">
        <v>827</v>
      </c>
      <c r="H8" s="46">
        <f>'Natural gas boiler'!Z10</f>
        <v>2030</v>
      </c>
      <c r="I8" s="46"/>
      <c r="J8" s="847">
        <f>'Natural gas boiler'!AB10-$J$85</f>
        <v>1.01</v>
      </c>
      <c r="K8" s="46">
        <f>'Natural gas boiler'!AC10</f>
        <v>22</v>
      </c>
      <c r="L8" s="494">
        <f>'Natural gas boiler'!AD10</f>
        <v>0.55874999999999997</v>
      </c>
      <c r="M8" s="86">
        <f>'Natural gas boiler'!AE10</f>
        <v>1.9296778092332878E-2</v>
      </c>
      <c r="N8" s="87">
        <f>'Natural gas boiler'!AF10</f>
        <v>0</v>
      </c>
      <c r="O8" s="46"/>
      <c r="P8" s="46"/>
      <c r="Q8" s="46"/>
      <c r="R8" s="86">
        <f>'Natural gas boiler'!AI10</f>
        <v>0</v>
      </c>
      <c r="S8" s="86">
        <f>'Natural gas boiler'!AJ10</f>
        <v>5</v>
      </c>
      <c r="T8" s="86">
        <f>'Natural gas boiler'!AK10</f>
        <v>0.5</v>
      </c>
      <c r="U8" s="86">
        <f>'Natural gas boiler'!AL10</f>
        <v>0</v>
      </c>
      <c r="V8" s="86">
        <f>'Natural gas boiler'!AM10</f>
        <v>0</v>
      </c>
      <c r="W8" s="747"/>
      <c r="Z8" s="46"/>
      <c r="AA8" s="113"/>
    </row>
    <row r="9" spans="3:27" x14ac:dyDescent="0.3">
      <c r="E9" s="72"/>
      <c r="F9" s="72"/>
      <c r="G9" s="855" t="s">
        <v>827</v>
      </c>
      <c r="H9" s="46">
        <f>'Natural gas boiler'!Z11</f>
        <v>2050</v>
      </c>
      <c r="I9" s="46"/>
      <c r="J9" s="847">
        <f>'Natural gas boiler'!AB11-$J$85</f>
        <v>1.01</v>
      </c>
      <c r="K9" s="46">
        <f>'Natural gas boiler'!AC11</f>
        <v>22</v>
      </c>
      <c r="L9" s="494">
        <f>'Natural gas boiler'!AD11</f>
        <v>0.51218750000000002</v>
      </c>
      <c r="M9" s="86">
        <f>'Natural gas boiler'!AE11</f>
        <v>1.8184017586492435E-2</v>
      </c>
      <c r="N9" s="87">
        <f>'Natural gas boiler'!AF11</f>
        <v>0</v>
      </c>
      <c r="O9" s="46"/>
      <c r="P9" s="46"/>
      <c r="Q9" s="46"/>
      <c r="R9" s="86">
        <f>'Natural gas boiler'!AI11</f>
        <v>0</v>
      </c>
      <c r="S9" s="86">
        <f>'Natural gas boiler'!AJ11</f>
        <v>3</v>
      </c>
      <c r="T9" s="86">
        <f>'Natural gas boiler'!AK11</f>
        <v>0.25</v>
      </c>
      <c r="U9" s="86">
        <f>'Natural gas boiler'!AL11</f>
        <v>0</v>
      </c>
      <c r="V9" s="86">
        <f>'Natural gas boiler'!AM11</f>
        <v>0</v>
      </c>
      <c r="W9" s="747"/>
      <c r="Z9" s="46"/>
      <c r="AA9" s="113"/>
    </row>
    <row r="10" spans="3:27" x14ac:dyDescent="0.3">
      <c r="C10" s="53" t="str">
        <f>C94</f>
        <v>RHTMBDSLBN1</v>
      </c>
      <c r="D10" s="53" t="str">
        <f>D94</f>
        <v>Residential heating technology multistorey building - oil boiler - new 1</v>
      </c>
      <c r="E10" s="72" t="s">
        <v>416</v>
      </c>
      <c r="F10" s="73" t="s">
        <v>350</v>
      </c>
      <c r="G10" s="855" t="s">
        <v>827</v>
      </c>
      <c r="H10" s="46">
        <v>2012</v>
      </c>
      <c r="I10" s="46">
        <v>2012</v>
      </c>
      <c r="J10" s="849">
        <f>'Oil-fired boiler'!AN8-$J$85</f>
        <v>0.89</v>
      </c>
      <c r="K10" s="48">
        <f>'Oil-fired boiler'!AO8</f>
        <v>20</v>
      </c>
      <c r="L10" s="496">
        <f>'Oil-fired boiler'!AP8*0.7</f>
        <v>0.91262499999999991</v>
      </c>
      <c r="M10" s="86">
        <f>'Oil-fired boiler'!AQ8*0.7</f>
        <v>2.8172485131340366E-2</v>
      </c>
      <c r="N10" s="496">
        <f>'Oil-fired boiler'!AR8*0.7</f>
        <v>36.504999999999995</v>
      </c>
      <c r="O10" s="47">
        <v>3.1536000000000002E-2</v>
      </c>
      <c r="P10" s="86">
        <f>'HOU_Deta Boil'!P10</f>
        <v>0.13333333333333333</v>
      </c>
      <c r="Q10" s="46"/>
      <c r="R10" s="46">
        <f>'Oil-fired boiler'!AU8</f>
        <v>0.5</v>
      </c>
      <c r="S10" s="46">
        <f>'Oil-fired boiler'!AV8</f>
        <v>40</v>
      </c>
      <c r="T10" s="46">
        <f>'Oil-fired boiler'!AW8</f>
        <v>0</v>
      </c>
      <c r="U10" s="46">
        <f>'Oil-fired boiler'!AX8</f>
        <v>0</v>
      </c>
      <c r="V10" s="46">
        <f>'Oil-fired boiler'!AY8</f>
        <v>0.03</v>
      </c>
      <c r="W10" s="89"/>
      <c r="Z10" s="46"/>
      <c r="AA10" s="113"/>
    </row>
    <row r="11" spans="3:27" x14ac:dyDescent="0.3">
      <c r="G11" s="855" t="s">
        <v>827</v>
      </c>
      <c r="H11" s="48">
        <f>'Oil-fired boiler'!AL9</f>
        <v>2020</v>
      </c>
      <c r="I11" s="48"/>
      <c r="J11" s="849">
        <f>'Oil-fired boiler'!AN9-$J$85</f>
        <v>0.89</v>
      </c>
      <c r="K11" s="48">
        <f>'Oil-fired boiler'!AO9</f>
        <v>20</v>
      </c>
      <c r="L11" s="496">
        <f>'Oil-fired boiler'!AP9*0.7</f>
        <v>0.89003639331785134</v>
      </c>
      <c r="M11" s="86">
        <f>'Oil-fired boiler'!AQ9*0.7</f>
        <v>2.750657118253981E-2</v>
      </c>
      <c r="N11" s="496">
        <f>'Oil-fired boiler'!AR9*0.7</f>
        <v>31.29</v>
      </c>
      <c r="O11" s="46"/>
      <c r="P11" s="46"/>
      <c r="Q11" s="46"/>
      <c r="R11" s="46">
        <f>'Oil-fired boiler'!AU9</f>
        <v>0.5</v>
      </c>
      <c r="S11" s="46">
        <f>'Oil-fired boiler'!AV9</f>
        <v>25</v>
      </c>
      <c r="T11" s="46">
        <f>'Oil-fired boiler'!AW9</f>
        <v>0</v>
      </c>
      <c r="U11" s="46">
        <f>'Oil-fired boiler'!AX9</f>
        <v>0</v>
      </c>
      <c r="V11" s="46">
        <f>'Oil-fired boiler'!AY9</f>
        <v>0.02</v>
      </c>
      <c r="W11" s="89"/>
      <c r="Z11" s="46"/>
      <c r="AA11" s="113"/>
    </row>
    <row r="12" spans="3:27" x14ac:dyDescent="0.3">
      <c r="G12" s="855" t="s">
        <v>827</v>
      </c>
      <c r="H12" s="48">
        <f>'Oil-fired boiler'!AL10</f>
        <v>2030</v>
      </c>
      <c r="I12" s="48"/>
      <c r="J12" s="849">
        <f>'Oil-fired boiler'!AN10-$J$85</f>
        <v>1.01</v>
      </c>
      <c r="K12" s="48">
        <f>'Oil-fired boiler'!AO10</f>
        <v>20</v>
      </c>
      <c r="L12" s="496">
        <f>'Oil-fired boiler'!AP10*0.7</f>
        <v>0.8465226301678267</v>
      </c>
      <c r="M12" s="86">
        <f>'Oil-fired boiler'!AQ10*0.7</f>
        <v>2.5917459489983731E-2</v>
      </c>
      <c r="N12" s="496">
        <f>'Oil-fired boiler'!AR10*0.7</f>
        <v>26.074999999999999</v>
      </c>
      <c r="O12" s="46"/>
      <c r="P12" s="46"/>
      <c r="Q12" s="46"/>
      <c r="R12" s="46">
        <f>'Oil-fired boiler'!AU10</f>
        <v>0.5</v>
      </c>
      <c r="S12" s="46">
        <f>'Oil-fired boiler'!AV10</f>
        <v>20</v>
      </c>
      <c r="T12" s="46">
        <f>'Oil-fired boiler'!AW10</f>
        <v>0</v>
      </c>
      <c r="U12" s="46">
        <f>'Oil-fired boiler'!AX10</f>
        <v>0</v>
      </c>
      <c r="V12" s="46">
        <f>'Oil-fired boiler'!AY10</f>
        <v>0.01</v>
      </c>
      <c r="W12" s="89"/>
      <c r="Z12" s="46"/>
      <c r="AA12" s="113"/>
    </row>
    <row r="13" spans="3:27" x14ac:dyDescent="0.3">
      <c r="G13" s="855" t="s">
        <v>827</v>
      </c>
      <c r="H13" s="48">
        <f>'Oil-fired boiler'!AL11</f>
        <v>2050</v>
      </c>
      <c r="I13" s="48"/>
      <c r="J13" s="849">
        <f>'Oil-fired boiler'!AN11-$J$85</f>
        <v>1.02</v>
      </c>
      <c r="K13" s="48">
        <f>'Oil-fired boiler'!AO11</f>
        <v>20</v>
      </c>
      <c r="L13" s="496">
        <f>'Oil-fired boiler'!AP11*0.7</f>
        <v>0.76577324303945027</v>
      </c>
      <c r="M13" s="86">
        <f>'Oil-fired boiler'!AQ11*0.7</f>
        <v>2.4465234606027449E-2</v>
      </c>
      <c r="N13" s="496">
        <f>'Oil-fired boiler'!AR11*0.7</f>
        <v>20.86</v>
      </c>
      <c r="O13" s="46"/>
      <c r="P13" s="46"/>
      <c r="Q13" s="46"/>
      <c r="R13" s="46">
        <f>'Oil-fired boiler'!AU11</f>
        <v>0.5</v>
      </c>
      <c r="S13" s="46">
        <f>'Oil-fired boiler'!AV11</f>
        <v>15</v>
      </c>
      <c r="T13" s="46">
        <f>'Oil-fired boiler'!AW11</f>
        <v>0</v>
      </c>
      <c r="U13" s="46">
        <f>'Oil-fired boiler'!AX11</f>
        <v>0</v>
      </c>
      <c r="V13" s="46">
        <f>'Oil-fired boiler'!AY11</f>
        <v>0.01</v>
      </c>
      <c r="W13" s="89"/>
      <c r="Z13" s="46"/>
      <c r="AA13" s="113"/>
    </row>
    <row r="14" spans="3:27" x14ac:dyDescent="0.3">
      <c r="C14" s="53" t="str">
        <f>C95</f>
        <v>RHTMBCPWBN1</v>
      </c>
      <c r="D14" s="53" t="str">
        <f>D95</f>
        <v>Residential heating technology multistorey building - biomass boiler automatic stoking - new 1</v>
      </c>
      <c r="E14" s="72" t="s">
        <v>391</v>
      </c>
      <c r="F14" s="73" t="s">
        <v>350</v>
      </c>
      <c r="G14" s="855" t="s">
        <v>827</v>
      </c>
      <c r="H14" s="46">
        <v>2012</v>
      </c>
      <c r="I14" s="46">
        <v>2012</v>
      </c>
      <c r="J14" s="851">
        <f>'MBcompar after new tech ka sept'!E12-$J$85</f>
        <v>0.82</v>
      </c>
      <c r="K14" s="48">
        <f>'Biomass boiler, automatic'!AO8</f>
        <v>20</v>
      </c>
      <c r="L14" s="48">
        <f>'Biomass boiler, automatic'!AP8*0.7</f>
        <v>1.7600625000000001</v>
      </c>
      <c r="M14" s="48">
        <f t="shared" ref="M14:N17" si="0">M10*1.1</f>
        <v>3.0989733644474406E-2</v>
      </c>
      <c r="N14" s="846">
        <f t="shared" si="0"/>
        <v>40.155499999999996</v>
      </c>
      <c r="O14" s="47">
        <v>3.1536000000000002E-2</v>
      </c>
      <c r="P14" s="86">
        <f>'HOU_Deta Boil'!P14</f>
        <v>0.16666666666666666</v>
      </c>
      <c r="Q14" s="46"/>
      <c r="R14" s="46">
        <f>'Biomass boiler, automatic'!AU8</f>
        <v>25</v>
      </c>
      <c r="S14" s="46">
        <f>'Biomass boiler, automatic'!AV8</f>
        <v>90</v>
      </c>
      <c r="T14" s="46">
        <f>'Biomass boiler, automatic'!AW8</f>
        <v>3</v>
      </c>
      <c r="U14" s="46">
        <f>'Biomass boiler, automatic'!AX8</f>
        <v>4</v>
      </c>
      <c r="V14" s="46">
        <f>'Biomass boiler, automatic'!AY8</f>
        <v>19</v>
      </c>
      <c r="W14" s="89"/>
      <c r="Z14" s="46"/>
      <c r="AA14" s="113"/>
    </row>
    <row r="15" spans="3:27" x14ac:dyDescent="0.3">
      <c r="G15" s="855" t="s">
        <v>827</v>
      </c>
      <c r="H15" s="48">
        <f>'Biomass boiler, automatic'!AL9</f>
        <v>2020</v>
      </c>
      <c r="I15" s="48"/>
      <c r="J15" s="851">
        <f>'MBcompar after new tech ka sept'!E13-$J$85</f>
        <v>0.84</v>
      </c>
      <c r="K15" s="48">
        <f>'Biomass boiler, automatic'!AO9</f>
        <v>20</v>
      </c>
      <c r="L15" s="48">
        <f>'Biomass boiler, automatic'!AP9*0.7</f>
        <v>1.7164987585415703</v>
      </c>
      <c r="M15" s="48">
        <f t="shared" si="0"/>
        <v>3.0257228300793793E-2</v>
      </c>
      <c r="N15" s="846">
        <f t="shared" si="0"/>
        <v>34.419000000000004</v>
      </c>
      <c r="O15" s="46"/>
      <c r="P15" s="46"/>
      <c r="Q15" s="46"/>
      <c r="R15" s="46">
        <f>'Biomass boiler, automatic'!AU9</f>
        <v>25</v>
      </c>
      <c r="S15" s="46">
        <f>'Biomass boiler, automatic'!AV9</f>
        <v>70</v>
      </c>
      <c r="T15" s="46">
        <f>'Biomass boiler, automatic'!AW9</f>
        <v>2</v>
      </c>
      <c r="U15" s="46">
        <f>'Biomass boiler, automatic'!AX9</f>
        <v>4</v>
      </c>
      <c r="V15" s="46">
        <f>'Biomass boiler, automatic'!AY9</f>
        <v>15</v>
      </c>
      <c r="W15" s="89"/>
      <c r="Z15" s="46"/>
      <c r="AA15" s="113"/>
    </row>
    <row r="16" spans="3:27" x14ac:dyDescent="0.3">
      <c r="G16" s="855" t="s">
        <v>827</v>
      </c>
      <c r="H16" s="48">
        <f>'Biomass boiler, automatic'!AL10</f>
        <v>2030</v>
      </c>
      <c r="I16" s="48"/>
      <c r="J16" s="851">
        <f>'MBcompar after new tech ka sept'!E14-$J$85</f>
        <v>0.88</v>
      </c>
      <c r="K16" s="48">
        <f>'Biomass boiler, automatic'!AO10</f>
        <v>20</v>
      </c>
      <c r="L16" s="48">
        <f>'Biomass boiler, automatic'!AP10*0.7</f>
        <v>1.6325793581808086</v>
      </c>
      <c r="M16" s="48">
        <f t="shared" si="0"/>
        <v>2.8509205438982107E-2</v>
      </c>
      <c r="N16" s="846">
        <f t="shared" si="0"/>
        <v>28.682500000000001</v>
      </c>
      <c r="O16" s="46"/>
      <c r="P16" s="46"/>
      <c r="Q16" s="46"/>
      <c r="R16" s="46">
        <f>'Biomass boiler, automatic'!AU10</f>
        <v>25</v>
      </c>
      <c r="S16" s="46">
        <f>'Biomass boiler, automatic'!AV10</f>
        <v>50</v>
      </c>
      <c r="T16" s="46">
        <f>'Biomass boiler, automatic'!AW10</f>
        <v>1</v>
      </c>
      <c r="U16" s="46">
        <f>'Biomass boiler, automatic'!AX10</f>
        <v>4</v>
      </c>
      <c r="V16" s="46">
        <f>'Biomass boiler, automatic'!AY10</f>
        <v>12</v>
      </c>
      <c r="W16" s="89"/>
      <c r="Z16" s="46"/>
      <c r="AA16" s="113"/>
    </row>
    <row r="17" spans="3:30" x14ac:dyDescent="0.3">
      <c r="G17" s="855" t="s">
        <v>827</v>
      </c>
      <c r="H17" s="48">
        <f>'Biomass boiler, automatic'!AL11</f>
        <v>2050</v>
      </c>
      <c r="I17" s="48"/>
      <c r="J17" s="851">
        <f>'MBcompar after new tech ka sept'!E15-$J$85</f>
        <v>0.91999999999999993</v>
      </c>
      <c r="K17" s="48">
        <f>'Biomass boiler, automatic'!AO11</f>
        <v>20</v>
      </c>
      <c r="L17" s="48">
        <f>'Biomass boiler, automatic'!AP11*0.7</f>
        <v>1.4768483972903685</v>
      </c>
      <c r="M17" s="48">
        <f t="shared" si="0"/>
        <v>2.6911758066630195E-2</v>
      </c>
      <c r="N17" s="846">
        <f t="shared" si="0"/>
        <v>22.946000000000002</v>
      </c>
      <c r="O17" s="46"/>
      <c r="P17" s="46"/>
      <c r="Q17" s="46"/>
      <c r="R17" s="46">
        <f>'Biomass boiler, automatic'!AU11</f>
        <v>25</v>
      </c>
      <c r="S17" s="46">
        <f>'Biomass boiler, automatic'!AV11</f>
        <v>40</v>
      </c>
      <c r="T17" s="46">
        <f>'Biomass boiler, automatic'!AW11</f>
        <v>0</v>
      </c>
      <c r="U17" s="46">
        <f>'Biomass boiler, automatic'!AX11</f>
        <v>4</v>
      </c>
      <c r="V17" s="46">
        <f>'Biomass boiler, automatic'!AY11</f>
        <v>10</v>
      </c>
      <c r="W17" s="89"/>
      <c r="Z17" s="46"/>
      <c r="AA17" s="113"/>
    </row>
    <row r="18" spans="3:30" x14ac:dyDescent="0.3">
      <c r="C18" s="53" t="str">
        <f>C96</f>
        <v>RHTMBELCXN1</v>
      </c>
      <c r="D18" s="53" t="str">
        <f>D96</f>
        <v>Residential heating technology multistorey building - direct eletrical heating - new 1</v>
      </c>
      <c r="E18" s="119" t="s">
        <v>419</v>
      </c>
      <c r="F18" s="73" t="s">
        <v>350</v>
      </c>
      <c r="G18" s="855" t="s">
        <v>827</v>
      </c>
      <c r="H18" s="46">
        <v>2012</v>
      </c>
      <c r="I18" s="46">
        <v>2012</v>
      </c>
      <c r="J18" s="849">
        <f>'Electric heating'!AB8-$J$85</f>
        <v>0.97</v>
      </c>
      <c r="K18" s="48">
        <f>'Electric heating'!AC8</f>
        <v>30</v>
      </c>
      <c r="L18" s="523">
        <f>L6*0.9</f>
        <v>0.54478124999999999</v>
      </c>
      <c r="M18" s="522">
        <f>M66</f>
        <v>4.6394875E-3</v>
      </c>
      <c r="N18" s="87">
        <f>'Electric heating'!AF8</f>
        <v>0</v>
      </c>
      <c r="O18" s="47">
        <v>3.1536000000000002E-2</v>
      </c>
      <c r="P18" s="86">
        <f>'HOU_Deta Boil'!P18</f>
        <v>5.5999999999999994E-2</v>
      </c>
      <c r="Q18" s="46"/>
      <c r="R18" s="46">
        <f>'Electric heating'!AJ8</f>
        <v>0</v>
      </c>
      <c r="S18" s="46">
        <f>'Electric heating'!AK8</f>
        <v>0</v>
      </c>
      <c r="T18" s="46">
        <f>'Electric heating'!AL8</f>
        <v>0</v>
      </c>
      <c r="U18" s="46">
        <f>'Electric heating'!AM8</f>
        <v>0</v>
      </c>
      <c r="V18" s="46">
        <f>'Electric heating'!AN8</f>
        <v>0</v>
      </c>
      <c r="W18" s="89"/>
      <c r="Z18" s="46"/>
      <c r="AA18" s="113"/>
    </row>
    <row r="19" spans="3:30" x14ac:dyDescent="0.3">
      <c r="G19" s="855" t="s">
        <v>827</v>
      </c>
      <c r="H19" s="48">
        <f>'Electric heating'!Z9</f>
        <v>2020</v>
      </c>
      <c r="I19" s="48"/>
      <c r="J19" s="849">
        <f>'Electric heating'!AB9-$J$85</f>
        <v>0.97</v>
      </c>
      <c r="K19" s="48">
        <f>'Electric heating'!AC9</f>
        <v>30</v>
      </c>
      <c r="L19" s="523">
        <f>L7*0.9</f>
        <v>0.54478124999999999</v>
      </c>
      <c r="M19" s="522">
        <f>M67</f>
        <v>4.5300656250000012E-3</v>
      </c>
      <c r="N19" s="87">
        <f>'Electric heating'!AF9</f>
        <v>0</v>
      </c>
      <c r="O19" s="46"/>
      <c r="P19" s="46"/>
      <c r="Q19" s="46"/>
      <c r="R19" s="46">
        <f>'Electric heating'!AJ9</f>
        <v>0</v>
      </c>
      <c r="S19" s="46">
        <f>'Electric heating'!AK9</f>
        <v>0</v>
      </c>
      <c r="T19" s="46">
        <f>'Electric heating'!AL9</f>
        <v>0</v>
      </c>
      <c r="U19" s="46">
        <f>'Electric heating'!AM9</f>
        <v>0</v>
      </c>
      <c r="V19" s="46">
        <f>'Electric heating'!AN9</f>
        <v>0</v>
      </c>
      <c r="W19" s="89"/>
      <c r="Z19" s="46"/>
      <c r="AA19" s="113"/>
    </row>
    <row r="20" spans="3:30" x14ac:dyDescent="0.3">
      <c r="G20" s="855" t="s">
        <v>827</v>
      </c>
      <c r="H20" s="48">
        <f>'Electric heating'!Z10</f>
        <v>2030</v>
      </c>
      <c r="I20" s="48"/>
      <c r="J20" s="849">
        <f>'Electric heating'!AB10-$J$85</f>
        <v>0.97</v>
      </c>
      <c r="K20" s="48">
        <f>'Electric heating'!AC10</f>
        <v>30</v>
      </c>
      <c r="L20" s="523">
        <f>L8*0.9</f>
        <v>0.50287499999999996</v>
      </c>
      <c r="M20" s="522">
        <f>M68</f>
        <v>4.311221875E-3</v>
      </c>
      <c r="N20" s="87">
        <f>'Electric heating'!AF10</f>
        <v>0</v>
      </c>
      <c r="O20" s="46"/>
      <c r="P20" s="46"/>
      <c r="Q20" s="46"/>
      <c r="R20" s="46">
        <f>'Electric heating'!AJ10</f>
        <v>0</v>
      </c>
      <c r="S20" s="46">
        <f>'Electric heating'!AK10</f>
        <v>0</v>
      </c>
      <c r="T20" s="46">
        <f>'Electric heating'!AL10</f>
        <v>0</v>
      </c>
      <c r="U20" s="46">
        <f>'Electric heating'!AM10</f>
        <v>0</v>
      </c>
      <c r="V20" s="46">
        <f>'Electric heating'!AN10</f>
        <v>0</v>
      </c>
      <c r="W20" s="89"/>
      <c r="Z20" s="46"/>
      <c r="AA20" s="113"/>
    </row>
    <row r="21" spans="3:30" x14ac:dyDescent="0.3">
      <c r="G21" s="855" t="s">
        <v>827</v>
      </c>
      <c r="H21" s="48">
        <f>'Electric heating'!Z11</f>
        <v>2050</v>
      </c>
      <c r="I21" s="48"/>
      <c r="J21" s="849">
        <f>'Electric heating'!AB11-$J$85</f>
        <v>0.97</v>
      </c>
      <c r="K21" s="48">
        <f>'Electric heating'!AC11</f>
        <v>30</v>
      </c>
      <c r="L21" s="523">
        <f>L9*0.9</f>
        <v>0.46096875000000004</v>
      </c>
      <c r="M21" s="522">
        <f>M69</f>
        <v>4.0923781249999997E-3</v>
      </c>
      <c r="N21" s="87">
        <f>'Electric heating'!AF11</f>
        <v>0</v>
      </c>
      <c r="O21" s="46"/>
      <c r="P21" s="46"/>
      <c r="Q21" s="46"/>
      <c r="R21" s="46">
        <f>'Electric heating'!AJ11</f>
        <v>0</v>
      </c>
      <c r="S21" s="46">
        <f>'Electric heating'!AK11</f>
        <v>0</v>
      </c>
      <c r="T21" s="46">
        <f>'Electric heating'!AL11</f>
        <v>0</v>
      </c>
      <c r="U21" s="46">
        <f>'Electric heating'!AM11</f>
        <v>0</v>
      </c>
      <c r="V21" s="46">
        <f>'Electric heating'!AN11</f>
        <v>0</v>
      </c>
      <c r="W21" s="89"/>
      <c r="Z21" s="46"/>
      <c r="AA21" s="113"/>
    </row>
    <row r="22" spans="3:30" x14ac:dyDescent="0.3">
      <c r="C22" s="53" t="str">
        <f>C97</f>
        <v>*RHTMBELCXN2</v>
      </c>
      <c r="D22" s="53" t="str">
        <f>D97</f>
        <v>Residential heating technology multistorey building - Heat pump, air-to-air - new 2</v>
      </c>
      <c r="E22" s="119" t="s">
        <v>419</v>
      </c>
      <c r="F22" s="73" t="s">
        <v>350</v>
      </c>
      <c r="G22" s="855" t="s">
        <v>827</v>
      </c>
      <c r="H22" s="48"/>
      <c r="I22" s="48"/>
      <c r="J22" s="113">
        <v>1</v>
      </c>
      <c r="K22" s="48"/>
      <c r="L22" s="48"/>
      <c r="M22" s="48"/>
      <c r="N22" s="48"/>
      <c r="O22" s="81"/>
      <c r="P22" s="46"/>
      <c r="Q22" s="76"/>
      <c r="R22" s="76"/>
      <c r="S22" s="76"/>
      <c r="T22" s="76"/>
      <c r="U22" s="76"/>
      <c r="V22" s="76"/>
      <c r="W22" s="96"/>
      <c r="Z22" s="63"/>
      <c r="AA22" s="118"/>
    </row>
    <row r="23" spans="3:30" x14ac:dyDescent="0.3">
      <c r="C23" s="53" t="s">
        <v>328</v>
      </c>
      <c r="G23" s="855" t="s">
        <v>827</v>
      </c>
      <c r="H23" s="48"/>
      <c r="I23" s="48"/>
      <c r="J23" s="113">
        <v>1</v>
      </c>
      <c r="K23" s="48"/>
      <c r="L23" s="48"/>
      <c r="M23" s="48"/>
      <c r="N23" s="48"/>
      <c r="O23" s="76"/>
      <c r="P23" s="76"/>
      <c r="Q23" s="76"/>
      <c r="R23" s="76"/>
      <c r="S23" s="76"/>
      <c r="T23" s="76"/>
      <c r="U23" s="76"/>
      <c r="V23" s="76"/>
      <c r="W23" s="96"/>
      <c r="Z23" s="63"/>
      <c r="AA23" s="118"/>
    </row>
    <row r="24" spans="3:30" x14ac:dyDescent="0.3">
      <c r="C24" s="53" t="s">
        <v>328</v>
      </c>
      <c r="G24" s="855" t="s">
        <v>827</v>
      </c>
      <c r="H24" s="48"/>
      <c r="I24" s="48"/>
      <c r="J24" s="113">
        <v>1</v>
      </c>
      <c r="K24" s="48"/>
      <c r="L24" s="48"/>
      <c r="M24" s="48"/>
      <c r="N24" s="48"/>
      <c r="O24" s="76"/>
      <c r="P24" s="76"/>
      <c r="Q24" s="76"/>
      <c r="R24" s="76"/>
      <c r="S24" s="76"/>
      <c r="T24" s="76"/>
      <c r="U24" s="76"/>
      <c r="V24" s="76"/>
      <c r="W24" s="96"/>
      <c r="Z24" s="63"/>
      <c r="AA24" s="118"/>
    </row>
    <row r="25" spans="3:30" x14ac:dyDescent="0.3">
      <c r="C25" s="53" t="s">
        <v>328</v>
      </c>
      <c r="G25" s="855" t="s">
        <v>827</v>
      </c>
      <c r="H25" s="48"/>
      <c r="I25" s="48"/>
      <c r="J25" s="113">
        <v>1</v>
      </c>
      <c r="K25" s="48"/>
      <c r="L25" s="48"/>
      <c r="M25" s="48"/>
      <c r="N25" s="48"/>
      <c r="O25" s="76"/>
      <c r="P25" s="76"/>
      <c r="Q25" s="76"/>
      <c r="R25" s="76"/>
      <c r="S25" s="76"/>
      <c r="T25" s="76"/>
      <c r="U25" s="76"/>
      <c r="V25" s="76"/>
      <c r="W25" s="96"/>
      <c r="Z25" s="63"/>
      <c r="AA25" s="118"/>
      <c r="AD25" s="53">
        <v>1.1000000000000001</v>
      </c>
    </row>
    <row r="26" spans="3:30" x14ac:dyDescent="0.3">
      <c r="C26" s="188" t="str">
        <f>C98</f>
        <v>RHTMBELCXN3E</v>
      </c>
      <c r="D26" s="53" t="str">
        <f>D98</f>
        <v>Residential heating technology multistorey building - Heat pump, air-to-water - new 3 - existing buildings</v>
      </c>
      <c r="E26" s="119" t="s">
        <v>419</v>
      </c>
      <c r="F26" s="73" t="s">
        <v>862</v>
      </c>
      <c r="G26" s="855" t="s">
        <v>827</v>
      </c>
      <c r="H26" s="46">
        <v>2012</v>
      </c>
      <c r="I26" s="46">
        <v>2012</v>
      </c>
      <c r="J26" s="113">
        <v>1</v>
      </c>
      <c r="K26" s="835">
        <f>'Heat pump, air-to-water'!AC9</f>
        <v>15</v>
      </c>
      <c r="L26" s="496">
        <f>'Heat pump, air-to-water'!AD9</f>
        <v>2.7937500000000002</v>
      </c>
      <c r="M26" s="87">
        <f>'Heat pump, air-to-water'!AE9</f>
        <v>3.0544999999999996E-2</v>
      </c>
      <c r="N26" s="87">
        <f>'Heat pump, air-to-water'!AF9</f>
        <v>1.0347222222222223</v>
      </c>
      <c r="O26" s="47">
        <v>3.1536000000000002E-2</v>
      </c>
      <c r="P26" s="86">
        <f>'HOU_Deta Boil'!P30</f>
        <v>0.2</v>
      </c>
      <c r="Q26" s="46"/>
      <c r="R26" s="46">
        <f>'Heat pump, air-to-water'!AI9</f>
        <v>0</v>
      </c>
      <c r="S26" s="46">
        <f>'Heat pump, air-to-water'!AJ9</f>
        <v>0</v>
      </c>
      <c r="T26" s="46">
        <f>'Heat pump, air-to-water'!AK9</f>
        <v>0</v>
      </c>
      <c r="U26" s="46">
        <f>'Heat pump, air-to-water'!AL9</f>
        <v>0</v>
      </c>
      <c r="V26" s="46">
        <f>'Heat pump, air-to-water'!AM9</f>
        <v>0</v>
      </c>
      <c r="W26" s="89"/>
      <c r="Z26" s="46" t="e">
        <f>'Heat pump, air-to-water'!#REF!</f>
        <v>#REF!</v>
      </c>
      <c r="AA26" s="118">
        <f>'Heat pump, air-to-water'!AB9</f>
        <v>3.875</v>
      </c>
    </row>
    <row r="27" spans="3:30" x14ac:dyDescent="0.3">
      <c r="G27" s="855" t="s">
        <v>827</v>
      </c>
      <c r="H27" s="48">
        <f>'Heat pump, air-to-water'!Z10</f>
        <v>2020</v>
      </c>
      <c r="I27" s="48"/>
      <c r="J27" s="113">
        <v>1</v>
      </c>
      <c r="K27" s="835">
        <f>'Heat pump, air-to-water'!AC10</f>
        <v>15</v>
      </c>
      <c r="L27" s="496">
        <f>'Heat pump, air-to-water'!AD10</f>
        <v>2.626125</v>
      </c>
      <c r="M27" s="87">
        <f>'Heat pump, air-to-water'!AE10</f>
        <v>3.0731250000000002E-2</v>
      </c>
      <c r="N27" s="87">
        <f>'Heat pump, air-to-water'!AF10</f>
        <v>0.97263888888888872</v>
      </c>
      <c r="O27" s="46"/>
      <c r="P27" s="46"/>
      <c r="Q27" s="46"/>
      <c r="R27" s="46">
        <f>'Heat pump, air-to-water'!AI10</f>
        <v>0</v>
      </c>
      <c r="S27" s="46">
        <f>'Heat pump, air-to-water'!AJ10</f>
        <v>0</v>
      </c>
      <c r="T27" s="46">
        <f>'Heat pump, air-to-water'!AK10</f>
        <v>0</v>
      </c>
      <c r="U27" s="46">
        <f>'Heat pump, air-to-water'!AL10</f>
        <v>0</v>
      </c>
      <c r="V27" s="46">
        <f>'Heat pump, air-to-water'!AM10</f>
        <v>0</v>
      </c>
      <c r="W27" s="89"/>
      <c r="Z27" s="46" t="e">
        <f>'Heat pump, air-to-water'!#REF!</f>
        <v>#REF!</v>
      </c>
      <c r="AA27" s="118">
        <f>'Heat pump, air-to-water'!AB10</f>
        <v>3.9750000000000001</v>
      </c>
    </row>
    <row r="28" spans="3:30" x14ac:dyDescent="0.3">
      <c r="G28" s="855" t="s">
        <v>827</v>
      </c>
      <c r="H28" s="48">
        <f>'Heat pump, air-to-water'!Z11</f>
        <v>2030</v>
      </c>
      <c r="I28" s="48"/>
      <c r="J28" s="113">
        <v>1</v>
      </c>
      <c r="K28" s="835">
        <f>'Heat pump, air-to-water'!AC11</f>
        <v>15</v>
      </c>
      <c r="L28" s="496">
        <f>'Heat pump, air-to-water'!AD11</f>
        <v>2.3653750000000002</v>
      </c>
      <c r="M28" s="87">
        <f>'Heat pump, air-to-water'!AE11</f>
        <v>3.475425E-2</v>
      </c>
      <c r="N28" s="87">
        <f>'Heat pump, air-to-water'!AF11</f>
        <v>0.86916666666666664</v>
      </c>
      <c r="O28" s="46"/>
      <c r="P28" s="46"/>
      <c r="Q28" s="46"/>
      <c r="R28" s="46">
        <f>'Heat pump, air-to-water'!AI11</f>
        <v>0</v>
      </c>
      <c r="S28" s="46">
        <f>'Heat pump, air-to-water'!AJ11</f>
        <v>0</v>
      </c>
      <c r="T28" s="46">
        <f>'Heat pump, air-to-water'!AK11</f>
        <v>0</v>
      </c>
      <c r="U28" s="46">
        <f>'Heat pump, air-to-water'!AL11</f>
        <v>0</v>
      </c>
      <c r="V28" s="46">
        <f>'Heat pump, air-to-water'!AM11</f>
        <v>0</v>
      </c>
      <c r="W28" s="89"/>
      <c r="Z28" s="46" t="e">
        <f>'Heat pump, air-to-water'!#REF!</f>
        <v>#REF!</v>
      </c>
      <c r="AA28" s="118">
        <f>'Heat pump, air-to-water'!AB11</f>
        <v>4.0999999999999996</v>
      </c>
    </row>
    <row r="29" spans="3:30" x14ac:dyDescent="0.3">
      <c r="G29" s="855" t="s">
        <v>827</v>
      </c>
      <c r="H29" s="48">
        <f>'Heat pump, air-to-water'!Z12</f>
        <v>2050</v>
      </c>
      <c r="I29" s="48"/>
      <c r="J29" s="113">
        <v>1</v>
      </c>
      <c r="K29" s="835">
        <f>'Heat pump, air-to-water'!AC12</f>
        <v>15</v>
      </c>
      <c r="L29" s="496">
        <f>'Heat pump, air-to-water'!AD12</f>
        <v>2.1232500000000001</v>
      </c>
      <c r="M29" s="87">
        <f>'Heat pump, air-to-water'!AE12</f>
        <v>4.4904874999999997E-2</v>
      </c>
      <c r="N29" s="87">
        <f>'Heat pump, air-to-water'!AF12</f>
        <v>0.78638888888888892</v>
      </c>
      <c r="O29" s="46"/>
      <c r="P29" s="46"/>
      <c r="Q29" s="46"/>
      <c r="R29" s="46">
        <f>'Heat pump, air-to-water'!AI12</f>
        <v>0</v>
      </c>
      <c r="S29" s="46">
        <f>'Heat pump, air-to-water'!AJ12</f>
        <v>0</v>
      </c>
      <c r="T29" s="46">
        <f>'Heat pump, air-to-water'!AK12</f>
        <v>0</v>
      </c>
      <c r="U29" s="46">
        <f>'Heat pump, air-to-water'!AL12</f>
        <v>0</v>
      </c>
      <c r="V29" s="46">
        <f>'Heat pump, air-to-water'!AM12</f>
        <v>0</v>
      </c>
      <c r="W29" s="89"/>
      <c r="Z29" s="46" t="e">
        <f>'Heat pump, air-to-water'!#REF!</f>
        <v>#REF!</v>
      </c>
      <c r="AA29" s="118">
        <f>'Heat pump, air-to-water'!AB12</f>
        <v>4.3250000000000002</v>
      </c>
    </row>
    <row r="30" spans="3:30" x14ac:dyDescent="0.3">
      <c r="C30" s="53" t="str">
        <f>C99</f>
        <v>RHTMBELCXN4E</v>
      </c>
      <c r="D30" s="53" t="str">
        <f>D99</f>
        <v>Residential heating technology multistorey building - Heat pump, brine-to-water - new 4 - existing buildings</v>
      </c>
      <c r="E30" s="119" t="s">
        <v>419</v>
      </c>
      <c r="F30" s="73" t="s">
        <v>862</v>
      </c>
      <c r="G30" s="855" t="s">
        <v>827</v>
      </c>
      <c r="H30" s="46">
        <v>2012</v>
      </c>
      <c r="I30" s="46">
        <v>2012</v>
      </c>
      <c r="J30" s="113">
        <v>1</v>
      </c>
      <c r="K30" s="835">
        <f>'Heat pump, ground source'!AC9</f>
        <v>15</v>
      </c>
      <c r="L30" s="87">
        <f>'Heat pump, ground source'!AD9</f>
        <v>4.9356249999999999</v>
      </c>
      <c r="M30" s="87">
        <f>'Heat pump, ground source'!AE9</f>
        <v>3.0544999999999996E-2</v>
      </c>
      <c r="N30" s="87">
        <f>'Heat pump, ground source'!AF9</f>
        <v>1.341E-2</v>
      </c>
      <c r="O30" s="47">
        <v>3.1536000000000002E-2</v>
      </c>
      <c r="P30" s="86">
        <f>'HOU_Deta Boil'!P34</f>
        <v>0.2</v>
      </c>
      <c r="Q30" s="46"/>
      <c r="R30" s="46">
        <f>'Heat pump, ground source'!AJ9</f>
        <v>0</v>
      </c>
      <c r="S30" s="46">
        <f>'Heat pump, ground source'!AK9</f>
        <v>0</v>
      </c>
      <c r="T30" s="46">
        <f>'Heat pump, ground source'!AL9</f>
        <v>0</v>
      </c>
      <c r="U30" s="46">
        <f>'Heat pump, ground source'!AM9</f>
        <v>0</v>
      </c>
      <c r="V30" s="46">
        <f>'Heat pump, ground source'!AN9</f>
        <v>0</v>
      </c>
      <c r="W30" s="89"/>
      <c r="Z30" s="46">
        <f>'Heat pump, ground source'!AC9</f>
        <v>15</v>
      </c>
      <c r="AA30" s="118">
        <f>'Heat pump, ground source'!AB9</f>
        <v>4</v>
      </c>
    </row>
    <row r="31" spans="3:30" x14ac:dyDescent="0.3">
      <c r="G31" s="855" t="s">
        <v>827</v>
      </c>
      <c r="H31" s="48">
        <f>'Heat pump, ground source'!Z10</f>
        <v>2020</v>
      </c>
      <c r="I31" s="46"/>
      <c r="J31" s="113">
        <v>1</v>
      </c>
      <c r="K31" s="835">
        <f>'Heat pump, ground source'!AC10</f>
        <v>15</v>
      </c>
      <c r="L31" s="87">
        <f>'Heat pump, ground source'!AD10</f>
        <v>4.6376250000000008</v>
      </c>
      <c r="M31" s="87">
        <f>'Heat pump, ground source'!AE10</f>
        <v>3.0731250000000002E-2</v>
      </c>
      <c r="N31" s="87">
        <f>'Heat pump, ground source'!AF10</f>
        <v>1.2605399999999999E-2</v>
      </c>
      <c r="O31" s="46"/>
      <c r="P31" s="46"/>
      <c r="Q31" s="46"/>
      <c r="R31" s="46">
        <f>'Heat pump, ground source'!AJ10</f>
        <v>0</v>
      </c>
      <c r="S31" s="46">
        <f>'Heat pump, ground source'!AK10</f>
        <v>0</v>
      </c>
      <c r="T31" s="46">
        <f>'Heat pump, ground source'!AL10</f>
        <v>0</v>
      </c>
      <c r="U31" s="46">
        <f>'Heat pump, ground source'!AM10</f>
        <v>0</v>
      </c>
      <c r="V31" s="46">
        <f>'Heat pump, ground source'!AN10</f>
        <v>0</v>
      </c>
      <c r="W31" s="89"/>
      <c r="Z31" s="46">
        <f>'Heat pump, ground source'!AC10</f>
        <v>15</v>
      </c>
      <c r="AA31" s="118">
        <f>'Heat pump, ground source'!AB10</f>
        <v>4.0999999999999996</v>
      </c>
    </row>
    <row r="32" spans="3:30" x14ac:dyDescent="0.3">
      <c r="G32" s="855" t="s">
        <v>827</v>
      </c>
      <c r="H32" s="48">
        <f>'Heat pump, ground source'!Z11</f>
        <v>2030</v>
      </c>
      <c r="I32" s="48"/>
      <c r="J32" s="113">
        <v>1</v>
      </c>
      <c r="K32" s="835">
        <f>'Heat pump, ground source'!AC11</f>
        <v>15</v>
      </c>
      <c r="L32" s="87">
        <f>'Heat pump, ground source'!AD11</f>
        <v>4.1720000000000006</v>
      </c>
      <c r="M32" s="87">
        <f>'Heat pump, ground source'!AE11</f>
        <v>3.475425E-2</v>
      </c>
      <c r="N32" s="87">
        <f>'Heat pump, ground source'!AF11</f>
        <v>1.1264400000000001E-2</v>
      </c>
      <c r="O32" s="46"/>
      <c r="P32" s="46"/>
      <c r="Q32" s="46"/>
      <c r="R32" s="46">
        <f>'Heat pump, ground source'!AJ11</f>
        <v>0</v>
      </c>
      <c r="S32" s="46">
        <f>'Heat pump, ground source'!AK11</f>
        <v>0</v>
      </c>
      <c r="T32" s="46">
        <f>'Heat pump, ground source'!AL11</f>
        <v>0</v>
      </c>
      <c r="U32" s="46">
        <f>'Heat pump, ground source'!AM11</f>
        <v>0</v>
      </c>
      <c r="V32" s="46">
        <f>'Heat pump, ground source'!AN11</f>
        <v>0</v>
      </c>
      <c r="W32" s="89"/>
      <c r="Z32" s="46">
        <f>'Heat pump, ground source'!AC11</f>
        <v>15</v>
      </c>
      <c r="AA32" s="118">
        <f>'Heat pump, ground source'!AB11</f>
        <v>4.2</v>
      </c>
    </row>
    <row r="33" spans="3:27" x14ac:dyDescent="0.3">
      <c r="G33" s="855" t="s">
        <v>827</v>
      </c>
      <c r="H33" s="48">
        <f>'Heat pump, ground source'!Z12</f>
        <v>2050</v>
      </c>
      <c r="I33" s="48"/>
      <c r="J33" s="113">
        <v>1</v>
      </c>
      <c r="K33" s="835">
        <f>'Heat pump, ground source'!AC12</f>
        <v>15</v>
      </c>
      <c r="L33" s="87">
        <f>'Heat pump, ground source'!AD12</f>
        <v>3.7622500000000003</v>
      </c>
      <c r="M33" s="87">
        <f>'Heat pump, ground source'!AE12</f>
        <v>4.4904874999999997E-2</v>
      </c>
      <c r="N33" s="87">
        <f>'Heat pump, ground source'!AF12</f>
        <v>1.01916E-2</v>
      </c>
      <c r="O33" s="46"/>
      <c r="P33" s="46"/>
      <c r="Q33" s="46"/>
      <c r="R33" s="46">
        <f>'Heat pump, ground source'!AJ12</f>
        <v>0</v>
      </c>
      <c r="S33" s="46">
        <f>'Heat pump, ground source'!AK12</f>
        <v>0</v>
      </c>
      <c r="T33" s="46">
        <f>'Heat pump, ground source'!AL12</f>
        <v>0</v>
      </c>
      <c r="U33" s="46">
        <f>'Heat pump, ground source'!AM12</f>
        <v>0</v>
      </c>
      <c r="V33" s="46">
        <f>'Heat pump, ground source'!AN12</f>
        <v>0</v>
      </c>
      <c r="W33" s="89"/>
      <c r="Z33" s="46">
        <f>'Heat pump, ground source'!AC12</f>
        <v>15</v>
      </c>
      <c r="AA33" s="118">
        <f>'Heat pump, ground source'!AB12</f>
        <v>4.4000000000000004</v>
      </c>
    </row>
    <row r="34" spans="3:27" s="837" customFormat="1" x14ac:dyDescent="0.3">
      <c r="C34" s="188" t="str">
        <f>C100</f>
        <v>RHTMBELCXN3N</v>
      </c>
      <c r="D34" s="188" t="str">
        <f>D100</f>
        <v>Residential heating technology multistorey building - Heat pump, air-to-water - new 3 - new buildings</v>
      </c>
      <c r="E34" s="837" t="s">
        <v>419</v>
      </c>
      <c r="F34" s="73" t="s">
        <v>863</v>
      </c>
      <c r="G34" s="855" t="s">
        <v>827</v>
      </c>
      <c r="H34" s="46">
        <v>2012</v>
      </c>
      <c r="I34" s="46">
        <v>2012</v>
      </c>
      <c r="J34" s="113">
        <v>1</v>
      </c>
      <c r="K34" s="835">
        <f>'Heat pump, air-to-water'!AC14</f>
        <v>15</v>
      </c>
      <c r="L34" s="496">
        <f>'Heat pump, air-to-water'!AD14</f>
        <v>3.4921875</v>
      </c>
      <c r="M34" s="87">
        <f>'Heat pump, air-to-water'!AE14</f>
        <v>7.63625E-2</v>
      </c>
      <c r="N34" s="87">
        <f>'Heat pump, air-to-water'!AF14</f>
        <v>1.0347222222222223</v>
      </c>
      <c r="O34" s="47">
        <v>3.1536000000000002E-2</v>
      </c>
      <c r="P34" s="86">
        <f>'HOU_Deta Boil'!P42</f>
        <v>0.2</v>
      </c>
      <c r="Q34" s="46"/>
      <c r="R34" s="46">
        <f>'Heat pump, air-to-water'!AI14</f>
        <v>0</v>
      </c>
      <c r="S34" s="46">
        <f>'Heat pump, air-to-water'!AJ14</f>
        <v>0</v>
      </c>
      <c r="T34" s="46">
        <f>'Heat pump, air-to-water'!AK14</f>
        <v>0</v>
      </c>
      <c r="U34" s="46">
        <f>'Heat pump, air-to-water'!AL14</f>
        <v>0</v>
      </c>
      <c r="V34" s="46">
        <f>'Heat pump, air-to-water'!AM14</f>
        <v>0</v>
      </c>
      <c r="W34" s="89"/>
      <c r="Z34" s="46" t="e">
        <f>'Heat pump, air-to-water'!#REF!</f>
        <v>#REF!</v>
      </c>
      <c r="AA34" s="118">
        <f>'Heat pump, air-to-water'!AB17</f>
        <v>4.0750000000000002</v>
      </c>
    </row>
    <row r="35" spans="3:27" s="837" customFormat="1" x14ac:dyDescent="0.3">
      <c r="G35" s="855" t="s">
        <v>827</v>
      </c>
      <c r="H35" s="835">
        <f>'Heat pump, air-to-water'!Z15</f>
        <v>2020</v>
      </c>
      <c r="I35" s="48"/>
      <c r="J35" s="113">
        <v>1</v>
      </c>
      <c r="K35" s="835">
        <f>'Heat pump, air-to-water'!AC15</f>
        <v>15</v>
      </c>
      <c r="L35" s="496">
        <f>'Heat pump, air-to-water'!AD15</f>
        <v>3.3059374999999998</v>
      </c>
      <c r="M35" s="87">
        <f>'Heat pump, air-to-water'!AE15</f>
        <v>7.6828125000000011E-2</v>
      </c>
      <c r="N35" s="87">
        <f>'Heat pump, air-to-water'!AF15</f>
        <v>0.97263888888888872</v>
      </c>
      <c r="O35" s="46"/>
      <c r="P35" s="46"/>
      <c r="Q35" s="46"/>
      <c r="R35" s="46">
        <f>'Heat pump, air-to-water'!AI15</f>
        <v>0</v>
      </c>
      <c r="S35" s="46">
        <f>'Heat pump, air-to-water'!AJ15</f>
        <v>0</v>
      </c>
      <c r="T35" s="46">
        <f>'Heat pump, air-to-water'!AK15</f>
        <v>0</v>
      </c>
      <c r="U35" s="46">
        <f>'Heat pump, air-to-water'!AL15</f>
        <v>0</v>
      </c>
      <c r="V35" s="46">
        <f>'Heat pump, air-to-water'!AM15</f>
        <v>0</v>
      </c>
      <c r="W35" s="89"/>
      <c r="Z35" s="46" t="e">
        <f>'Heat pump, air-to-water'!#REF!</f>
        <v>#REF!</v>
      </c>
      <c r="AA35" s="118">
        <f>'Heat pump, air-to-water'!AB18</f>
        <v>0</v>
      </c>
    </row>
    <row r="36" spans="3:27" s="837" customFormat="1" x14ac:dyDescent="0.3">
      <c r="G36" s="855" t="s">
        <v>827</v>
      </c>
      <c r="H36" s="835">
        <f>'Heat pump, air-to-water'!Z16</f>
        <v>2030</v>
      </c>
      <c r="I36" s="48"/>
      <c r="J36" s="113">
        <v>1</v>
      </c>
      <c r="K36" s="835">
        <f>'Heat pump, air-to-water'!AC16</f>
        <v>15</v>
      </c>
      <c r="L36" s="496">
        <f>'Heat pump, air-to-water'!AD16</f>
        <v>2.9334375000000001</v>
      </c>
      <c r="M36" s="87">
        <f>'Heat pump, air-to-water'!AE16</f>
        <v>8.6885624999999994E-2</v>
      </c>
      <c r="N36" s="87">
        <f>'Heat pump, air-to-water'!AF16</f>
        <v>0.86916666666666664</v>
      </c>
      <c r="O36" s="46"/>
      <c r="P36" s="46"/>
      <c r="Q36" s="46"/>
      <c r="R36" s="46">
        <f>'Heat pump, air-to-water'!AI16</f>
        <v>0</v>
      </c>
      <c r="S36" s="46">
        <f>'Heat pump, air-to-water'!AJ16</f>
        <v>0</v>
      </c>
      <c r="T36" s="46">
        <f>'Heat pump, air-to-water'!AK16</f>
        <v>0</v>
      </c>
      <c r="U36" s="46">
        <f>'Heat pump, air-to-water'!AL16</f>
        <v>0</v>
      </c>
      <c r="V36" s="46">
        <f>'Heat pump, air-to-water'!AM16</f>
        <v>0</v>
      </c>
      <c r="W36" s="89"/>
      <c r="Z36" s="46" t="e">
        <f>'Heat pump, air-to-water'!#REF!</f>
        <v>#REF!</v>
      </c>
      <c r="AA36" s="118">
        <f>'Heat pump, air-to-water'!AB19</f>
        <v>0</v>
      </c>
    </row>
    <row r="37" spans="3:27" s="837" customFormat="1" x14ac:dyDescent="0.3">
      <c r="G37" s="855" t="s">
        <v>827</v>
      </c>
      <c r="H37" s="835">
        <f>'Heat pump, air-to-water'!Z17</f>
        <v>2050</v>
      </c>
      <c r="I37" s="48"/>
      <c r="J37" s="113">
        <v>1</v>
      </c>
      <c r="K37" s="835">
        <f>'Heat pump, air-to-water'!AC17</f>
        <v>15</v>
      </c>
      <c r="L37" s="496">
        <f>'Heat pump, air-to-water'!AD17</f>
        <v>2.6540625000000002</v>
      </c>
      <c r="M37" s="87">
        <f>'Heat pump, air-to-water'!AE17</f>
        <v>0.1122621875</v>
      </c>
      <c r="N37" s="87">
        <f>'Heat pump, air-to-water'!AF17</f>
        <v>0.78638888888888892</v>
      </c>
      <c r="O37" s="46"/>
      <c r="P37" s="46"/>
      <c r="Q37" s="46"/>
      <c r="R37" s="46">
        <f>'Heat pump, air-to-water'!AI17</f>
        <v>0</v>
      </c>
      <c r="S37" s="46">
        <f>'Heat pump, air-to-water'!AJ17</f>
        <v>0</v>
      </c>
      <c r="T37" s="46">
        <f>'Heat pump, air-to-water'!AK17</f>
        <v>0</v>
      </c>
      <c r="U37" s="46">
        <f>'Heat pump, air-to-water'!AL17</f>
        <v>0</v>
      </c>
      <c r="V37" s="46">
        <f>'Heat pump, air-to-water'!AM17</f>
        <v>0</v>
      </c>
      <c r="W37" s="89"/>
      <c r="Z37" s="46" t="e">
        <f>'Heat pump, air-to-water'!#REF!</f>
        <v>#REF!</v>
      </c>
      <c r="AA37" s="118">
        <f>'Heat pump, air-to-water'!AB20</f>
        <v>0</v>
      </c>
    </row>
    <row r="38" spans="3:27" s="837" customFormat="1" x14ac:dyDescent="0.3">
      <c r="C38" s="188" t="str">
        <f>C101</f>
        <v>RHTMBELCXN4N</v>
      </c>
      <c r="D38" s="188" t="str">
        <f>D101</f>
        <v>Residential heating technology multistorey building - Heat pump, brine-to-water - new 4 - new buildings</v>
      </c>
      <c r="E38" s="837" t="s">
        <v>419</v>
      </c>
      <c r="F38" s="73" t="s">
        <v>863</v>
      </c>
      <c r="G38" s="855" t="s">
        <v>827</v>
      </c>
      <c r="H38" s="46">
        <v>2012</v>
      </c>
      <c r="I38" s="46">
        <v>2012</v>
      </c>
      <c r="J38" s="113">
        <v>1</v>
      </c>
      <c r="K38" s="835">
        <f>'Heat pump, ground source'!AC14</f>
        <v>15</v>
      </c>
      <c r="L38" s="87">
        <f>'Heat pump, ground source'!AD14</f>
        <v>4.4234375000000004</v>
      </c>
      <c r="M38" s="87">
        <f>'Heat pump, ground source'!AE14</f>
        <v>7.63625E-2</v>
      </c>
      <c r="N38" s="87">
        <f>'Heat pump, ground source'!AF14</f>
        <v>1.341E-2</v>
      </c>
      <c r="O38" s="47">
        <v>3.1536000000000002E-2</v>
      </c>
      <c r="P38" s="86">
        <f>'HOU_Deta Boil'!P46</f>
        <v>0.2</v>
      </c>
      <c r="Q38" s="46"/>
      <c r="R38" s="46">
        <f>'Heat pump, ground source'!AJ14</f>
        <v>0</v>
      </c>
      <c r="S38" s="46">
        <f>'Heat pump, ground source'!AK14</f>
        <v>0</v>
      </c>
      <c r="T38" s="46">
        <f>'Heat pump, ground source'!AL14</f>
        <v>0</v>
      </c>
      <c r="U38" s="46">
        <f>'Heat pump, ground source'!AM14</f>
        <v>0</v>
      </c>
      <c r="V38" s="46">
        <f>'Heat pump, ground source'!AN14</f>
        <v>0</v>
      </c>
      <c r="W38" s="89"/>
      <c r="Z38" s="46">
        <f>'Heat pump, ground source'!AC17</f>
        <v>15</v>
      </c>
      <c r="AA38" s="118">
        <f>'Heat pump, ground source'!AB17</f>
        <v>5.3</v>
      </c>
    </row>
    <row r="39" spans="3:27" s="837" customFormat="1" x14ac:dyDescent="0.3">
      <c r="G39" s="855" t="s">
        <v>827</v>
      </c>
      <c r="H39" s="835">
        <f>'Heat pump, ground source'!Z15</f>
        <v>2020</v>
      </c>
      <c r="I39" s="46"/>
      <c r="J39" s="113">
        <v>1</v>
      </c>
      <c r="K39" s="835">
        <f>'Heat pump, ground source'!AC15</f>
        <v>15</v>
      </c>
      <c r="L39" s="87">
        <f>'Heat pump, ground source'!AD15</f>
        <v>4.1440625000000004</v>
      </c>
      <c r="M39" s="87">
        <f>'Heat pump, ground source'!AE15</f>
        <v>7.6828125000000011E-2</v>
      </c>
      <c r="N39" s="87">
        <f>'Heat pump, ground source'!AF15</f>
        <v>1.2605399999999999E-2</v>
      </c>
      <c r="O39" s="46"/>
      <c r="P39" s="46"/>
      <c r="Q39" s="46"/>
      <c r="R39" s="46">
        <f>'Heat pump, ground source'!AJ15</f>
        <v>0</v>
      </c>
      <c r="S39" s="46">
        <f>'Heat pump, ground source'!AK15</f>
        <v>0</v>
      </c>
      <c r="T39" s="46">
        <f>'Heat pump, ground source'!AL15</f>
        <v>0</v>
      </c>
      <c r="U39" s="46">
        <f>'Heat pump, ground source'!AM15</f>
        <v>0</v>
      </c>
      <c r="V39" s="46">
        <f>'Heat pump, ground source'!AN15</f>
        <v>0</v>
      </c>
      <c r="W39" s="89"/>
      <c r="Z39" s="46">
        <f>'Heat pump, ground source'!AC18</f>
        <v>0</v>
      </c>
      <c r="AA39" s="118">
        <f>'Heat pump, ground source'!AB18</f>
        <v>0</v>
      </c>
    </row>
    <row r="40" spans="3:27" s="837" customFormat="1" x14ac:dyDescent="0.3">
      <c r="G40" s="855" t="s">
        <v>827</v>
      </c>
      <c r="H40" s="835">
        <f>'Heat pump, ground source'!Z16</f>
        <v>2030</v>
      </c>
      <c r="I40" s="48"/>
      <c r="J40" s="113">
        <v>1</v>
      </c>
      <c r="K40" s="835">
        <f>'Heat pump, ground source'!AC16</f>
        <v>15</v>
      </c>
      <c r="L40" s="87">
        <f>'Heat pump, ground source'!AD16</f>
        <v>3.7250000000000001</v>
      </c>
      <c r="M40" s="87">
        <f>'Heat pump, ground source'!AE16</f>
        <v>8.6885624999999994E-2</v>
      </c>
      <c r="N40" s="87">
        <f>'Heat pump, ground source'!AF16</f>
        <v>1.1264400000000001E-2</v>
      </c>
      <c r="O40" s="46"/>
      <c r="P40" s="46"/>
      <c r="Q40" s="46"/>
      <c r="R40" s="46">
        <f>'Heat pump, ground source'!AJ16</f>
        <v>0</v>
      </c>
      <c r="S40" s="46">
        <f>'Heat pump, ground source'!AK16</f>
        <v>0</v>
      </c>
      <c r="T40" s="46">
        <f>'Heat pump, ground source'!AL16</f>
        <v>0</v>
      </c>
      <c r="U40" s="46">
        <f>'Heat pump, ground source'!AM16</f>
        <v>0</v>
      </c>
      <c r="V40" s="46">
        <f>'Heat pump, ground source'!AN16</f>
        <v>0</v>
      </c>
      <c r="W40" s="89"/>
      <c r="Z40" s="46">
        <f>'Heat pump, ground source'!AC19</f>
        <v>0</v>
      </c>
      <c r="AA40" s="118">
        <f>'Heat pump, ground source'!AB19</f>
        <v>0</v>
      </c>
    </row>
    <row r="41" spans="3:27" s="837" customFormat="1" x14ac:dyDescent="0.3">
      <c r="G41" s="855" t="s">
        <v>827</v>
      </c>
      <c r="H41" s="835">
        <f>'Heat pump, ground source'!Z17</f>
        <v>2050</v>
      </c>
      <c r="I41" s="48"/>
      <c r="J41" s="113">
        <v>1</v>
      </c>
      <c r="K41" s="835">
        <f>'Heat pump, ground source'!AC17</f>
        <v>15</v>
      </c>
      <c r="L41" s="87">
        <f>'Heat pump, ground source'!AD17</f>
        <v>3.3525</v>
      </c>
      <c r="M41" s="87">
        <f>'Heat pump, ground source'!AE17</f>
        <v>0.1122621875</v>
      </c>
      <c r="N41" s="87">
        <f>'Heat pump, ground source'!AF17</f>
        <v>1.01916E-2</v>
      </c>
      <c r="O41" s="46"/>
      <c r="P41" s="46"/>
      <c r="Q41" s="46"/>
      <c r="R41" s="46">
        <f>'Heat pump, ground source'!AJ17</f>
        <v>0</v>
      </c>
      <c r="S41" s="46">
        <f>'Heat pump, ground source'!AK17</f>
        <v>0</v>
      </c>
      <c r="T41" s="46">
        <f>'Heat pump, ground source'!AL17</f>
        <v>0</v>
      </c>
      <c r="U41" s="46">
        <f>'Heat pump, ground source'!AM17</f>
        <v>0</v>
      </c>
      <c r="V41" s="46">
        <f>'Heat pump, ground source'!AN17</f>
        <v>0</v>
      </c>
      <c r="W41" s="89"/>
      <c r="Z41" s="46">
        <f>'Heat pump, ground source'!AC20</f>
        <v>2030</v>
      </c>
      <c r="AA41" s="118">
        <f>'Heat pump, ground source'!AB20</f>
        <v>2020</v>
      </c>
    </row>
    <row r="42" spans="3:27" x14ac:dyDescent="0.3">
      <c r="C42" s="42" t="str">
        <f>C102</f>
        <v>RHTMBSOLXN1</v>
      </c>
      <c r="D42" s="42" t="str">
        <f>D102</f>
        <v>Residential heating technology multistorey building - solar - new 1</v>
      </c>
      <c r="E42" s="175" t="s">
        <v>351</v>
      </c>
      <c r="F42" s="176" t="s">
        <v>350</v>
      </c>
      <c r="G42" s="855" t="s">
        <v>827</v>
      </c>
      <c r="H42" s="46">
        <v>2012</v>
      </c>
      <c r="I42" s="46">
        <v>2012</v>
      </c>
      <c r="J42" s="493">
        <f>1-$J$85</f>
        <v>0.97</v>
      </c>
      <c r="K42" s="618">
        <f>'Solar heating'!AC8</f>
        <v>20</v>
      </c>
      <c r="L42" s="494">
        <f>'Solar heating'!AD8</f>
        <v>4.5714285714285721</v>
      </c>
      <c r="M42" s="526">
        <f>'Solar heating'!AE8</f>
        <v>1.0642857142857143E-2</v>
      </c>
      <c r="N42" s="87">
        <f>'Solar heating'!AF8</f>
        <v>4.9940122174770618</v>
      </c>
      <c r="O42" s="47">
        <v>3.1536000000000002E-2</v>
      </c>
      <c r="P42" s="187">
        <f>'HOU_Deta Boil'!P50</f>
        <v>0.76190476190476175</v>
      </c>
      <c r="Q42" s="46"/>
      <c r="R42" s="46">
        <f>'Solar heating'!AI8</f>
        <v>0</v>
      </c>
      <c r="S42" s="46">
        <f>'Solar heating'!AJ8</f>
        <v>0</v>
      </c>
      <c r="T42" s="46">
        <f>'Solar heating'!AK8</f>
        <v>0</v>
      </c>
      <c r="U42" s="46">
        <f>'Solar heating'!AL8</f>
        <v>0</v>
      </c>
      <c r="V42" s="46">
        <f>'Solar heating'!AM8</f>
        <v>0</v>
      </c>
      <c r="W42" s="89"/>
      <c r="Z42" s="46" t="e">
        <f>'Solar heating'!#REF!</f>
        <v>#REF!</v>
      </c>
      <c r="AA42" s="113"/>
    </row>
    <row r="43" spans="3:27" x14ac:dyDescent="0.3">
      <c r="C43" s="42"/>
      <c r="D43" s="42"/>
      <c r="E43" s="42"/>
      <c r="F43" s="42"/>
      <c r="G43" s="855" t="s">
        <v>827</v>
      </c>
      <c r="H43" s="46">
        <f>'Solar heating'!Z9</f>
        <v>2020</v>
      </c>
      <c r="I43" s="46"/>
      <c r="J43" s="493">
        <f>1-$J$85</f>
        <v>0.97</v>
      </c>
      <c r="K43" s="46">
        <f>'Solar heating'!AC9</f>
        <v>25</v>
      </c>
      <c r="L43" s="494">
        <f>'Solar heating'!AD9</f>
        <v>4.2857142857142856</v>
      </c>
      <c r="M43" s="526">
        <f>'Solar heating'!AE9</f>
        <v>1.0379433158225671E-2</v>
      </c>
      <c r="N43" s="87">
        <f>'Solar heating'!AF9</f>
        <v>5.1713910859307095</v>
      </c>
      <c r="O43" s="46"/>
      <c r="P43" s="187">
        <f>'HOU_Deta Boil'!P51</f>
        <v>0.80952380952380953</v>
      </c>
      <c r="Q43" s="46"/>
      <c r="R43" s="46">
        <f>'Solar heating'!AI9</f>
        <v>0</v>
      </c>
      <c r="S43" s="46">
        <f>'Solar heating'!AJ9</f>
        <v>0</v>
      </c>
      <c r="T43" s="46">
        <f>'Solar heating'!AK9</f>
        <v>0</v>
      </c>
      <c r="U43" s="46">
        <f>'Solar heating'!AL9</f>
        <v>0</v>
      </c>
      <c r="V43" s="46">
        <f>'Solar heating'!AM9</f>
        <v>0</v>
      </c>
      <c r="W43" s="89"/>
      <c r="Z43" s="46" t="e">
        <f>'Solar heating'!#REF!</f>
        <v>#REF!</v>
      </c>
      <c r="AA43" s="113"/>
    </row>
    <row r="44" spans="3:27" x14ac:dyDescent="0.3">
      <c r="C44" s="42"/>
      <c r="D44" s="42"/>
      <c r="E44" s="42"/>
      <c r="F44" s="42"/>
      <c r="G44" s="855" t="s">
        <v>827</v>
      </c>
      <c r="H44" s="46">
        <f>'Solar heating'!Z10</f>
        <v>2030</v>
      </c>
      <c r="I44" s="46"/>
      <c r="J44" s="493">
        <f>1-$J$85</f>
        <v>0.97</v>
      </c>
      <c r="K44" s="46">
        <f>'Solar heating'!AC10</f>
        <v>30</v>
      </c>
      <c r="L44" s="494">
        <f>'Solar heating'!AD10</f>
        <v>3.9285714285714284</v>
      </c>
      <c r="M44" s="526">
        <f>'Solar heating'!AE10</f>
        <v>9.8446428571428574E-3</v>
      </c>
      <c r="N44" s="87">
        <f>'Solar heating'!AF10</f>
        <v>7.0455784617250172</v>
      </c>
      <c r="O44" s="46"/>
      <c r="P44" s="187">
        <f>'HOU_Deta Boil'!P52</f>
        <v>0.85714285714285698</v>
      </c>
      <c r="Q44" s="46"/>
      <c r="R44" s="46">
        <f>'Solar heating'!AI10</f>
        <v>0</v>
      </c>
      <c r="S44" s="46">
        <f>'Solar heating'!AJ10</f>
        <v>0</v>
      </c>
      <c r="T44" s="46">
        <f>'Solar heating'!AK10</f>
        <v>0</v>
      </c>
      <c r="U44" s="46">
        <f>'Solar heating'!AL10</f>
        <v>0</v>
      </c>
      <c r="V44" s="46">
        <f>'Solar heating'!AM10</f>
        <v>0</v>
      </c>
      <c r="W44" s="89"/>
      <c r="Z44" s="46" t="e">
        <f>'Solar heating'!#REF!</f>
        <v>#REF!</v>
      </c>
      <c r="AA44" s="113"/>
    </row>
    <row r="45" spans="3:27" x14ac:dyDescent="0.3">
      <c r="C45" s="42"/>
      <c r="D45" s="42"/>
      <c r="E45" s="42"/>
      <c r="F45" s="42"/>
      <c r="G45" s="855" t="s">
        <v>827</v>
      </c>
      <c r="H45" s="46">
        <f>'Solar heating'!Z11</f>
        <v>2050</v>
      </c>
      <c r="I45" s="46"/>
      <c r="J45" s="493">
        <f>1-$J$85</f>
        <v>0.97</v>
      </c>
      <c r="K45" s="46">
        <f>'Solar heating'!AC11</f>
        <v>30</v>
      </c>
      <c r="L45" s="494">
        <f>'Solar heating'!AD11</f>
        <v>3.5714285714285716</v>
      </c>
      <c r="M45" s="526">
        <f>'Solar heating'!AE11</f>
        <v>9.0464285714285716E-3</v>
      </c>
      <c r="N45" s="87">
        <f>'Solar heating'!AF11</f>
        <v>10.261901153232486</v>
      </c>
      <c r="O45" s="46"/>
      <c r="P45" s="187">
        <f>'HOU_Deta Boil'!P53</f>
        <v>0.95238095238095233</v>
      </c>
      <c r="Q45" s="46"/>
      <c r="R45" s="46">
        <f>'Solar heating'!AI11</f>
        <v>0</v>
      </c>
      <c r="S45" s="46">
        <f>'Solar heating'!AJ11</f>
        <v>0</v>
      </c>
      <c r="T45" s="46">
        <f>'Solar heating'!AK11</f>
        <v>0</v>
      </c>
      <c r="U45" s="46">
        <f>'Solar heating'!AL11</f>
        <v>0</v>
      </c>
      <c r="V45" s="46">
        <f>'Solar heating'!AM11</f>
        <v>0</v>
      </c>
      <c r="W45" s="89"/>
      <c r="Z45" s="46" t="e">
        <f>'Solar heating'!#REF!</f>
        <v>#REF!</v>
      </c>
      <c r="AA45" s="113"/>
    </row>
    <row r="46" spans="3:27" x14ac:dyDescent="0.3">
      <c r="C46" s="53" t="str">
        <f>C103</f>
        <v>RHTMBNGABN2</v>
      </c>
      <c r="D46" s="53" t="str">
        <f>D103</f>
        <v>Residential heating technology multistorey building - Heat pump,gas absorption, air-to-water - new 2</v>
      </c>
      <c r="E46" s="72" t="s">
        <v>415</v>
      </c>
      <c r="F46" s="73" t="s">
        <v>350</v>
      </c>
      <c r="G46" s="855" t="s">
        <v>827</v>
      </c>
      <c r="H46" s="46">
        <v>2012</v>
      </c>
      <c r="I46" s="46">
        <v>2012</v>
      </c>
      <c r="J46" s="113">
        <v>1</v>
      </c>
      <c r="K46" s="48">
        <f>'HP, gas absorption,air-to-water'!AC8</f>
        <v>20</v>
      </c>
      <c r="L46" s="494">
        <f>'HP, gas absorption,air-to-water'!AD8</f>
        <v>3.0477272727272728</v>
      </c>
      <c r="M46" s="526">
        <f>'HP, gas absorption,air-to-water'!AE8</f>
        <v>3.9789772727272729E-2</v>
      </c>
      <c r="N46" s="87">
        <f>'HP, gas absorption,air-to-water'!AF8</f>
        <v>0</v>
      </c>
      <c r="O46" s="47">
        <v>3.1536000000000002E-2</v>
      </c>
      <c r="P46" s="86">
        <f>'HOU_Deta Boil'!P54</f>
        <v>0.2</v>
      </c>
      <c r="Q46" s="46"/>
      <c r="R46" s="46">
        <f>'HP, gas absorption,air-to-water'!AI8</f>
        <v>20</v>
      </c>
      <c r="S46" s="46">
        <f>'HP, gas absorption,air-to-water'!AJ8</f>
        <v>0</v>
      </c>
      <c r="T46" s="46" t="str">
        <f>'HP, gas absorption,air-to-water'!AK8</f>
        <v>-</v>
      </c>
      <c r="U46" s="46" t="str">
        <f>'HP, gas absorption,air-to-water'!AL8</f>
        <v>-</v>
      </c>
      <c r="V46" s="46" t="str">
        <f>'HP, gas absorption,air-to-water'!AM8</f>
        <v>-</v>
      </c>
      <c r="W46" s="89"/>
      <c r="Z46" s="46" t="e">
        <f>'HP, gas absorption,air-to-water'!#REF!</f>
        <v>#REF!</v>
      </c>
      <c r="AA46" s="48">
        <f>'HP, gas absorption,air-to-water'!AB8</f>
        <v>1.35</v>
      </c>
    </row>
    <row r="47" spans="3:27" x14ac:dyDescent="0.3">
      <c r="G47" s="855" t="s">
        <v>827</v>
      </c>
      <c r="H47" s="48">
        <f>'HP, gas absorption,air-to-water'!Z9</f>
        <v>2020</v>
      </c>
      <c r="I47" s="48"/>
      <c r="J47" s="113">
        <v>1</v>
      </c>
      <c r="K47" s="48">
        <f>'HP, gas absorption,air-to-water'!AC9</f>
        <v>20</v>
      </c>
      <c r="L47" s="494">
        <f>'HP, gas absorption,air-to-water'!AD9</f>
        <v>1.5831249999999999</v>
      </c>
      <c r="M47" s="526">
        <f>'HP, gas absorption,air-to-water'!AE9</f>
        <v>2.1884375000000001E-2</v>
      </c>
      <c r="N47" s="87">
        <f>'HP, gas absorption,air-to-water'!AF9</f>
        <v>0</v>
      </c>
      <c r="O47" s="46"/>
      <c r="P47" s="46"/>
      <c r="Q47" s="46"/>
      <c r="R47" s="46">
        <f>'HP, gas absorption,air-to-water'!AI9</f>
        <v>20</v>
      </c>
      <c r="S47" s="46">
        <f>'HP, gas absorption,air-to-water'!AJ9</f>
        <v>0</v>
      </c>
      <c r="T47" s="46" t="str">
        <f>'HP, gas absorption,air-to-water'!AK9</f>
        <v>-</v>
      </c>
      <c r="U47" s="46" t="str">
        <f>'HP, gas absorption,air-to-water'!AL9</f>
        <v>-</v>
      </c>
      <c r="V47" s="46" t="str">
        <f>'HP, gas absorption,air-to-water'!AM9</f>
        <v>-</v>
      </c>
      <c r="W47" s="89"/>
      <c r="Z47" s="46" t="e">
        <f>'HP, gas absorption,air-to-water'!#REF!</f>
        <v>#REF!</v>
      </c>
      <c r="AA47" s="48">
        <f>'HP, gas absorption,air-to-water'!AB9</f>
        <v>1.45</v>
      </c>
    </row>
    <row r="48" spans="3:27" x14ac:dyDescent="0.3">
      <c r="G48" s="855" t="s">
        <v>827</v>
      </c>
      <c r="H48" s="48">
        <f>'HP, gas absorption,air-to-water'!Z10</f>
        <v>2030</v>
      </c>
      <c r="I48" s="48"/>
      <c r="J48" s="113">
        <v>1</v>
      </c>
      <c r="K48" s="48">
        <f>'HP, gas absorption,air-to-water'!AC10</f>
        <v>20</v>
      </c>
      <c r="L48" s="494">
        <f>'HP, gas absorption,air-to-water'!AD10</f>
        <v>1.3968750000000001</v>
      </c>
      <c r="M48" s="526">
        <f>'HP, gas absorption,air-to-water'!AE10</f>
        <v>2.1884375000000001E-2</v>
      </c>
      <c r="N48" s="87">
        <f>'HP, gas absorption,air-to-water'!AF10</f>
        <v>0</v>
      </c>
      <c r="O48" s="46"/>
      <c r="P48" s="46"/>
      <c r="Q48" s="46"/>
      <c r="R48" s="46">
        <f>'HP, gas absorption,air-to-water'!AI10</f>
        <v>20</v>
      </c>
      <c r="S48" s="46">
        <f>'HP, gas absorption,air-to-water'!AJ10</f>
        <v>0</v>
      </c>
      <c r="T48" s="46" t="str">
        <f>'HP, gas absorption,air-to-water'!AK10</f>
        <v>-</v>
      </c>
      <c r="U48" s="46" t="str">
        <f>'HP, gas absorption,air-to-water'!AL10</f>
        <v>-</v>
      </c>
      <c r="V48" s="46" t="str">
        <f>'HP, gas absorption,air-to-water'!AM10</f>
        <v>-</v>
      </c>
      <c r="W48" s="89"/>
      <c r="Z48" s="46" t="e">
        <f>'HP, gas absorption,air-to-water'!#REF!</f>
        <v>#REF!</v>
      </c>
      <c r="AA48" s="48">
        <f>'HP, gas absorption,air-to-water'!AB10</f>
        <v>1.7</v>
      </c>
    </row>
    <row r="49" spans="3:27" x14ac:dyDescent="0.3">
      <c r="G49" s="855" t="s">
        <v>827</v>
      </c>
      <c r="H49" s="48">
        <f>'HP, gas absorption,air-to-water'!Z11</f>
        <v>2050</v>
      </c>
      <c r="I49" s="48"/>
      <c r="J49" s="113">
        <v>1</v>
      </c>
      <c r="K49" s="48">
        <f>'HP, gas absorption,air-to-water'!AC11</f>
        <v>20</v>
      </c>
      <c r="L49" s="494">
        <f>'HP, gas absorption,air-to-water'!AD11</f>
        <v>1.30375</v>
      </c>
      <c r="M49" s="526">
        <f>'HP, gas absorption,air-to-water'!AE11</f>
        <v>2.1884375000000001E-2</v>
      </c>
      <c r="N49" s="87">
        <f>'HP, gas absorption,air-to-water'!AF11</f>
        <v>0</v>
      </c>
      <c r="O49" s="46"/>
      <c r="P49" s="46"/>
      <c r="Q49" s="46"/>
      <c r="R49" s="46">
        <f>'HP, gas absorption,air-to-water'!AJ13</f>
        <v>0</v>
      </c>
      <c r="S49" s="46">
        <f>'HP, gas absorption,air-to-water'!AK13</f>
        <v>0</v>
      </c>
      <c r="T49" s="46">
        <f>'HP, gas absorption,air-to-water'!AL13</f>
        <v>0</v>
      </c>
      <c r="U49" s="46">
        <f>'HP, gas absorption,air-to-water'!AM13</f>
        <v>0</v>
      </c>
      <c r="V49" s="46">
        <f>'HP, gas absorption,air-to-water'!AN13</f>
        <v>0</v>
      </c>
      <c r="W49" s="89"/>
      <c r="Z49" s="46">
        <f>'HP, gas absorption,air-to-water'!AC13</f>
        <v>0</v>
      </c>
      <c r="AA49" s="48">
        <f>'HP, gas absorption,air-to-water'!AB11</f>
        <v>1.7</v>
      </c>
    </row>
    <row r="50" spans="3:27" x14ac:dyDescent="0.3">
      <c r="C50" s="53" t="str">
        <f>C104</f>
        <v>RHTMBNGABN3</v>
      </c>
      <c r="D50" s="53" t="str">
        <f>D104</f>
        <v>Residential heating technology multistorey building - Heat pump,gas absorption, brine-to-water - new 3</v>
      </c>
      <c r="E50" s="72" t="s">
        <v>415</v>
      </c>
      <c r="F50" s="73" t="s">
        <v>350</v>
      </c>
      <c r="G50" s="855" t="s">
        <v>827</v>
      </c>
      <c r="H50" s="46">
        <v>2012</v>
      </c>
      <c r="I50" s="46">
        <v>2012</v>
      </c>
      <c r="J50" s="113">
        <v>1</v>
      </c>
      <c r="K50" s="48">
        <f>'HP, gas absorpt,brine-to-water'!AC8</f>
        <v>20</v>
      </c>
      <c r="L50" s="494">
        <f>'HP, gas absorpt,brine-to-water'!AD8</f>
        <v>5.5875000000000004</v>
      </c>
      <c r="M50" s="526">
        <f>'HP, gas absorpt,brine-to-water'!AE8</f>
        <v>3.9789772727272729E-2</v>
      </c>
      <c r="N50" s="87">
        <f>'HP, gas absorpt,brine-to-water'!AF8</f>
        <v>0</v>
      </c>
      <c r="O50" s="47">
        <v>3.1536000000000002E-2</v>
      </c>
      <c r="P50" s="86">
        <f>'HOU_Deta Boil'!P58</f>
        <v>0.2</v>
      </c>
      <c r="Q50" s="46"/>
      <c r="R50" s="46">
        <f>'HP, gas absorpt,brine-to-water'!AI8</f>
        <v>0</v>
      </c>
      <c r="S50" s="46">
        <f>'HP, gas absorpt,brine-to-water'!AJ8</f>
        <v>0</v>
      </c>
      <c r="T50" s="46">
        <f>'HP, gas absorpt,brine-to-water'!AK8</f>
        <v>0</v>
      </c>
      <c r="U50" s="46">
        <f>'HP, gas absorpt,brine-to-water'!AL8</f>
        <v>0</v>
      </c>
      <c r="V50" s="46">
        <f>'HP, gas absorpt,brine-to-water'!AM8</f>
        <v>0</v>
      </c>
      <c r="W50" s="89"/>
      <c r="Z50" s="46" t="e">
        <f>'HP, gas absorpt,brine-to-water'!#REF!</f>
        <v>#REF!</v>
      </c>
      <c r="AA50" s="48">
        <f>'HP, gas absorpt,brine-to-water'!AB8</f>
        <v>1.35</v>
      </c>
    </row>
    <row r="51" spans="3:27" x14ac:dyDescent="0.3">
      <c r="G51" s="855" t="s">
        <v>827</v>
      </c>
      <c r="H51" s="48">
        <f>'HP, gas absorpt,brine-to-water'!Z9</f>
        <v>2020</v>
      </c>
      <c r="I51" s="48"/>
      <c r="J51" s="113">
        <v>1</v>
      </c>
      <c r="K51" s="48">
        <f>'HP, gas absorpt,brine-to-water'!AC9</f>
        <v>20</v>
      </c>
      <c r="L51" s="494">
        <f>'HP, gas absorpt,brine-to-water'!AD9</f>
        <v>2.8887375</v>
      </c>
      <c r="M51" s="526">
        <f>'HP, gas absorpt,brine-to-water'!AE9</f>
        <v>2.1884375000000001E-2</v>
      </c>
      <c r="N51" s="87">
        <f>'HP, gas absorpt,brine-to-water'!AF9</f>
        <v>0</v>
      </c>
      <c r="O51" s="46"/>
      <c r="P51" s="46"/>
      <c r="Q51" s="46"/>
      <c r="R51" s="46">
        <f>'HP, gas absorpt,brine-to-water'!AI9</f>
        <v>0</v>
      </c>
      <c r="S51" s="46">
        <f>'HP, gas absorpt,brine-to-water'!AJ9</f>
        <v>0</v>
      </c>
      <c r="T51" s="46">
        <f>'HP, gas absorpt,brine-to-water'!AK9</f>
        <v>0</v>
      </c>
      <c r="U51" s="46">
        <f>'HP, gas absorpt,brine-to-water'!AL9</f>
        <v>0</v>
      </c>
      <c r="V51" s="46">
        <f>'HP, gas absorpt,brine-to-water'!AM9</f>
        <v>0</v>
      </c>
      <c r="W51" s="89"/>
      <c r="Z51" s="46" t="e">
        <f>'HP, gas absorpt,brine-to-water'!#REF!</f>
        <v>#REF!</v>
      </c>
      <c r="AA51" s="48">
        <f>'HP, gas absorpt,brine-to-water'!AB9</f>
        <v>1.45</v>
      </c>
    </row>
    <row r="52" spans="3:27" x14ac:dyDescent="0.3">
      <c r="G52" s="855" t="s">
        <v>827</v>
      </c>
      <c r="H52" s="48">
        <f>'HP, gas absorpt,brine-to-water'!Z10</f>
        <v>2030</v>
      </c>
      <c r="I52" s="48"/>
      <c r="J52" s="113">
        <v>1</v>
      </c>
      <c r="K52" s="48">
        <f>'HP, gas absorpt,brine-to-water'!AC10</f>
        <v>20</v>
      </c>
      <c r="L52" s="494">
        <f>'HP, gas absorpt,brine-to-water'!AD10</f>
        <v>2.5998637499999999</v>
      </c>
      <c r="M52" s="526">
        <f>'HP, gas absorpt,brine-to-water'!AE10</f>
        <v>2.1884375000000001E-2</v>
      </c>
      <c r="N52" s="87">
        <f>'HP, gas absorpt,brine-to-water'!AF10</f>
        <v>0</v>
      </c>
      <c r="O52" s="46"/>
      <c r="P52" s="46"/>
      <c r="Q52" s="46"/>
      <c r="R52" s="46">
        <f>'HP, gas absorpt,brine-to-water'!AI10</f>
        <v>0</v>
      </c>
      <c r="S52" s="46">
        <f>'HP, gas absorpt,brine-to-water'!AJ10</f>
        <v>0</v>
      </c>
      <c r="T52" s="46">
        <f>'HP, gas absorpt,brine-to-water'!AK10</f>
        <v>0</v>
      </c>
      <c r="U52" s="46">
        <f>'HP, gas absorpt,brine-to-water'!AL10</f>
        <v>0</v>
      </c>
      <c r="V52" s="46">
        <f>'HP, gas absorpt,brine-to-water'!AM10</f>
        <v>0</v>
      </c>
      <c r="W52" s="89"/>
      <c r="Z52" s="46" t="e">
        <f>'HP, gas absorpt,brine-to-water'!#REF!</f>
        <v>#REF!</v>
      </c>
      <c r="AA52" s="48">
        <f>'HP, gas absorpt,brine-to-water'!AB10</f>
        <v>1.7</v>
      </c>
    </row>
    <row r="53" spans="3:27" x14ac:dyDescent="0.3">
      <c r="G53" s="855" t="s">
        <v>827</v>
      </c>
      <c r="H53" s="48">
        <f>'HP, gas absorpt,brine-to-water'!Z11</f>
        <v>2050</v>
      </c>
      <c r="I53" s="48"/>
      <c r="J53" s="113">
        <v>1</v>
      </c>
      <c r="K53" s="48">
        <f>'HP, gas absorpt,brine-to-water'!AC11</f>
        <v>20</v>
      </c>
      <c r="L53" s="494">
        <f>'HP, gas absorpt,brine-to-water'!AD11</f>
        <v>2.3398773749999999</v>
      </c>
      <c r="M53" s="526">
        <f>'HP, gas absorpt,brine-to-water'!AE11</f>
        <v>2.1884375000000001E-2</v>
      </c>
      <c r="N53" s="87">
        <f>'HP, gas absorpt,brine-to-water'!AF11</f>
        <v>0</v>
      </c>
      <c r="O53" s="46"/>
      <c r="P53" s="46"/>
      <c r="Q53" s="46"/>
      <c r="R53" s="46">
        <f>'HP, gas absorpt,brine-to-water'!AI11</f>
        <v>0</v>
      </c>
      <c r="S53" s="46">
        <f>'HP, gas absorpt,brine-to-water'!AJ11</f>
        <v>0</v>
      </c>
      <c r="T53" s="46">
        <f>'HP, gas absorpt,brine-to-water'!AK11</f>
        <v>0</v>
      </c>
      <c r="U53" s="46">
        <f>'HP, gas absorpt,brine-to-water'!AL11</f>
        <v>0</v>
      </c>
      <c r="V53" s="46">
        <f>'HP, gas absorpt,brine-to-water'!AM11</f>
        <v>0</v>
      </c>
      <c r="W53" s="89"/>
      <c r="Z53" s="46" t="e">
        <f>'HP, gas absorpt,brine-to-water'!#REF!</f>
        <v>#REF!</v>
      </c>
      <c r="AA53" s="48">
        <f>'HP, gas absorpt,brine-to-water'!AB11</f>
        <v>1.7</v>
      </c>
    </row>
    <row r="54" spans="3:27" x14ac:dyDescent="0.3">
      <c r="C54" s="53" t="str">
        <f>C105</f>
        <v>RHTMBNGABN4</v>
      </c>
      <c r="D54" s="53" t="str">
        <f>D105</f>
        <v>Residential heating technology multistorey building - Heat pump,gas engine, air-to-water - new 4</v>
      </c>
      <c r="E54" s="72" t="s">
        <v>415</v>
      </c>
      <c r="F54" s="73" t="s">
        <v>350</v>
      </c>
      <c r="G54" s="855" t="s">
        <v>827</v>
      </c>
      <c r="H54" s="46">
        <v>2015</v>
      </c>
      <c r="I54" s="46">
        <v>2015</v>
      </c>
      <c r="J54" s="113">
        <v>1</v>
      </c>
      <c r="K54" s="48">
        <f>'Heat pump, gas engine air-water'!E8</f>
        <v>15</v>
      </c>
      <c r="L54" s="494">
        <f>'Heat pump, gas engine air-water'!F8</f>
        <v>0.59599999999999997</v>
      </c>
      <c r="M54" s="526">
        <f>'Heat pump, gas engine air-water'!G8</f>
        <v>3.5015000000000004E-2</v>
      </c>
      <c r="N54" s="87">
        <f>'Heat pump, gas engine air-water'!H8</f>
        <v>0</v>
      </c>
      <c r="O54" s="81">
        <v>3.1536000000000002E-2</v>
      </c>
      <c r="P54" s="86">
        <f>'Heat pump, gas engine air-water'!J8</f>
        <v>0.2</v>
      </c>
      <c r="Q54" s="76"/>
      <c r="R54" s="76">
        <f>'Heat pump, gas engine air-water'!K8</f>
        <v>0</v>
      </c>
      <c r="S54" s="76">
        <f>'Heat pump, gas engine air-water'!L8</f>
        <v>120</v>
      </c>
      <c r="T54" s="76">
        <f>'Heat pump, gas engine air-water'!M8</f>
        <v>5</v>
      </c>
      <c r="U54" s="76" t="str">
        <f>'Heat pump, gas engine air-water'!N8</f>
        <v>-</v>
      </c>
      <c r="V54" s="76" t="str">
        <f>'Heat pump, gas engine air-water'!O8</f>
        <v>-</v>
      </c>
      <c r="W54" s="96"/>
      <c r="Z54" s="63">
        <f>'Heat pump, gas engine Brine-wat'!M46</f>
        <v>0</v>
      </c>
      <c r="AA54" s="48">
        <f>'Heat pump, gas engine air-water'!D8</f>
        <v>1.5</v>
      </c>
    </row>
    <row r="55" spans="3:27" x14ac:dyDescent="0.3">
      <c r="G55" s="855" t="s">
        <v>827</v>
      </c>
      <c r="H55" s="48">
        <f>'Heat pump, gas engine air-water'!B9</f>
        <v>2020</v>
      </c>
      <c r="I55" s="48"/>
      <c r="J55" s="113">
        <v>1</v>
      </c>
      <c r="K55" s="48">
        <f>'Heat pump, gas engine air-water'!E9</f>
        <v>20</v>
      </c>
      <c r="L55" s="494">
        <f>'Heat pump, gas engine air-water'!F9</f>
        <v>0.59599999999999997</v>
      </c>
      <c r="M55" s="526">
        <f>'Heat pump, gas engine air-water'!G9</f>
        <v>3.5015000000000004E-2</v>
      </c>
      <c r="N55" s="87">
        <f>'Heat pump, gas engine air-water'!H9</f>
        <v>0</v>
      </c>
      <c r="O55" s="76"/>
      <c r="P55" s="76"/>
      <c r="Q55" s="76"/>
      <c r="R55" s="76">
        <f>'Heat pump, gas engine air-water'!K9</f>
        <v>0</v>
      </c>
      <c r="S55" s="76">
        <f>'Heat pump, gas engine air-water'!L9</f>
        <v>80</v>
      </c>
      <c r="T55" s="76">
        <f>'Heat pump, gas engine air-water'!M9</f>
        <v>5</v>
      </c>
      <c r="U55" s="76" t="str">
        <f>'Heat pump, gas engine air-water'!N9</f>
        <v>-</v>
      </c>
      <c r="V55" s="76" t="str">
        <f>'Heat pump, gas engine air-water'!O9</f>
        <v>-</v>
      </c>
      <c r="W55" s="96"/>
      <c r="Z55" s="63">
        <f>'Heat pump, gas engine Brine-wat'!M47</f>
        <v>0</v>
      </c>
      <c r="AA55" s="48">
        <f>'Heat pump, gas engine air-water'!D9</f>
        <v>1.55</v>
      </c>
    </row>
    <row r="56" spans="3:27" x14ac:dyDescent="0.3">
      <c r="G56" s="855" t="s">
        <v>827</v>
      </c>
      <c r="H56" s="48">
        <f>'Heat pump, gas engine air-water'!B10</f>
        <v>2030</v>
      </c>
      <c r="I56" s="48"/>
      <c r="J56" s="113">
        <v>1</v>
      </c>
      <c r="K56" s="48">
        <f>'Heat pump, gas engine air-water'!E10</f>
        <v>20</v>
      </c>
      <c r="L56" s="494">
        <f>'Heat pump, gas engine air-water'!F10</f>
        <v>0.44700000000000001</v>
      </c>
      <c r="M56" s="526">
        <f>'Heat pump, gas engine air-water'!G10</f>
        <v>3.5015000000000004E-2</v>
      </c>
      <c r="N56" s="87">
        <f>'Heat pump, gas engine air-water'!H10</f>
        <v>0</v>
      </c>
      <c r="O56" s="76"/>
      <c r="P56" s="76"/>
      <c r="Q56" s="76"/>
      <c r="R56" s="76">
        <f>'Heat pump, gas engine air-water'!K10</f>
        <v>0</v>
      </c>
      <c r="S56" s="76">
        <f>'Heat pump, gas engine air-water'!L10</f>
        <v>50</v>
      </c>
      <c r="T56" s="76">
        <f>'Heat pump, gas engine air-water'!M10</f>
        <v>5</v>
      </c>
      <c r="U56" s="76" t="str">
        <f>'Heat pump, gas engine air-water'!N10</f>
        <v>-</v>
      </c>
      <c r="V56" s="76" t="str">
        <f>'Heat pump, gas engine air-water'!O10</f>
        <v>-</v>
      </c>
      <c r="W56" s="96"/>
      <c r="Z56" s="63">
        <f>'Heat pump, gas engine Brine-wat'!M48</f>
        <v>0</v>
      </c>
      <c r="AA56" s="48">
        <f>'Heat pump, gas engine air-water'!D10</f>
        <v>1.55</v>
      </c>
    </row>
    <row r="57" spans="3:27" x14ac:dyDescent="0.3">
      <c r="G57" s="855" t="s">
        <v>827</v>
      </c>
      <c r="H57" s="48">
        <f>'Heat pump, gas engine air-water'!B11</f>
        <v>2050</v>
      </c>
      <c r="I57" s="48"/>
      <c r="J57" s="113">
        <v>1</v>
      </c>
      <c r="K57" s="48">
        <f>'Heat pump, gas engine air-water'!E11</f>
        <v>20</v>
      </c>
      <c r="L57" s="494">
        <f>'Heat pump, gas engine air-water'!F11</f>
        <v>0.44700000000000001</v>
      </c>
      <c r="M57" s="526">
        <f>'Heat pump, gas engine air-water'!G11</f>
        <v>3.5015000000000004E-2</v>
      </c>
      <c r="N57" s="87">
        <f>'Heat pump, gas engine air-water'!H11</f>
        <v>0</v>
      </c>
      <c r="O57" s="76"/>
      <c r="P57" s="76"/>
      <c r="Q57" s="76"/>
      <c r="R57" s="76">
        <f>'Heat pump, gas engine air-water'!K11</f>
        <v>0</v>
      </c>
      <c r="S57" s="76">
        <f>'Heat pump, gas engine air-water'!L11</f>
        <v>50</v>
      </c>
      <c r="T57" s="76">
        <f>'Heat pump, gas engine air-water'!M11</f>
        <v>5</v>
      </c>
      <c r="U57" s="76" t="str">
        <f>'Heat pump, gas engine air-water'!N11</f>
        <v>-</v>
      </c>
      <c r="V57" s="76" t="str">
        <f>'Heat pump, gas engine air-water'!O11</f>
        <v>-</v>
      </c>
      <c r="W57" s="96"/>
      <c r="Z57" s="63">
        <f>'Heat pump, gas engine Brine-wat'!M49</f>
        <v>0</v>
      </c>
      <c r="AA57" s="48">
        <f>'Heat pump, gas engine air-water'!D11</f>
        <v>1.6</v>
      </c>
    </row>
    <row r="58" spans="3:27" x14ac:dyDescent="0.3">
      <c r="C58" s="53" t="str">
        <f>C106</f>
        <v>RHTMBNGABN5</v>
      </c>
      <c r="D58" s="53" t="str">
        <f>D106</f>
        <v>Residential heating technology multistorey building - Heat pump,gas engine, brine-to-water - new 5</v>
      </c>
      <c r="E58" s="72" t="s">
        <v>415</v>
      </c>
      <c r="F58" s="73" t="s">
        <v>350</v>
      </c>
      <c r="G58" s="855" t="s">
        <v>827</v>
      </c>
      <c r="H58" s="46">
        <v>2015</v>
      </c>
      <c r="I58" s="46">
        <v>2015</v>
      </c>
      <c r="J58" s="113">
        <v>1</v>
      </c>
      <c r="K58" s="48">
        <f>'Heat pump, gas engine Brine-wat'!E8</f>
        <v>15</v>
      </c>
      <c r="L58" s="494">
        <f>'Heat pump, gas engine Brine-wat'!F8</f>
        <v>2.831</v>
      </c>
      <c r="M58" s="526">
        <f>'Heat pump, gas engine Brine-wat'!G8</f>
        <v>3.5015000000000004E-2</v>
      </c>
      <c r="N58" s="87">
        <f>'Heat pump, gas engine Brine-wat'!H8</f>
        <v>0</v>
      </c>
      <c r="O58" s="81">
        <v>3.1536000000000002E-2</v>
      </c>
      <c r="P58" s="86">
        <f>'Heat pump, gas engine Brine-wat'!J8</f>
        <v>0.2</v>
      </c>
      <c r="Q58" s="76"/>
      <c r="R58" s="76">
        <f>'Heat pump, gas engine Brine-wat'!K8</f>
        <v>0</v>
      </c>
      <c r="S58" s="76">
        <f>'Heat pump, gas engine Brine-wat'!L8</f>
        <v>120</v>
      </c>
      <c r="T58" s="76">
        <f>'Heat pump, gas engine Brine-wat'!M8</f>
        <v>5</v>
      </c>
      <c r="U58" s="76" t="str">
        <f>'Heat pump, gas engine Brine-wat'!N8</f>
        <v>-</v>
      </c>
      <c r="V58" s="76" t="str">
        <f>'Heat pump, gas engine Brine-wat'!O8</f>
        <v>-</v>
      </c>
      <c r="W58" s="96"/>
      <c r="Z58" s="63">
        <f>'Heat pump, gas engine Brine-wat'!M46</f>
        <v>0</v>
      </c>
      <c r="AA58" s="48">
        <f>'Heat pump, gas engine Brine-wat'!D8</f>
        <v>1.5</v>
      </c>
    </row>
    <row r="59" spans="3:27" x14ac:dyDescent="0.3">
      <c r="G59" s="855" t="s">
        <v>827</v>
      </c>
      <c r="H59" s="48">
        <f>'Heat pump, gas engine Brine-wat'!B9</f>
        <v>2020</v>
      </c>
      <c r="I59" s="48"/>
      <c r="J59" s="113">
        <v>1</v>
      </c>
      <c r="K59" s="48">
        <f>'Heat pump, gas engine Brine-wat'!E9</f>
        <v>20</v>
      </c>
      <c r="L59" s="494">
        <f>'Heat pump, gas engine Brine-wat'!F9</f>
        <v>2.6611399999999996</v>
      </c>
      <c r="M59" s="526">
        <f>'Heat pump, gas engine Brine-wat'!G9</f>
        <v>3.5015000000000004E-2</v>
      </c>
      <c r="N59" s="87">
        <f>'Heat pump, gas engine Brine-wat'!H9</f>
        <v>0</v>
      </c>
      <c r="O59" s="76"/>
      <c r="P59" s="76"/>
      <c r="Q59" s="76"/>
      <c r="R59" s="76">
        <f>'Heat pump, gas engine Brine-wat'!K9</f>
        <v>0</v>
      </c>
      <c r="S59" s="76">
        <f>'Heat pump, gas engine Brine-wat'!L9</f>
        <v>80</v>
      </c>
      <c r="T59" s="76">
        <f>'Heat pump, gas engine Brine-wat'!M9</f>
        <v>5</v>
      </c>
      <c r="U59" s="76" t="str">
        <f>'Heat pump, gas engine Brine-wat'!N9</f>
        <v>-</v>
      </c>
      <c r="V59" s="76" t="str">
        <f>'Heat pump, gas engine Brine-wat'!O9</f>
        <v>-</v>
      </c>
      <c r="W59" s="96"/>
      <c r="Z59" s="63">
        <f>'Heat pump, gas engine Brine-wat'!M47</f>
        <v>0</v>
      </c>
      <c r="AA59" s="48">
        <f>'Heat pump, gas engine Brine-wat'!D9</f>
        <v>1.55</v>
      </c>
    </row>
    <row r="60" spans="3:27" x14ac:dyDescent="0.3">
      <c r="G60" s="855" t="s">
        <v>827</v>
      </c>
      <c r="H60" s="48">
        <f>'Heat pump, gas engine Brine-wat'!B10</f>
        <v>2030</v>
      </c>
      <c r="I60" s="48"/>
      <c r="J60" s="113">
        <v>1</v>
      </c>
      <c r="K60" s="48">
        <f>'Heat pump, gas engine Brine-wat'!E10</f>
        <v>20</v>
      </c>
      <c r="L60" s="494">
        <f>'Heat pump, gas engine Brine-wat'!F10</f>
        <v>2.3950260000000005</v>
      </c>
      <c r="M60" s="526">
        <f>'Heat pump, gas engine Brine-wat'!G10</f>
        <v>3.5015000000000004E-2</v>
      </c>
      <c r="N60" s="87">
        <f>'Heat pump, gas engine Brine-wat'!H10</f>
        <v>0</v>
      </c>
      <c r="O60" s="76"/>
      <c r="P60" s="76"/>
      <c r="Q60" s="76"/>
      <c r="R60" s="76">
        <f>'Heat pump, gas engine Brine-wat'!K10</f>
        <v>0</v>
      </c>
      <c r="S60" s="76">
        <f>'Heat pump, gas engine Brine-wat'!L10</f>
        <v>50</v>
      </c>
      <c r="T60" s="76">
        <f>'Heat pump, gas engine Brine-wat'!M10</f>
        <v>5</v>
      </c>
      <c r="U60" s="76" t="str">
        <f>'Heat pump, gas engine Brine-wat'!N10</f>
        <v>-</v>
      </c>
      <c r="V60" s="76" t="str">
        <f>'Heat pump, gas engine Brine-wat'!O10</f>
        <v>-</v>
      </c>
      <c r="W60" s="96"/>
      <c r="Z60" s="63">
        <f>'Heat pump, gas engine Brine-wat'!M48</f>
        <v>0</v>
      </c>
      <c r="AA60" s="48">
        <f>'Heat pump, gas engine Brine-wat'!D10</f>
        <v>1.55</v>
      </c>
    </row>
    <row r="61" spans="3:27" x14ac:dyDescent="0.3">
      <c r="G61" s="855" t="s">
        <v>827</v>
      </c>
      <c r="H61" s="48">
        <f>'Heat pump, gas engine Brine-wat'!B11</f>
        <v>2050</v>
      </c>
      <c r="I61" s="48"/>
      <c r="J61" s="113">
        <v>1</v>
      </c>
      <c r="K61" s="48">
        <f>'Heat pump, gas engine Brine-wat'!E11</f>
        <v>20</v>
      </c>
      <c r="L61" s="494">
        <f>'Heat pump, gas engine Brine-wat'!F11</f>
        <v>2.1555234000000003</v>
      </c>
      <c r="M61" s="526">
        <f>'Heat pump, gas engine Brine-wat'!G11</f>
        <v>3.5015000000000004E-2</v>
      </c>
      <c r="N61" s="87">
        <f>'Heat pump, gas engine Brine-wat'!H11</f>
        <v>0</v>
      </c>
      <c r="O61" s="76"/>
      <c r="P61" s="76"/>
      <c r="Q61" s="76"/>
      <c r="R61" s="76">
        <f>'Heat pump, gas engine Brine-wat'!K11</f>
        <v>0</v>
      </c>
      <c r="S61" s="76">
        <f>'Heat pump, gas engine Brine-wat'!L11</f>
        <v>50</v>
      </c>
      <c r="T61" s="76">
        <f>'Heat pump, gas engine Brine-wat'!M11</f>
        <v>5</v>
      </c>
      <c r="U61" s="76" t="str">
        <f>'Heat pump, gas engine Brine-wat'!N11</f>
        <v>-</v>
      </c>
      <c r="V61" s="76" t="str">
        <f>'Heat pump, gas engine Brine-wat'!O11</f>
        <v>-</v>
      </c>
      <c r="W61" s="96"/>
      <c r="Z61" s="63">
        <f>'Heat pump, gas engine Brine-wat'!M49</f>
        <v>0</v>
      </c>
      <c r="AA61" s="48">
        <f>'Heat pump, gas engine Brine-wat'!D11</f>
        <v>1.6</v>
      </c>
    </row>
    <row r="62" spans="3:27" x14ac:dyDescent="0.3">
      <c r="C62" s="53" t="str">
        <f>C107</f>
        <v>*RHTMBNGABN6</v>
      </c>
      <c r="D62" s="53" t="str">
        <f>D107</f>
        <v>Residential heating technology multistorey building - Heat pump,gas adsoption, air-to-water - new 6</v>
      </c>
      <c r="E62" s="72" t="s">
        <v>415</v>
      </c>
      <c r="F62" s="73" t="s">
        <v>350</v>
      </c>
      <c r="G62" s="855"/>
      <c r="H62" s="48"/>
      <c r="I62" s="48"/>
      <c r="J62" s="113">
        <v>1</v>
      </c>
      <c r="K62" s="76"/>
      <c r="L62" s="190"/>
      <c r="M62" s="26"/>
      <c r="N62" s="87"/>
      <c r="O62" s="81"/>
      <c r="P62" s="76"/>
      <c r="Q62" s="76"/>
      <c r="R62" s="76"/>
      <c r="S62" s="76"/>
      <c r="T62" s="76"/>
      <c r="U62" s="76"/>
      <c r="V62" s="76"/>
      <c r="W62" s="96"/>
      <c r="Z62" s="63"/>
      <c r="AA62" s="641"/>
    </row>
    <row r="63" spans="3:27" x14ac:dyDescent="0.3">
      <c r="C63" s="53" t="s">
        <v>328</v>
      </c>
      <c r="G63" s="855"/>
      <c r="H63" s="48"/>
      <c r="I63" s="48"/>
      <c r="J63" s="113">
        <v>1</v>
      </c>
      <c r="K63" s="76"/>
      <c r="L63" s="190"/>
      <c r="M63" s="26"/>
      <c r="N63" s="87"/>
      <c r="O63" s="76"/>
      <c r="P63" s="76"/>
      <c r="Q63" s="76"/>
      <c r="R63" s="76"/>
      <c r="S63" s="76"/>
      <c r="T63" s="76"/>
      <c r="U63" s="76"/>
      <c r="V63" s="76"/>
      <c r="W63" s="96"/>
      <c r="Z63" s="63"/>
      <c r="AA63" s="641"/>
    </row>
    <row r="64" spans="3:27" x14ac:dyDescent="0.3">
      <c r="C64" s="53" t="s">
        <v>328</v>
      </c>
      <c r="G64" s="855"/>
      <c r="H64" s="48"/>
      <c r="I64" s="48"/>
      <c r="J64" s="113">
        <v>1</v>
      </c>
      <c r="K64" s="76"/>
      <c r="L64" s="190"/>
      <c r="M64" s="26"/>
      <c r="N64" s="87"/>
      <c r="O64" s="76"/>
      <c r="P64" s="76"/>
      <c r="Q64" s="76"/>
      <c r="R64" s="76"/>
      <c r="S64" s="76"/>
      <c r="T64" s="76"/>
      <c r="U64" s="76"/>
      <c r="V64" s="76"/>
      <c r="W64" s="96"/>
      <c r="Z64" s="63"/>
      <c r="AA64" s="641"/>
    </row>
    <row r="65" spans="3:27" x14ac:dyDescent="0.3">
      <c r="C65" s="94" t="s">
        <v>328</v>
      </c>
      <c r="D65" s="94"/>
      <c r="E65" s="94"/>
      <c r="F65" s="94"/>
      <c r="G65" s="855"/>
      <c r="H65" s="48"/>
      <c r="I65" s="48"/>
      <c r="J65" s="113">
        <v>1</v>
      </c>
      <c r="K65" s="76"/>
      <c r="L65" s="191"/>
      <c r="M65" s="95"/>
      <c r="N65" s="87"/>
      <c r="O65" s="76"/>
      <c r="P65" s="76"/>
      <c r="Q65" s="76"/>
      <c r="R65" s="76"/>
      <c r="S65" s="76"/>
      <c r="T65" s="76"/>
      <c r="U65" s="76"/>
      <c r="V65" s="76"/>
      <c r="W65" s="96"/>
      <c r="Z65" s="63"/>
      <c r="AA65" s="641"/>
    </row>
    <row r="66" spans="3:27" x14ac:dyDescent="0.3">
      <c r="C66" s="120" t="str">
        <f>C108</f>
        <v>RHTMBHCEBN1</v>
      </c>
      <c r="D66" s="120" t="str">
        <f>D108</f>
        <v>Residential heating technology multistorey building - heat exchangers - heat centralised - new 1</v>
      </c>
      <c r="E66" s="97" t="s">
        <v>349</v>
      </c>
      <c r="F66" s="97" t="s">
        <v>348</v>
      </c>
      <c r="G66" s="855" t="s">
        <v>827</v>
      </c>
      <c r="H66" s="46">
        <v>2012</v>
      </c>
      <c r="I66" s="46">
        <v>2012</v>
      </c>
      <c r="J66" s="847">
        <f>'DH substation'!AB8-$J$85</f>
        <v>0.97</v>
      </c>
      <c r="K66" s="46">
        <f>'DH substation'!AC8</f>
        <v>20</v>
      </c>
      <c r="L66" s="86">
        <f>'DH substation'!AD8</f>
        <v>0.52149999999999996</v>
      </c>
      <c r="M66" s="86">
        <f>'DH substation'!AE8</f>
        <v>4.6394875E-3</v>
      </c>
      <c r="N66" s="46">
        <f>'DH substation'!AF8</f>
        <v>0</v>
      </c>
      <c r="O66" s="91">
        <v>3.1536000000000002E-2</v>
      </c>
      <c r="P66" s="92">
        <f>'DH substation'!J8</f>
        <v>0.2</v>
      </c>
      <c r="Q66" s="41"/>
      <c r="R66" s="41"/>
      <c r="S66" s="41"/>
      <c r="T66" s="41"/>
      <c r="U66" s="41"/>
      <c r="V66" s="41"/>
      <c r="W66" s="36"/>
    </row>
    <row r="67" spans="3:27" s="248" customFormat="1" x14ac:dyDescent="0.3">
      <c r="C67" s="120"/>
      <c r="D67" s="120"/>
      <c r="E67" s="97"/>
      <c r="F67" s="97"/>
      <c r="G67" s="855" t="s">
        <v>827</v>
      </c>
      <c r="H67" s="46">
        <f>'DH substation'!Z9</f>
        <v>2020</v>
      </c>
      <c r="I67" s="46"/>
      <c r="J67" s="847">
        <f>'DH substation'!AB9-$J$85</f>
        <v>0.97</v>
      </c>
      <c r="K67" s="46">
        <f>'DH substation'!AC9</f>
        <v>20</v>
      </c>
      <c r="L67" s="86">
        <f>'DH substation'!AD9</f>
        <v>0.50859222475305776</v>
      </c>
      <c r="M67" s="86">
        <f>'DH substation'!AE9</f>
        <v>4.5300656250000012E-3</v>
      </c>
      <c r="N67" s="46">
        <f>'DH substation'!AF9</f>
        <v>0</v>
      </c>
      <c r="O67" s="91"/>
      <c r="P67" s="92"/>
      <c r="Q67" s="41"/>
      <c r="R67" s="41"/>
      <c r="S67" s="41"/>
      <c r="T67" s="41"/>
      <c r="U67" s="41"/>
      <c r="V67" s="41"/>
      <c r="W67" s="36"/>
    </row>
    <row r="68" spans="3:27" s="248" customFormat="1" x14ac:dyDescent="0.3">
      <c r="C68" s="120"/>
      <c r="D68" s="120"/>
      <c r="E68" s="97"/>
      <c r="F68" s="97"/>
      <c r="G68" s="855" t="s">
        <v>827</v>
      </c>
      <c r="H68" s="46">
        <f>'DH substation'!Z10</f>
        <v>2030</v>
      </c>
      <c r="I68" s="46"/>
      <c r="J68" s="847">
        <f>'DH substation'!AB10-$J$85</f>
        <v>0.97</v>
      </c>
      <c r="K68" s="46">
        <f>'DH substation'!AC10</f>
        <v>20</v>
      </c>
      <c r="L68" s="86">
        <f>'DH substation'!AD10</f>
        <v>0.48372721723875806</v>
      </c>
      <c r="M68" s="86">
        <f>'DH substation'!AE10</f>
        <v>4.311221875E-3</v>
      </c>
      <c r="N68" s="46">
        <f>'DH substation'!AF10</f>
        <v>0</v>
      </c>
      <c r="O68" s="91"/>
      <c r="P68" s="92"/>
      <c r="Q68" s="41"/>
      <c r="R68" s="41"/>
      <c r="S68" s="41"/>
      <c r="T68" s="41"/>
      <c r="U68" s="41"/>
      <c r="V68" s="41"/>
      <c r="W68" s="36"/>
    </row>
    <row r="69" spans="3:27" s="248" customFormat="1" x14ac:dyDescent="0.3">
      <c r="C69" s="120"/>
      <c r="D69" s="120"/>
      <c r="E69" s="97"/>
      <c r="F69" s="97"/>
      <c r="G69" s="855" t="s">
        <v>827</v>
      </c>
      <c r="H69" s="46">
        <f>'DH substation'!Z11</f>
        <v>2050</v>
      </c>
      <c r="I69" s="46"/>
      <c r="J69" s="847">
        <f>'DH substation'!AB11-$J$85</f>
        <v>0.97</v>
      </c>
      <c r="K69" s="46">
        <f>'DH substation'!AC11</f>
        <v>20</v>
      </c>
      <c r="L69" s="86">
        <f>'DH substation'!AD11</f>
        <v>0.43758471030825735</v>
      </c>
      <c r="M69" s="86">
        <f>'DH substation'!AE11</f>
        <v>4.0923781249999997E-3</v>
      </c>
      <c r="N69" s="46">
        <f>'DH substation'!AF11</f>
        <v>0</v>
      </c>
      <c r="O69" s="91"/>
      <c r="P69" s="92"/>
      <c r="Q69" s="41"/>
      <c r="R69" s="41"/>
      <c r="S69" s="41"/>
      <c r="T69" s="41"/>
      <c r="U69" s="41"/>
      <c r="V69" s="41"/>
      <c r="W69" s="36"/>
    </row>
    <row r="70" spans="3:27" x14ac:dyDescent="0.3">
      <c r="C70" s="140" t="str">
        <f>C109</f>
        <v>RHTMBHDEBN1</v>
      </c>
      <c r="D70" s="140" t="str">
        <f>D109</f>
        <v>Residential heating technology multistorey building - heat exchangers -heat decentralised - new 1</v>
      </c>
      <c r="E70" s="139" t="s">
        <v>347</v>
      </c>
      <c r="F70" s="138" t="s">
        <v>346</v>
      </c>
      <c r="G70" s="855" t="s">
        <v>827</v>
      </c>
      <c r="H70" s="46">
        <f>H66</f>
        <v>2012</v>
      </c>
      <c r="I70" s="46">
        <f t="shared" ref="I70:O70" si="1">I66</f>
        <v>2012</v>
      </c>
      <c r="J70" s="46">
        <f t="shared" si="1"/>
        <v>0.97</v>
      </c>
      <c r="K70" s="46">
        <f t="shared" si="1"/>
        <v>20</v>
      </c>
      <c r="L70" s="86">
        <f t="shared" si="1"/>
        <v>0.52149999999999996</v>
      </c>
      <c r="M70" s="86">
        <f t="shared" si="1"/>
        <v>4.6394875E-3</v>
      </c>
      <c r="N70" s="46">
        <f t="shared" si="1"/>
        <v>0</v>
      </c>
      <c r="O70" s="91">
        <f t="shared" si="1"/>
        <v>3.1536000000000002E-2</v>
      </c>
      <c r="P70" s="92">
        <f>'DH substation'!J8</f>
        <v>0.2</v>
      </c>
      <c r="Q70" s="41"/>
      <c r="R70" s="41"/>
      <c r="S70" s="41"/>
      <c r="T70" s="41"/>
      <c r="U70" s="41"/>
      <c r="V70" s="41"/>
      <c r="W70" s="36"/>
    </row>
    <row r="71" spans="3:27" s="121" customFormat="1" x14ac:dyDescent="0.3">
      <c r="C71" s="120"/>
      <c r="D71" s="120"/>
      <c r="E71" s="97"/>
      <c r="F71" s="97"/>
      <c r="G71" s="855" t="s">
        <v>827</v>
      </c>
      <c r="H71" s="46">
        <f>H67</f>
        <v>2020</v>
      </c>
      <c r="I71" s="46"/>
      <c r="J71" s="46">
        <f t="shared" ref="J71:N73" si="2">J67</f>
        <v>0.97</v>
      </c>
      <c r="K71" s="46">
        <f t="shared" si="2"/>
        <v>20</v>
      </c>
      <c r="L71" s="86">
        <f t="shared" si="2"/>
        <v>0.50859222475305776</v>
      </c>
      <c r="M71" s="86">
        <f t="shared" si="2"/>
        <v>4.5300656250000012E-3</v>
      </c>
      <c r="N71" s="46">
        <f t="shared" si="2"/>
        <v>0</v>
      </c>
      <c r="O71" s="91"/>
      <c r="P71" s="92"/>
    </row>
    <row r="72" spans="3:27" s="121" customFormat="1" x14ac:dyDescent="0.3">
      <c r="C72" s="120"/>
      <c r="D72" s="120"/>
      <c r="E72" s="97"/>
      <c r="F72" s="97"/>
      <c r="G72" s="855" t="s">
        <v>827</v>
      </c>
      <c r="H72" s="46">
        <f>H68</f>
        <v>2030</v>
      </c>
      <c r="I72" s="46"/>
      <c r="J72" s="46">
        <f t="shared" si="2"/>
        <v>0.97</v>
      </c>
      <c r="K72" s="46">
        <f t="shared" si="2"/>
        <v>20</v>
      </c>
      <c r="L72" s="86">
        <f t="shared" si="2"/>
        <v>0.48372721723875806</v>
      </c>
      <c r="M72" s="86">
        <f t="shared" si="2"/>
        <v>4.311221875E-3</v>
      </c>
      <c r="N72" s="46">
        <f t="shared" si="2"/>
        <v>0</v>
      </c>
      <c r="O72" s="91"/>
      <c r="P72" s="92"/>
    </row>
    <row r="73" spans="3:27" s="121" customFormat="1" x14ac:dyDescent="0.3">
      <c r="C73" s="120"/>
      <c r="D73" s="120"/>
      <c r="G73" s="855" t="s">
        <v>827</v>
      </c>
      <c r="H73" s="46">
        <f>H69</f>
        <v>2050</v>
      </c>
      <c r="I73" s="46"/>
      <c r="J73" s="46">
        <f t="shared" si="2"/>
        <v>0.97</v>
      </c>
      <c r="K73" s="46">
        <f t="shared" si="2"/>
        <v>20</v>
      </c>
      <c r="L73" s="86">
        <f t="shared" si="2"/>
        <v>0.43758471030825735</v>
      </c>
      <c r="M73" s="86">
        <f t="shared" si="2"/>
        <v>4.0923781249999997E-3</v>
      </c>
      <c r="N73" s="46">
        <f t="shared" si="2"/>
        <v>0</v>
      </c>
      <c r="O73" s="91"/>
      <c r="P73" s="92"/>
    </row>
    <row r="74" spans="3:27" s="121" customFormat="1" x14ac:dyDescent="0.3">
      <c r="C74" s="124" t="str">
        <f>C110</f>
        <v>RHTMBHCEBN2</v>
      </c>
      <c r="D74" s="124" t="str">
        <f>D110</f>
        <v>Residential heating technology multistorey building -heat exchanger+connect pipe+meter- heat centralised - new 1</v>
      </c>
      <c r="E74" s="97" t="s">
        <v>349</v>
      </c>
      <c r="F74" s="97" t="s">
        <v>348</v>
      </c>
      <c r="G74" s="855" t="s">
        <v>827</v>
      </c>
      <c r="H74" s="46">
        <v>2012</v>
      </c>
      <c r="I74" s="46">
        <v>2012</v>
      </c>
      <c r="J74" s="847">
        <f>'DH substation'!AB8-$J$85</f>
        <v>0.97</v>
      </c>
      <c r="K74" s="46">
        <f>'DH substation'!AC8</f>
        <v>20</v>
      </c>
      <c r="L74" s="86">
        <f>'DH substation'!AJ8</f>
        <v>0.70774999999999999</v>
      </c>
      <c r="M74" s="86">
        <f>'DH substation'!AE8</f>
        <v>4.6394875E-3</v>
      </c>
      <c r="N74" s="46">
        <f>'DH substation'!AF8</f>
        <v>0</v>
      </c>
      <c r="O74" s="91">
        <f>O70</f>
        <v>3.1536000000000002E-2</v>
      </c>
      <c r="P74" s="92">
        <f>P70</f>
        <v>0.2</v>
      </c>
    </row>
    <row r="75" spans="3:27" s="121" customFormat="1" x14ac:dyDescent="0.3">
      <c r="C75" s="120"/>
      <c r="D75" s="120"/>
      <c r="G75" s="855" t="s">
        <v>827</v>
      </c>
      <c r="H75" s="46">
        <f>'DH substation'!Z9</f>
        <v>2020</v>
      </c>
      <c r="I75" s="89"/>
      <c r="J75" s="847">
        <f>'DH substation'!AB9-$J$85</f>
        <v>0.97</v>
      </c>
      <c r="K75" s="46">
        <f>'DH substation'!AC9</f>
        <v>20</v>
      </c>
      <c r="L75" s="86">
        <f>'DH substation'!AJ9</f>
        <v>0.69023230502200694</v>
      </c>
      <c r="M75" s="86">
        <f>'DH substation'!AE9</f>
        <v>4.5300656250000012E-3</v>
      </c>
      <c r="N75" s="46">
        <f>'DH substation'!AF9</f>
        <v>0</v>
      </c>
    </row>
    <row r="76" spans="3:27" s="121" customFormat="1" x14ac:dyDescent="0.3">
      <c r="C76" s="120"/>
      <c r="D76" s="120"/>
      <c r="G76" s="855" t="s">
        <v>827</v>
      </c>
      <c r="H76" s="46">
        <f>'DH substation'!Z10</f>
        <v>2030</v>
      </c>
      <c r="I76" s="89"/>
      <c r="J76" s="847">
        <f>'DH substation'!AB10-$J$85</f>
        <v>0.97</v>
      </c>
      <c r="K76" s="46">
        <f>'DH substation'!AC10</f>
        <v>20</v>
      </c>
      <c r="L76" s="86">
        <f>'DH substation'!AJ10</f>
        <v>0.65648693768117172</v>
      </c>
      <c r="M76" s="86">
        <f>'DH substation'!AE10</f>
        <v>4.311221875E-3</v>
      </c>
      <c r="N76" s="46">
        <f>'DH substation'!AF10</f>
        <v>0</v>
      </c>
    </row>
    <row r="77" spans="3:27" s="121" customFormat="1" x14ac:dyDescent="0.3">
      <c r="C77" s="120"/>
      <c r="D77" s="120"/>
      <c r="G77" s="855" t="s">
        <v>827</v>
      </c>
      <c r="H77" s="46">
        <f>'DH substation'!Z11</f>
        <v>2050</v>
      </c>
      <c r="I77" s="89"/>
      <c r="J77" s="847">
        <f>'DH substation'!AB11-$J$85</f>
        <v>0.97</v>
      </c>
      <c r="K77" s="46">
        <f>'DH substation'!AC11</f>
        <v>20</v>
      </c>
      <c r="L77" s="86">
        <f>'DH substation'!AJ11</f>
        <v>0.59386496398977784</v>
      </c>
      <c r="M77" s="86">
        <f>'DH substation'!AE11</f>
        <v>4.0923781249999997E-3</v>
      </c>
      <c r="N77" s="46">
        <f>'DH substation'!AF11</f>
        <v>0</v>
      </c>
    </row>
    <row r="78" spans="3:27" s="121" customFormat="1" x14ac:dyDescent="0.3">
      <c r="C78" s="124" t="str">
        <f>C111</f>
        <v>RHTMBHDEBN2</v>
      </c>
      <c r="D78" s="124" t="str">
        <f>D111</f>
        <v>Residential heating technology multistorey building -heat exchanger+connect pipe+meter- heat decentralised - new 1</v>
      </c>
      <c r="E78" s="97" t="s">
        <v>347</v>
      </c>
      <c r="F78" s="97" t="s">
        <v>346</v>
      </c>
      <c r="G78" s="855" t="s">
        <v>827</v>
      </c>
      <c r="H78" s="46">
        <f>H74</f>
        <v>2012</v>
      </c>
      <c r="I78" s="46">
        <f t="shared" ref="I78:O78" si="3">I74</f>
        <v>2012</v>
      </c>
      <c r="J78" s="46">
        <f t="shared" si="3"/>
        <v>0.97</v>
      </c>
      <c r="K78" s="46">
        <f t="shared" si="3"/>
        <v>20</v>
      </c>
      <c r="L78" s="86">
        <f t="shared" si="3"/>
        <v>0.70774999999999999</v>
      </c>
      <c r="M78" s="86">
        <f t="shared" si="3"/>
        <v>4.6394875E-3</v>
      </c>
      <c r="N78" s="46">
        <f t="shared" si="3"/>
        <v>0</v>
      </c>
      <c r="O78" s="91">
        <f t="shared" si="3"/>
        <v>3.1536000000000002E-2</v>
      </c>
      <c r="P78" s="92">
        <f>P74</f>
        <v>0.2</v>
      </c>
    </row>
    <row r="79" spans="3:27" s="121" customFormat="1" x14ac:dyDescent="0.3">
      <c r="C79" s="120"/>
      <c r="D79" s="120"/>
      <c r="G79" s="855" t="s">
        <v>827</v>
      </c>
      <c r="H79" s="46">
        <f>H75</f>
        <v>2020</v>
      </c>
      <c r="I79" s="46"/>
      <c r="J79" s="46">
        <f t="shared" ref="J79:N81" si="4">J75</f>
        <v>0.97</v>
      </c>
      <c r="K79" s="46">
        <f t="shared" si="4"/>
        <v>20</v>
      </c>
      <c r="L79" s="86">
        <f t="shared" si="4"/>
        <v>0.69023230502200694</v>
      </c>
      <c r="M79" s="86">
        <f t="shared" si="4"/>
        <v>4.5300656250000012E-3</v>
      </c>
      <c r="N79" s="46">
        <f t="shared" si="4"/>
        <v>0</v>
      </c>
      <c r="O79" s="91"/>
      <c r="P79" s="92"/>
    </row>
    <row r="80" spans="3:27" s="121" customFormat="1" x14ac:dyDescent="0.3">
      <c r="C80" s="120"/>
      <c r="D80" s="120"/>
      <c r="G80" s="855" t="s">
        <v>827</v>
      </c>
      <c r="H80" s="46">
        <f>H76</f>
        <v>2030</v>
      </c>
      <c r="I80" s="46"/>
      <c r="J80" s="46">
        <f t="shared" si="4"/>
        <v>0.97</v>
      </c>
      <c r="K80" s="46">
        <f t="shared" si="4"/>
        <v>20</v>
      </c>
      <c r="L80" s="86">
        <f t="shared" si="4"/>
        <v>0.65648693768117172</v>
      </c>
      <c r="M80" s="86">
        <f t="shared" si="4"/>
        <v>4.311221875E-3</v>
      </c>
      <c r="N80" s="46">
        <f t="shared" si="4"/>
        <v>0</v>
      </c>
      <c r="O80" s="91"/>
      <c r="P80" s="92"/>
    </row>
    <row r="81" spans="1:16" s="121" customFormat="1" x14ac:dyDescent="0.3">
      <c r="C81" s="120"/>
      <c r="D81" s="120"/>
      <c r="G81" s="855" t="s">
        <v>827</v>
      </c>
      <c r="H81" s="46">
        <f>H77</f>
        <v>2050</v>
      </c>
      <c r="I81" s="46"/>
      <c r="J81" s="46">
        <f t="shared" si="4"/>
        <v>0.97</v>
      </c>
      <c r="K81" s="46">
        <f t="shared" si="4"/>
        <v>20</v>
      </c>
      <c r="L81" s="86">
        <f t="shared" si="4"/>
        <v>0.59386496398977784</v>
      </c>
      <c r="M81" s="86">
        <f t="shared" si="4"/>
        <v>4.0923781249999997E-3</v>
      </c>
      <c r="N81" s="46">
        <f t="shared" si="4"/>
        <v>0</v>
      </c>
      <c r="O81" s="91"/>
      <c r="P81" s="92"/>
    </row>
    <row r="82" spans="1:16" s="121" customFormat="1" x14ac:dyDescent="0.3">
      <c r="C82" s="120"/>
      <c r="D82" s="120"/>
      <c r="G82" s="855"/>
      <c r="H82" s="89"/>
      <c r="I82" s="89"/>
      <c r="J82" s="89"/>
      <c r="K82" s="89"/>
      <c r="L82" s="747"/>
      <c r="M82" s="747"/>
      <c r="N82" s="89"/>
    </row>
    <row r="83" spans="1:16" s="121" customFormat="1" x14ac:dyDescent="0.3">
      <c r="C83" s="120"/>
      <c r="D83" s="120"/>
      <c r="G83" s="855"/>
      <c r="K83" s="89"/>
      <c r="L83" s="89"/>
      <c r="M83" s="122"/>
      <c r="N83" s="122"/>
    </row>
    <row r="84" spans="1:16" s="121" customFormat="1" x14ac:dyDescent="0.3">
      <c r="C84" s="120"/>
      <c r="D84" s="120"/>
      <c r="E84" s="122"/>
      <c r="F84" s="93"/>
      <c r="G84" s="855"/>
      <c r="H84" s="123"/>
      <c r="K84" s="89"/>
      <c r="L84" s="89"/>
      <c r="M84" s="122"/>
      <c r="N84" s="122"/>
    </row>
    <row r="85" spans="1:16" s="121" customFormat="1" x14ac:dyDescent="0.3">
      <c r="B85" s="850" t="s">
        <v>818</v>
      </c>
      <c r="C85" s="837"/>
      <c r="D85" s="837"/>
      <c r="F85" s="837"/>
      <c r="G85" s="855"/>
      <c r="H85" s="837"/>
      <c r="I85" s="837"/>
      <c r="J85" s="848">
        <v>0.03</v>
      </c>
      <c r="K85" s="89"/>
      <c r="L85" s="89"/>
      <c r="M85" s="122"/>
      <c r="N85" s="122"/>
    </row>
    <row r="86" spans="1:16" x14ac:dyDescent="0.3">
      <c r="F86" s="121"/>
      <c r="G86" s="121"/>
    </row>
    <row r="87" spans="1:16" x14ac:dyDescent="0.3">
      <c r="E87" s="173"/>
    </row>
    <row r="88" spans="1:16" x14ac:dyDescent="0.3">
      <c r="E88" s="174"/>
    </row>
    <row r="90" spans="1:16" x14ac:dyDescent="0.3">
      <c r="A90" s="67"/>
      <c r="B90" s="98" t="s">
        <v>345</v>
      </c>
      <c r="C90" s="99"/>
      <c r="D90" s="99"/>
      <c r="E90" s="99"/>
      <c r="F90" s="99"/>
      <c r="G90" s="99"/>
      <c r="H90" s="99"/>
      <c r="I90" s="99"/>
      <c r="J90" s="99"/>
    </row>
    <row r="91" spans="1:16" x14ac:dyDescent="0.3">
      <c r="A91" s="67"/>
      <c r="B91" s="100" t="s">
        <v>344</v>
      </c>
      <c r="C91" s="100" t="s">
        <v>292</v>
      </c>
      <c r="D91" s="100" t="s">
        <v>343</v>
      </c>
      <c r="E91" s="100" t="s">
        <v>342</v>
      </c>
      <c r="F91" s="100" t="s">
        <v>341</v>
      </c>
      <c r="G91" s="100" t="s">
        <v>340</v>
      </c>
      <c r="H91" s="100" t="s">
        <v>339</v>
      </c>
      <c r="I91" s="100" t="s">
        <v>338</v>
      </c>
    </row>
    <row r="92" spans="1:16" ht="41.4" thickBot="1" x14ac:dyDescent="0.35">
      <c r="A92" s="67"/>
      <c r="B92" s="101" t="s">
        <v>337</v>
      </c>
      <c r="C92" s="101" t="s">
        <v>336</v>
      </c>
      <c r="D92" s="101" t="s">
        <v>335</v>
      </c>
      <c r="E92" s="101" t="s">
        <v>334</v>
      </c>
      <c r="F92" s="101" t="s">
        <v>333</v>
      </c>
      <c r="G92" s="101" t="s">
        <v>332</v>
      </c>
      <c r="H92" s="101" t="s">
        <v>331</v>
      </c>
      <c r="I92" s="101" t="s">
        <v>330</v>
      </c>
    </row>
    <row r="93" spans="1:16" x14ac:dyDescent="0.3">
      <c r="A93" s="67"/>
      <c r="B93" s="135" t="s">
        <v>329</v>
      </c>
      <c r="C93" s="131" t="s">
        <v>362</v>
      </c>
      <c r="D93" s="131" t="s">
        <v>376</v>
      </c>
      <c r="E93" s="135" t="s">
        <v>327</v>
      </c>
      <c r="F93" s="135" t="s">
        <v>326</v>
      </c>
      <c r="G93" s="135" t="s">
        <v>372</v>
      </c>
      <c r="H93" s="134"/>
      <c r="I93" s="134" t="s">
        <v>371</v>
      </c>
    </row>
    <row r="94" spans="1:16" x14ac:dyDescent="0.3">
      <c r="A94" s="67"/>
      <c r="B94" s="135"/>
      <c r="C94" s="131" t="s">
        <v>363</v>
      </c>
      <c r="D94" s="131" t="s">
        <v>377</v>
      </c>
      <c r="E94" s="135" t="s">
        <v>327</v>
      </c>
      <c r="F94" s="135" t="s">
        <v>326</v>
      </c>
      <c r="G94" s="135" t="s">
        <v>372</v>
      </c>
      <c r="H94" s="134"/>
      <c r="I94" s="134" t="s">
        <v>371</v>
      </c>
    </row>
    <row r="95" spans="1:16" x14ac:dyDescent="0.3">
      <c r="A95" s="67"/>
      <c r="B95" s="135"/>
      <c r="C95" s="131" t="s">
        <v>364</v>
      </c>
      <c r="D95" s="131" t="s">
        <v>378</v>
      </c>
      <c r="E95" s="135" t="s">
        <v>327</v>
      </c>
      <c r="F95" s="135" t="s">
        <v>326</v>
      </c>
      <c r="G95" s="135" t="s">
        <v>372</v>
      </c>
      <c r="H95" s="134"/>
      <c r="I95" s="134" t="s">
        <v>371</v>
      </c>
    </row>
    <row r="96" spans="1:16" x14ac:dyDescent="0.3">
      <c r="A96" s="67"/>
      <c r="B96" s="135"/>
      <c r="C96" s="131" t="s">
        <v>365</v>
      </c>
      <c r="D96" s="131" t="s">
        <v>379</v>
      </c>
      <c r="E96" s="135" t="s">
        <v>327</v>
      </c>
      <c r="F96" s="135" t="s">
        <v>326</v>
      </c>
      <c r="G96" s="135" t="s">
        <v>372</v>
      </c>
      <c r="H96" s="134"/>
      <c r="I96" s="134" t="s">
        <v>371</v>
      </c>
    </row>
    <row r="97" spans="1:15" x14ac:dyDescent="0.3">
      <c r="A97" s="67"/>
      <c r="B97" s="135"/>
      <c r="C97" s="131" t="s">
        <v>649</v>
      </c>
      <c r="D97" s="131" t="s">
        <v>380</v>
      </c>
      <c r="E97" s="135" t="s">
        <v>327</v>
      </c>
      <c r="F97" s="135" t="s">
        <v>326</v>
      </c>
      <c r="G97" s="135" t="s">
        <v>372</v>
      </c>
      <c r="H97" s="134"/>
      <c r="I97" s="134" t="s">
        <v>371</v>
      </c>
    </row>
    <row r="98" spans="1:15" x14ac:dyDescent="0.3">
      <c r="A98" s="67"/>
      <c r="B98" s="135"/>
      <c r="C98" s="131" t="s">
        <v>854</v>
      </c>
      <c r="D98" s="131" t="s">
        <v>858</v>
      </c>
      <c r="E98" s="135" t="s">
        <v>327</v>
      </c>
      <c r="F98" s="135" t="s">
        <v>326</v>
      </c>
      <c r="G98" s="135" t="s">
        <v>372</v>
      </c>
      <c r="H98" s="134"/>
      <c r="I98" s="134" t="s">
        <v>371</v>
      </c>
    </row>
    <row r="99" spans="1:15" x14ac:dyDescent="0.3">
      <c r="A99" s="67"/>
      <c r="B99" s="135"/>
      <c r="C99" s="131" t="s">
        <v>855</v>
      </c>
      <c r="D99" s="131" t="s">
        <v>859</v>
      </c>
      <c r="E99" s="135" t="s">
        <v>327</v>
      </c>
      <c r="F99" s="135" t="s">
        <v>326</v>
      </c>
      <c r="G99" s="135" t="s">
        <v>372</v>
      </c>
      <c r="H99" s="134"/>
      <c r="I99" s="134" t="s">
        <v>371</v>
      </c>
    </row>
    <row r="100" spans="1:15" s="837" customFormat="1" x14ac:dyDescent="0.3">
      <c r="A100" s="67"/>
      <c r="B100" s="135"/>
      <c r="C100" s="131" t="s">
        <v>856</v>
      </c>
      <c r="D100" s="131" t="s">
        <v>860</v>
      </c>
      <c r="E100" s="135" t="s">
        <v>327</v>
      </c>
      <c r="F100" s="135" t="s">
        <v>326</v>
      </c>
      <c r="G100" s="135" t="s">
        <v>372</v>
      </c>
      <c r="H100" s="134"/>
      <c r="I100" s="134" t="s">
        <v>371</v>
      </c>
    </row>
    <row r="101" spans="1:15" s="837" customFormat="1" x14ac:dyDescent="0.3">
      <c r="A101" s="67"/>
      <c r="B101" s="135"/>
      <c r="C101" s="131" t="s">
        <v>857</v>
      </c>
      <c r="D101" s="131" t="s">
        <v>861</v>
      </c>
      <c r="E101" s="135" t="s">
        <v>327</v>
      </c>
      <c r="F101" s="135" t="s">
        <v>326</v>
      </c>
      <c r="G101" s="135" t="s">
        <v>372</v>
      </c>
      <c r="H101" s="134"/>
      <c r="I101" s="134" t="s">
        <v>371</v>
      </c>
    </row>
    <row r="102" spans="1:15" x14ac:dyDescent="0.3">
      <c r="A102" s="67"/>
      <c r="B102" s="128"/>
      <c r="C102" s="130" t="s">
        <v>366</v>
      </c>
      <c r="D102" s="131" t="s">
        <v>381</v>
      </c>
      <c r="E102" s="135" t="s">
        <v>327</v>
      </c>
      <c r="F102" s="135" t="s">
        <v>326</v>
      </c>
      <c r="G102" s="135" t="s">
        <v>372</v>
      </c>
      <c r="H102" s="134"/>
      <c r="I102" s="134" t="s">
        <v>371</v>
      </c>
    </row>
    <row r="103" spans="1:15" x14ac:dyDescent="0.3">
      <c r="A103" s="67"/>
      <c r="B103" s="135"/>
      <c r="C103" s="131" t="s">
        <v>367</v>
      </c>
      <c r="D103" s="131" t="s">
        <v>382</v>
      </c>
      <c r="E103" s="135" t="s">
        <v>327</v>
      </c>
      <c r="F103" s="135" t="s">
        <v>326</v>
      </c>
      <c r="G103" s="135" t="s">
        <v>372</v>
      </c>
      <c r="H103" s="134"/>
      <c r="I103" s="134" t="s">
        <v>371</v>
      </c>
    </row>
    <row r="104" spans="1:15" x14ac:dyDescent="0.3">
      <c r="A104" s="67"/>
      <c r="B104" s="135"/>
      <c r="C104" s="131" t="s">
        <v>368</v>
      </c>
      <c r="D104" s="131" t="s">
        <v>383</v>
      </c>
      <c r="E104" s="135" t="s">
        <v>327</v>
      </c>
      <c r="F104" s="135" t="s">
        <v>326</v>
      </c>
      <c r="G104" s="135" t="s">
        <v>372</v>
      </c>
      <c r="H104" s="134"/>
      <c r="I104" s="134" t="s">
        <v>371</v>
      </c>
      <c r="O104" s="72"/>
    </row>
    <row r="105" spans="1:15" x14ac:dyDescent="0.3">
      <c r="A105" s="67"/>
      <c r="B105" s="135"/>
      <c r="C105" s="131" t="s">
        <v>369</v>
      </c>
      <c r="D105" s="131" t="s">
        <v>384</v>
      </c>
      <c r="E105" s="135" t="s">
        <v>327</v>
      </c>
      <c r="F105" s="135" t="s">
        <v>326</v>
      </c>
      <c r="G105" s="135" t="s">
        <v>372</v>
      </c>
      <c r="H105" s="134"/>
      <c r="I105" s="134" t="s">
        <v>371</v>
      </c>
      <c r="O105" s="72"/>
    </row>
    <row r="106" spans="1:15" x14ac:dyDescent="0.3">
      <c r="A106" s="67"/>
      <c r="B106" s="135"/>
      <c r="C106" s="131" t="s">
        <v>370</v>
      </c>
      <c r="D106" s="131" t="s">
        <v>385</v>
      </c>
      <c r="E106" s="135" t="s">
        <v>327</v>
      </c>
      <c r="F106" s="135" t="s">
        <v>326</v>
      </c>
      <c r="G106" s="135" t="s">
        <v>372</v>
      </c>
      <c r="H106" s="134"/>
      <c r="I106" s="134" t="s">
        <v>371</v>
      </c>
      <c r="O106" s="72"/>
    </row>
    <row r="107" spans="1:15" x14ac:dyDescent="0.3">
      <c r="A107" s="67"/>
      <c r="B107" s="135"/>
      <c r="C107" s="129" t="s">
        <v>491</v>
      </c>
      <c r="D107" s="129" t="s">
        <v>386</v>
      </c>
      <c r="E107" s="133" t="s">
        <v>327</v>
      </c>
      <c r="F107" s="133" t="s">
        <v>326</v>
      </c>
      <c r="G107" s="133" t="s">
        <v>372</v>
      </c>
      <c r="H107" s="132"/>
      <c r="I107" s="132" t="s">
        <v>371</v>
      </c>
      <c r="O107" s="72"/>
    </row>
    <row r="108" spans="1:15" x14ac:dyDescent="0.3">
      <c r="A108" s="67"/>
      <c r="B108" s="135"/>
      <c r="C108" s="135" t="s">
        <v>409</v>
      </c>
      <c r="D108" s="135" t="s">
        <v>798</v>
      </c>
      <c r="E108" s="135" t="s">
        <v>327</v>
      </c>
      <c r="F108" s="135" t="s">
        <v>326</v>
      </c>
      <c r="G108" s="135" t="s">
        <v>372</v>
      </c>
      <c r="H108" s="134"/>
      <c r="I108" s="134" t="s">
        <v>371</v>
      </c>
      <c r="L108" s="69"/>
      <c r="M108" s="69"/>
      <c r="O108" s="72"/>
    </row>
    <row r="109" spans="1:15" x14ac:dyDescent="0.3">
      <c r="A109" s="67"/>
      <c r="B109" s="135"/>
      <c r="C109" s="135" t="s">
        <v>410</v>
      </c>
      <c r="D109" s="135" t="s">
        <v>799</v>
      </c>
      <c r="E109" s="135" t="s">
        <v>327</v>
      </c>
      <c r="F109" s="135" t="s">
        <v>326</v>
      </c>
      <c r="G109" s="135" t="s">
        <v>372</v>
      </c>
      <c r="H109" s="134"/>
      <c r="I109" s="134" t="s">
        <v>371</v>
      </c>
      <c r="L109" s="69"/>
      <c r="M109" s="69"/>
      <c r="O109" s="72"/>
    </row>
    <row r="110" spans="1:15" x14ac:dyDescent="0.3">
      <c r="A110" s="67"/>
      <c r="B110" s="102"/>
      <c r="C110" s="135" t="s">
        <v>796</v>
      </c>
      <c r="D110" s="135" t="s">
        <v>802</v>
      </c>
      <c r="E110" s="135" t="s">
        <v>327</v>
      </c>
      <c r="F110" s="135" t="s">
        <v>326</v>
      </c>
      <c r="G110" s="135" t="s">
        <v>372</v>
      </c>
      <c r="H110" s="134"/>
      <c r="I110" s="134" t="s">
        <v>371</v>
      </c>
      <c r="L110" s="69"/>
      <c r="M110" s="69"/>
      <c r="O110" s="72"/>
    </row>
    <row r="111" spans="1:15" x14ac:dyDescent="0.3">
      <c r="A111" s="67"/>
      <c r="B111" s="102"/>
      <c r="C111" s="135" t="s">
        <v>797</v>
      </c>
      <c r="D111" s="135" t="s">
        <v>803</v>
      </c>
      <c r="E111" s="135" t="s">
        <v>327</v>
      </c>
      <c r="F111" s="135" t="s">
        <v>326</v>
      </c>
      <c r="G111" s="135" t="s">
        <v>372</v>
      </c>
      <c r="H111" s="134"/>
      <c r="I111" s="134" t="s">
        <v>371</v>
      </c>
      <c r="L111" s="69"/>
      <c r="M111" s="69"/>
      <c r="O111" s="72"/>
    </row>
    <row r="112" spans="1:15" x14ac:dyDescent="0.3">
      <c r="A112" s="67"/>
      <c r="B112" s="102"/>
      <c r="C112" s="141"/>
      <c r="D112" s="102"/>
      <c r="E112" s="102"/>
      <c r="F112" s="102"/>
      <c r="G112" s="102"/>
      <c r="H112" s="103"/>
      <c r="I112" s="99"/>
      <c r="J112" s="99"/>
      <c r="O112" s="72"/>
    </row>
    <row r="113" spans="1:15" x14ac:dyDescent="0.3">
      <c r="A113" s="67"/>
      <c r="B113" s="102"/>
      <c r="C113" s="141"/>
      <c r="D113" s="102"/>
      <c r="E113" s="102"/>
      <c r="F113" s="102"/>
      <c r="G113" s="102"/>
      <c r="H113" s="103"/>
      <c r="I113" s="99"/>
      <c r="J113" s="99"/>
      <c r="O113" s="72"/>
    </row>
    <row r="114" spans="1:15" x14ac:dyDescent="0.3">
      <c r="A114" s="67"/>
      <c r="B114" s="102"/>
      <c r="C114" s="102"/>
      <c r="D114" s="102"/>
      <c r="E114" s="102"/>
      <c r="F114" s="102"/>
      <c r="G114" s="102"/>
      <c r="H114" s="103"/>
      <c r="I114" s="99"/>
      <c r="J114" s="99"/>
      <c r="O114" s="72"/>
    </row>
    <row r="115" spans="1:15" x14ac:dyDescent="0.3">
      <c r="A115" s="67"/>
      <c r="B115" s="102"/>
      <c r="C115" s="102"/>
      <c r="D115" s="102"/>
      <c r="E115" s="102"/>
      <c r="F115" s="102"/>
      <c r="G115" s="102"/>
      <c r="H115" s="103"/>
      <c r="I115" s="99"/>
      <c r="J115" s="99"/>
      <c r="O115" s="72"/>
    </row>
    <row r="116" spans="1:15" x14ac:dyDescent="0.3">
      <c r="A116" s="67"/>
      <c r="B116" s="68"/>
      <c r="C116" s="67"/>
      <c r="D116" s="67"/>
      <c r="E116" s="68"/>
      <c r="F116" s="68"/>
      <c r="G116" s="68"/>
      <c r="H116" s="69"/>
      <c r="I116" s="70"/>
      <c r="J116" s="70"/>
      <c r="O116" s="72"/>
    </row>
    <row r="117" spans="1:15" x14ac:dyDescent="0.3">
      <c r="A117" s="67"/>
      <c r="B117" s="68"/>
      <c r="C117" s="67"/>
      <c r="D117" s="67"/>
      <c r="E117" s="68"/>
      <c r="F117" s="68"/>
      <c r="G117" s="68"/>
      <c r="H117" s="69"/>
      <c r="I117" s="70"/>
      <c r="J117" s="70"/>
      <c r="O117" s="72"/>
    </row>
    <row r="121" spans="1:15" x14ac:dyDescent="0.3">
      <c r="A121" s="105" t="s">
        <v>325</v>
      </c>
      <c r="B121" s="105"/>
      <c r="C121" s="106"/>
      <c r="D121" s="106"/>
      <c r="E121" s="106"/>
      <c r="F121" s="106"/>
      <c r="G121" s="106"/>
      <c r="H121" s="106"/>
      <c r="I121" s="106"/>
      <c r="J121" s="106"/>
    </row>
    <row r="122" spans="1:15" x14ac:dyDescent="0.3">
      <c r="A122" s="100" t="s">
        <v>324</v>
      </c>
      <c r="B122" s="100" t="s">
        <v>323</v>
      </c>
      <c r="C122" s="100" t="s">
        <v>322</v>
      </c>
      <c r="D122" s="100" t="s">
        <v>321</v>
      </c>
      <c r="E122" s="100" t="s">
        <v>312</v>
      </c>
      <c r="F122" s="100" t="s">
        <v>320</v>
      </c>
      <c r="G122" s="100" t="s">
        <v>319</v>
      </c>
      <c r="H122" s="100" t="s">
        <v>318</v>
      </c>
      <c r="I122" s="100" t="s">
        <v>317</v>
      </c>
    </row>
    <row r="123" spans="1:15" ht="31.2" thickBot="1" x14ac:dyDescent="0.35">
      <c r="A123" s="107" t="s">
        <v>316</v>
      </c>
      <c r="B123" s="108" t="s">
        <v>315</v>
      </c>
      <c r="C123" s="108" t="s">
        <v>314</v>
      </c>
      <c r="D123" s="108" t="s">
        <v>313</v>
      </c>
      <c r="E123" s="108" t="s">
        <v>312</v>
      </c>
      <c r="F123" s="108" t="s">
        <v>311</v>
      </c>
      <c r="G123" s="108" t="s">
        <v>310</v>
      </c>
      <c r="H123" s="108" t="s">
        <v>309</v>
      </c>
      <c r="I123" s="108" t="s">
        <v>308</v>
      </c>
    </row>
    <row r="124" spans="1:15" x14ac:dyDescent="0.3">
      <c r="A124" s="109" t="s">
        <v>307</v>
      </c>
      <c r="B124" s="110"/>
      <c r="C124" s="109" t="s">
        <v>306</v>
      </c>
      <c r="D124" s="111" t="s">
        <v>305</v>
      </c>
      <c r="E124" s="112" t="s">
        <v>272</v>
      </c>
      <c r="F124" s="102"/>
      <c r="G124" s="102"/>
      <c r="H124" s="102"/>
      <c r="I124" s="102"/>
      <c r="J124" s="102"/>
    </row>
    <row r="125" spans="1:15" x14ac:dyDescent="0.3">
      <c r="A125" s="106"/>
      <c r="B125" s="106"/>
      <c r="C125" s="109" t="s">
        <v>304</v>
      </c>
      <c r="D125" s="111" t="s">
        <v>303</v>
      </c>
      <c r="E125" s="112" t="s">
        <v>272</v>
      </c>
      <c r="F125" s="102"/>
      <c r="G125" s="102"/>
      <c r="H125" s="106"/>
      <c r="I125" s="106"/>
      <c r="J125" s="106"/>
    </row>
    <row r="126" spans="1:15" x14ac:dyDescent="0.3">
      <c r="A126" s="106"/>
      <c r="B126" s="106"/>
      <c r="C126" s="109" t="s">
        <v>302</v>
      </c>
      <c r="D126" s="111" t="s">
        <v>301</v>
      </c>
      <c r="E126" s="112" t="s">
        <v>272</v>
      </c>
      <c r="F126" s="102"/>
      <c r="G126" s="102"/>
      <c r="H126" s="106"/>
      <c r="I126" s="106"/>
      <c r="J126" s="106"/>
    </row>
    <row r="127" spans="1:15" x14ac:dyDescent="0.3">
      <c r="A127" s="106"/>
      <c r="B127" s="106"/>
      <c r="C127" s="109" t="s">
        <v>300</v>
      </c>
      <c r="D127" s="111" t="s">
        <v>299</v>
      </c>
      <c r="E127" s="112" t="s">
        <v>272</v>
      </c>
      <c r="F127" s="102"/>
      <c r="G127" s="102"/>
      <c r="H127" s="106"/>
      <c r="I127" s="106"/>
      <c r="J127" s="106"/>
    </row>
    <row r="128" spans="1:15" ht="15" customHeight="1" x14ac:dyDescent="0.3">
      <c r="A128" s="106"/>
      <c r="B128" s="106"/>
      <c r="C128" s="109" t="s">
        <v>298</v>
      </c>
      <c r="D128" s="111" t="s">
        <v>297</v>
      </c>
      <c r="E128" s="112" t="s">
        <v>272</v>
      </c>
      <c r="F128" s="102"/>
      <c r="G128" s="102"/>
      <c r="H128" s="106"/>
      <c r="I128" s="106"/>
      <c r="J128" s="106"/>
    </row>
    <row r="132" spans="3:3" x14ac:dyDescent="0.3">
      <c r="C132" s="88"/>
    </row>
    <row r="133" spans="3:3" x14ac:dyDescent="0.3">
      <c r="C133" s="88"/>
    </row>
  </sheetData>
  <pageMargins left="0.7" right="0.7" top="0.75" bottom="0.75" header="0.3" footer="0.3"/>
  <pageSetup paperSize="9" orientation="portrait"/>
  <drawing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tabColor theme="4"/>
  </sheetPr>
  <dimension ref="A1:CP132"/>
  <sheetViews>
    <sheetView workbookViewId="0">
      <selection activeCell="C16" sqref="C16"/>
    </sheetView>
  </sheetViews>
  <sheetFormatPr defaultRowHeight="14.4" x14ac:dyDescent="0.3"/>
  <cols>
    <col min="1" max="1" width="10.33203125" customWidth="1"/>
    <col min="2" max="2" width="51.44140625" customWidth="1"/>
    <col min="3" max="3" width="14.6640625" style="52" bestFit="1" customWidth="1"/>
    <col min="4" max="7" width="9.109375" style="52"/>
    <col min="8" max="8" width="7" style="52" customWidth="1"/>
    <col min="26" max="26" width="46.109375" customWidth="1"/>
  </cols>
  <sheetData>
    <row r="1" spans="1:94" ht="28.8" x14ac:dyDescent="0.55000000000000004">
      <c r="B1" s="51" t="s">
        <v>282</v>
      </c>
    </row>
    <row r="2" spans="1:94" s="578" customFormat="1" ht="28.8" x14ac:dyDescent="0.55000000000000004">
      <c r="B2" s="51"/>
      <c r="C2" s="52"/>
      <c r="D2" s="52"/>
      <c r="E2" s="52"/>
      <c r="F2" s="52"/>
      <c r="G2" s="52"/>
      <c r="H2" s="52"/>
    </row>
    <row r="3" spans="1:94" s="578" customFormat="1" ht="28.8" x14ac:dyDescent="0.55000000000000004">
      <c r="B3" s="51"/>
      <c r="C3" s="52"/>
      <c r="D3" s="52"/>
      <c r="E3" s="52"/>
      <c r="F3" s="52"/>
      <c r="G3" s="52"/>
      <c r="H3" s="52"/>
      <c r="J3" s="837" t="s">
        <v>815</v>
      </c>
      <c r="AH3" s="837" t="s">
        <v>815</v>
      </c>
    </row>
    <row r="4" spans="1:94" s="578" customFormat="1" x14ac:dyDescent="0.3">
      <c r="B4" s="158" t="s">
        <v>273</v>
      </c>
      <c r="C4"/>
      <c r="D4"/>
      <c r="E4"/>
      <c r="F4"/>
      <c r="G4"/>
      <c r="H4"/>
      <c r="I4"/>
      <c r="J4" s="837">
        <v>0.2</v>
      </c>
      <c r="K4"/>
      <c r="L4"/>
      <c r="M4"/>
      <c r="N4"/>
      <c r="O4"/>
      <c r="P4"/>
      <c r="Z4" s="34" t="s">
        <v>273</v>
      </c>
      <c r="AH4" s="837">
        <v>0.2</v>
      </c>
    </row>
    <row r="5" spans="1:94" s="578" customFormat="1" ht="27.6" x14ac:dyDescent="0.3">
      <c r="B5" s="27" t="s">
        <v>255</v>
      </c>
      <c r="C5" s="27" t="s">
        <v>256</v>
      </c>
      <c r="D5" s="28" t="s">
        <v>257</v>
      </c>
      <c r="E5" s="28" t="s">
        <v>259</v>
      </c>
      <c r="F5" s="29" t="s">
        <v>260</v>
      </c>
      <c r="G5" s="30" t="s">
        <v>261</v>
      </c>
      <c r="H5" s="30" t="s">
        <v>262</v>
      </c>
      <c r="I5" s="30" t="s">
        <v>263</v>
      </c>
      <c r="J5" s="30" t="s">
        <v>264</v>
      </c>
      <c r="K5" s="30" t="s">
        <v>265</v>
      </c>
      <c r="L5" s="30" t="s">
        <v>266</v>
      </c>
      <c r="M5" s="30" t="s">
        <v>267</v>
      </c>
      <c r="N5" s="30" t="s">
        <v>268</v>
      </c>
      <c r="O5" s="30" t="s">
        <v>269</v>
      </c>
      <c r="Z5" s="27" t="s">
        <v>255</v>
      </c>
      <c r="AA5" s="27" t="s">
        <v>256</v>
      </c>
      <c r="AB5" s="28" t="s">
        <v>257</v>
      </c>
      <c r="AC5" s="28" t="s">
        <v>259</v>
      </c>
      <c r="AD5" s="29" t="s">
        <v>260</v>
      </c>
      <c r="AE5" s="30" t="s">
        <v>261</v>
      </c>
      <c r="AF5" s="30" t="s">
        <v>262</v>
      </c>
      <c r="AG5" s="30" t="s">
        <v>263</v>
      </c>
      <c r="AH5" s="30" t="s">
        <v>264</v>
      </c>
      <c r="AI5" s="30" t="s">
        <v>265</v>
      </c>
      <c r="AJ5" s="30" t="s">
        <v>266</v>
      </c>
      <c r="AK5" s="30" t="s">
        <v>267</v>
      </c>
      <c r="AL5" s="30" t="s">
        <v>268</v>
      </c>
      <c r="AM5" s="30" t="s">
        <v>269</v>
      </c>
      <c r="AN5"/>
    </row>
    <row r="6" spans="1:94" s="578" customFormat="1" ht="15" thickBot="1" x14ac:dyDescent="0.35">
      <c r="B6" s="31"/>
      <c r="C6" s="31"/>
      <c r="D6" s="32"/>
      <c r="E6" s="32"/>
      <c r="F6" s="33"/>
      <c r="G6" s="31"/>
      <c r="H6" s="31"/>
      <c r="I6" s="31"/>
      <c r="J6" s="31"/>
      <c r="K6" s="31"/>
      <c r="L6" s="31"/>
      <c r="M6" s="31"/>
      <c r="N6" s="31"/>
      <c r="O6" s="31"/>
      <c r="Z6" s="31"/>
      <c r="AA6" s="31"/>
      <c r="AB6" s="32"/>
      <c r="AD6" s="33"/>
      <c r="AE6" s="31"/>
      <c r="AF6" s="31"/>
      <c r="AG6" s="31"/>
      <c r="AH6" s="31"/>
      <c r="AI6" s="31"/>
      <c r="AJ6" s="31"/>
      <c r="AK6" s="31"/>
      <c r="AL6" s="31"/>
      <c r="AM6" s="31"/>
    </row>
    <row r="7" spans="1:94" s="578" customFormat="1" x14ac:dyDescent="0.3">
      <c r="B7" s="37"/>
      <c r="C7" s="37"/>
      <c r="D7" s="38"/>
      <c r="E7" s="38" t="s">
        <v>666</v>
      </c>
      <c r="F7" s="38" t="s">
        <v>373</v>
      </c>
      <c r="G7" s="38" t="s">
        <v>374</v>
      </c>
      <c r="H7" s="38" t="s">
        <v>375</v>
      </c>
      <c r="I7" s="37" t="s">
        <v>271</v>
      </c>
      <c r="J7" s="37" t="s">
        <v>271</v>
      </c>
      <c r="K7" s="37" t="s">
        <v>272</v>
      </c>
      <c r="L7" s="37" t="s">
        <v>272</v>
      </c>
      <c r="M7" s="37" t="s">
        <v>272</v>
      </c>
      <c r="N7" s="37" t="s">
        <v>272</v>
      </c>
      <c r="O7" s="37" t="s">
        <v>272</v>
      </c>
      <c r="Z7" s="37"/>
      <c r="AA7" s="37"/>
      <c r="AB7" s="38"/>
      <c r="AD7" s="38" t="s">
        <v>373</v>
      </c>
      <c r="AE7" s="38" t="s">
        <v>374</v>
      </c>
      <c r="AF7" s="38" t="s">
        <v>375</v>
      </c>
      <c r="AG7" s="37" t="s">
        <v>271</v>
      </c>
      <c r="AH7" s="37" t="s">
        <v>271</v>
      </c>
      <c r="AI7" s="37" t="s">
        <v>272</v>
      </c>
      <c r="AJ7" s="37" t="s">
        <v>272</v>
      </c>
      <c r="AK7" s="37" t="s">
        <v>272</v>
      </c>
      <c r="AL7" s="37" t="s">
        <v>272</v>
      </c>
      <c r="AM7" s="37" t="s">
        <v>272</v>
      </c>
    </row>
    <row r="8" spans="1:94" x14ac:dyDescent="0.3">
      <c r="B8" s="39">
        <f>C14</f>
        <v>2015</v>
      </c>
      <c r="C8" s="39">
        <f>B8</f>
        <v>2015</v>
      </c>
      <c r="D8" s="39">
        <f>C21/100</f>
        <v>1.35</v>
      </c>
      <c r="E8" s="39">
        <f>C23</f>
        <v>20</v>
      </c>
      <c r="F8" s="242">
        <f>C43</f>
        <v>9.6850000000000005</v>
      </c>
      <c r="G8" s="242">
        <f>C46</f>
        <v>0.17507500000000001</v>
      </c>
      <c r="H8" s="242">
        <f>C47</f>
        <v>0</v>
      </c>
      <c r="I8" s="80"/>
      <c r="J8" s="39">
        <f>$J$4*C18/100</f>
        <v>0.2</v>
      </c>
      <c r="K8" s="39"/>
      <c r="L8" s="39"/>
      <c r="M8" s="39"/>
      <c r="N8" s="39"/>
      <c r="O8" s="39"/>
      <c r="Q8" s="39"/>
      <c r="Z8" s="39">
        <f>AA14</f>
        <v>2015</v>
      </c>
      <c r="AA8" s="39">
        <f>Z8</f>
        <v>2015</v>
      </c>
      <c r="AB8" s="39">
        <f>AA21/100</f>
        <v>1.35</v>
      </c>
      <c r="AC8" s="39">
        <f>AA23</f>
        <v>20</v>
      </c>
      <c r="AD8" s="242">
        <f>AA43</f>
        <v>3.0477272727272728</v>
      </c>
      <c r="AE8" s="242">
        <f>AA46</f>
        <v>3.9789772727272729E-2</v>
      </c>
      <c r="AF8" s="242">
        <f>AA47</f>
        <v>0</v>
      </c>
      <c r="AG8" s="39"/>
      <c r="AH8" s="39">
        <f>$J$4*AA18/100</f>
        <v>0.2</v>
      </c>
      <c r="AI8" s="39">
        <f>AA23</f>
        <v>20</v>
      </c>
      <c r="AJ8" s="39">
        <f>AA24</f>
        <v>0</v>
      </c>
      <c r="AK8" s="39" t="str">
        <f>AA25</f>
        <v>-</v>
      </c>
      <c r="AL8" s="39" t="str">
        <f>AA26</f>
        <v>-</v>
      </c>
      <c r="AM8" s="39" t="str">
        <f>AA27</f>
        <v>-</v>
      </c>
    </row>
    <row r="9" spans="1:94" x14ac:dyDescent="0.3">
      <c r="B9" s="39">
        <f>D14</f>
        <v>2020</v>
      </c>
      <c r="C9" s="39"/>
      <c r="D9" s="39">
        <f>D21/100</f>
        <v>1.45</v>
      </c>
      <c r="E9" s="39">
        <f>D23</f>
        <v>20</v>
      </c>
      <c r="F9" s="242">
        <f>D43</f>
        <v>9.1038999999999994</v>
      </c>
      <c r="G9" s="242">
        <f>D46</f>
        <v>0.17507500000000001</v>
      </c>
      <c r="H9" s="242">
        <f>D47</f>
        <v>0</v>
      </c>
      <c r="I9" s="80"/>
      <c r="J9" s="39">
        <f>$J$4*D18/100</f>
        <v>0.2</v>
      </c>
      <c r="K9" s="39"/>
      <c r="L9" s="39"/>
      <c r="M9" s="39"/>
      <c r="N9" s="39"/>
      <c r="O9" s="39"/>
      <c r="Q9" s="39"/>
      <c r="Z9" s="39">
        <f>AB14</f>
        <v>2020</v>
      </c>
      <c r="AA9" s="39"/>
      <c r="AB9" s="39">
        <f>AB21/100</f>
        <v>1.45</v>
      </c>
      <c r="AC9" s="39">
        <f>AB23</f>
        <v>20</v>
      </c>
      <c r="AD9" s="242">
        <f>AB43</f>
        <v>1.5831249999999999</v>
      </c>
      <c r="AE9" s="242">
        <f>AB46</f>
        <v>2.1884375000000001E-2</v>
      </c>
      <c r="AF9" s="242">
        <f>AB47</f>
        <v>0</v>
      </c>
      <c r="AG9" s="39"/>
      <c r="AH9" s="39">
        <f>$J$4*AB18/100</f>
        <v>0.2</v>
      </c>
      <c r="AI9" s="39">
        <f>AB23</f>
        <v>20</v>
      </c>
      <c r="AJ9" s="39">
        <f>AB24</f>
        <v>0</v>
      </c>
      <c r="AK9" s="39" t="str">
        <f>AB25</f>
        <v>-</v>
      </c>
      <c r="AL9" s="39" t="str">
        <f>AB26</f>
        <v>-</v>
      </c>
      <c r="AM9" s="39" t="str">
        <f>AB27</f>
        <v>-</v>
      </c>
    </row>
    <row r="10" spans="1:94" ht="15" customHeight="1" x14ac:dyDescent="0.3">
      <c r="B10" s="39">
        <f>E14</f>
        <v>2030</v>
      </c>
      <c r="C10" s="39"/>
      <c r="D10" s="39">
        <f>E21/100</f>
        <v>1.7</v>
      </c>
      <c r="E10" s="39">
        <f>E23</f>
        <v>20</v>
      </c>
      <c r="F10" s="242">
        <f>E43</f>
        <v>8.1935099999999998</v>
      </c>
      <c r="G10" s="242">
        <f>E46</f>
        <v>0.17507500000000001</v>
      </c>
      <c r="H10" s="242">
        <f>E47</f>
        <v>0</v>
      </c>
      <c r="I10" s="80"/>
      <c r="J10" s="39">
        <f>$J$4*E18/100</f>
        <v>0.2</v>
      </c>
      <c r="K10" s="39"/>
      <c r="L10" s="39"/>
      <c r="M10" s="39"/>
      <c r="N10" s="39"/>
      <c r="O10" s="39"/>
      <c r="Q10" s="39"/>
      <c r="Z10" s="39">
        <f>AC14</f>
        <v>2030</v>
      </c>
      <c r="AA10" s="39"/>
      <c r="AB10" s="39">
        <f>AC21/100</f>
        <v>1.7</v>
      </c>
      <c r="AC10" s="39">
        <f>AC23</f>
        <v>20</v>
      </c>
      <c r="AD10" s="242">
        <f>AC43</f>
        <v>1.3968750000000001</v>
      </c>
      <c r="AE10" s="242">
        <f>AC46</f>
        <v>2.1884375000000001E-2</v>
      </c>
      <c r="AF10" s="242">
        <f>AC47</f>
        <v>0</v>
      </c>
      <c r="AG10" s="39"/>
      <c r="AH10" s="39">
        <f>$J$4*AC18/100</f>
        <v>0.2</v>
      </c>
      <c r="AI10" s="39">
        <f>AC23</f>
        <v>20</v>
      </c>
      <c r="AJ10" s="39">
        <f>AC24</f>
        <v>0</v>
      </c>
      <c r="AK10" s="39" t="str">
        <f>AC25</f>
        <v>-</v>
      </c>
      <c r="AL10" s="39" t="str">
        <f>AC26</f>
        <v>-</v>
      </c>
      <c r="AM10" s="39" t="str">
        <f>AC27</f>
        <v>-</v>
      </c>
    </row>
    <row r="11" spans="1:94" ht="15" customHeight="1" x14ac:dyDescent="0.3">
      <c r="B11" s="39">
        <f>F14</f>
        <v>2050</v>
      </c>
      <c r="C11" s="39"/>
      <c r="D11" s="39">
        <f>F21/100</f>
        <v>1.7</v>
      </c>
      <c r="E11" s="39">
        <f>F23</f>
        <v>20</v>
      </c>
      <c r="F11" s="242">
        <f>F43</f>
        <v>7.3741589999999997</v>
      </c>
      <c r="G11" s="242">
        <f>F46</f>
        <v>0.17507500000000001</v>
      </c>
      <c r="H11" s="242">
        <f>F47</f>
        <v>0</v>
      </c>
      <c r="I11" s="80"/>
      <c r="J11" s="39">
        <f>$J$4*F18/100</f>
        <v>0.2</v>
      </c>
      <c r="K11" s="39"/>
      <c r="L11" s="39"/>
      <c r="M11" s="39"/>
      <c r="N11" s="39"/>
      <c r="O11" s="39"/>
      <c r="Q11" s="39"/>
      <c r="Z11" s="39">
        <f>AD14</f>
        <v>2050</v>
      </c>
      <c r="AA11" s="39"/>
      <c r="AB11" s="39">
        <f>AD21/100</f>
        <v>1.7</v>
      </c>
      <c r="AC11" s="39">
        <f>AD23</f>
        <v>20</v>
      </c>
      <c r="AD11" s="242">
        <f>AD43</f>
        <v>1.30375</v>
      </c>
      <c r="AE11" s="242">
        <f>AD46</f>
        <v>2.1884375000000001E-2</v>
      </c>
      <c r="AF11" s="242">
        <f>AD47</f>
        <v>0</v>
      </c>
      <c r="AG11" s="39"/>
      <c r="AH11" s="39">
        <f>$J$4*AD18/100</f>
        <v>0.2</v>
      </c>
      <c r="AI11" s="39">
        <f>AD23</f>
        <v>20</v>
      </c>
      <c r="AJ11" s="39">
        <f>AD24</f>
        <v>0</v>
      </c>
      <c r="AK11" s="39" t="str">
        <f>AD25</f>
        <v>-</v>
      </c>
      <c r="AL11" s="39" t="str">
        <f>AD26</f>
        <v>-</v>
      </c>
      <c r="AM11" s="39" t="str">
        <f>AD27</f>
        <v>-</v>
      </c>
    </row>
    <row r="12" spans="1:94" s="578" customFormat="1" ht="15" customHeight="1" thickBot="1" x14ac:dyDescent="0.35">
      <c r="B12" s="619"/>
      <c r="C12" s="619"/>
      <c r="D12" s="619"/>
      <c r="E12" s="619"/>
      <c r="F12" s="619"/>
      <c r="G12" s="620"/>
      <c r="H12" s="620"/>
      <c r="I12" s="620"/>
      <c r="J12" s="619"/>
      <c r="K12" s="619"/>
      <c r="L12" s="619"/>
      <c r="M12" s="619"/>
      <c r="N12" s="619"/>
      <c r="O12" s="619"/>
      <c r="P12" s="619"/>
    </row>
    <row r="13" spans="1:94" ht="15.75" customHeight="1" thickBot="1" x14ac:dyDescent="0.35">
      <c r="A13" s="621"/>
      <c r="B13" s="621" t="s">
        <v>0</v>
      </c>
      <c r="C13" s="1195" t="s">
        <v>653</v>
      </c>
      <c r="D13" s="1196"/>
      <c r="E13" s="1196"/>
      <c r="F13" s="1196"/>
      <c r="G13" s="1196"/>
      <c r="H13" s="1196"/>
      <c r="I13" s="1196"/>
      <c r="J13" s="1196"/>
      <c r="K13" s="1196"/>
      <c r="L13" s="1197"/>
      <c r="M13" s="455"/>
      <c r="N13" s="455"/>
      <c r="O13" s="455"/>
      <c r="P13" s="455"/>
      <c r="Q13" s="455"/>
      <c r="R13" s="455"/>
      <c r="S13" s="455"/>
      <c r="T13" s="455"/>
      <c r="U13" s="455"/>
      <c r="V13" s="578"/>
      <c r="W13" s="578"/>
      <c r="X13" s="578"/>
      <c r="Y13" s="578"/>
      <c r="Z13" s="621" t="s">
        <v>0</v>
      </c>
      <c r="AA13" s="1195" t="s">
        <v>659</v>
      </c>
      <c r="AB13" s="1196"/>
      <c r="AC13" s="1196"/>
      <c r="AD13" s="1196"/>
      <c r="AE13" s="1196"/>
      <c r="AF13" s="1196"/>
      <c r="AG13" s="1196"/>
      <c r="AH13" s="1196"/>
      <c r="AI13" s="1196"/>
      <c r="AJ13" s="1197"/>
      <c r="AK13" s="578"/>
      <c r="AL13" s="578"/>
      <c r="AM13" s="578"/>
      <c r="AN13" s="578"/>
      <c r="AO13" s="578"/>
      <c r="AP13" s="578"/>
      <c r="AQ13" s="578"/>
      <c r="AR13" s="578"/>
      <c r="AS13" s="578"/>
      <c r="AT13" s="578"/>
      <c r="AU13" s="578"/>
    </row>
    <row r="14" spans="1:94" s="8" customFormat="1" ht="15.75" customHeight="1" thickBot="1" x14ac:dyDescent="0.35">
      <c r="A14" s="624"/>
      <c r="B14" s="624"/>
      <c r="C14" s="1201">
        <v>2015</v>
      </c>
      <c r="D14" s="1202">
        <v>2020</v>
      </c>
      <c r="E14" s="1202">
        <v>2030</v>
      </c>
      <c r="F14" s="1198">
        <v>2050</v>
      </c>
      <c r="G14" s="1201" t="s">
        <v>495</v>
      </c>
      <c r="H14" s="1198"/>
      <c r="I14" s="1201" t="s">
        <v>496</v>
      </c>
      <c r="J14" s="1198"/>
      <c r="K14" s="635" t="s">
        <v>2</v>
      </c>
      <c r="L14" s="635" t="s">
        <v>3</v>
      </c>
      <c r="M14" s="455"/>
      <c r="N14" s="455"/>
      <c r="O14" s="455"/>
      <c r="P14" s="455"/>
      <c r="Q14" s="455"/>
      <c r="R14" s="455"/>
      <c r="S14" s="455"/>
      <c r="T14" s="455"/>
      <c r="U14" s="455"/>
      <c r="V14" s="578"/>
      <c r="W14" s="578"/>
      <c r="X14" s="578"/>
      <c r="Y14" s="578"/>
      <c r="Z14" s="580"/>
      <c r="AA14" s="1202">
        <v>2015</v>
      </c>
      <c r="AB14" s="1200">
        <v>2020</v>
      </c>
      <c r="AC14" s="1202">
        <v>2030</v>
      </c>
      <c r="AD14" s="1198">
        <v>2050</v>
      </c>
      <c r="AE14" s="1200" t="s">
        <v>495</v>
      </c>
      <c r="AF14" s="1198"/>
      <c r="AG14" s="1201" t="s">
        <v>496</v>
      </c>
      <c r="AH14" s="1198"/>
      <c r="AI14" s="635" t="s">
        <v>2</v>
      </c>
      <c r="AJ14" s="706" t="s">
        <v>3</v>
      </c>
      <c r="AK14" s="578"/>
      <c r="AL14" s="578"/>
      <c r="AM14" s="578"/>
      <c r="AN14" s="578"/>
      <c r="AO14" s="578"/>
      <c r="AP14" s="578"/>
      <c r="AQ14" s="578"/>
      <c r="AR14" s="578"/>
      <c r="AS14" s="578"/>
      <c r="AT14" s="578"/>
      <c r="AU14" s="578"/>
    </row>
    <row r="15" spans="1:94" ht="25.5" customHeight="1" thickBot="1" x14ac:dyDescent="0.35">
      <c r="A15" s="622"/>
      <c r="B15" s="622" t="s">
        <v>4</v>
      </c>
      <c r="C15" s="1205"/>
      <c r="D15" s="1203"/>
      <c r="E15" s="1203"/>
      <c r="F15" s="1199"/>
      <c r="G15" s="581" t="s">
        <v>497</v>
      </c>
      <c r="H15" s="697" t="s">
        <v>498</v>
      </c>
      <c r="I15" s="582" t="s">
        <v>497</v>
      </c>
      <c r="J15" s="583" t="s">
        <v>498</v>
      </c>
      <c r="K15" s="698"/>
      <c r="L15" s="699"/>
      <c r="M15" s="455"/>
      <c r="N15" s="455"/>
      <c r="O15" s="455"/>
      <c r="P15" s="455"/>
      <c r="Q15" s="455"/>
      <c r="R15" s="455"/>
      <c r="S15" s="455"/>
      <c r="T15" s="455"/>
      <c r="U15" s="455"/>
      <c r="V15" s="578"/>
      <c r="W15" s="578"/>
      <c r="X15" s="578"/>
      <c r="Y15" s="578"/>
      <c r="Z15" s="622" t="s">
        <v>4</v>
      </c>
      <c r="AA15" s="1203"/>
      <c r="AB15" s="1204"/>
      <c r="AC15" s="1203"/>
      <c r="AD15" s="1199"/>
      <c r="AE15" s="581" t="s">
        <v>497</v>
      </c>
      <c r="AF15" s="582" t="s">
        <v>498</v>
      </c>
      <c r="AG15" s="697" t="s">
        <v>497</v>
      </c>
      <c r="AH15" s="582" t="s">
        <v>498</v>
      </c>
      <c r="AI15" s="707"/>
      <c r="AJ15" s="699"/>
      <c r="AK15" s="578"/>
      <c r="AL15" s="578"/>
      <c r="AM15" s="578"/>
      <c r="AN15" s="578"/>
      <c r="AO15" s="578"/>
      <c r="AP15" s="578"/>
      <c r="AQ15" s="578"/>
      <c r="AR15" s="578"/>
      <c r="AS15" s="578"/>
      <c r="AT15" s="578"/>
      <c r="AU15" s="578"/>
      <c r="AV15" s="8"/>
      <c r="AW15" s="8"/>
      <c r="AX15" s="8"/>
      <c r="AY15" s="8"/>
      <c r="AZ15" s="8"/>
      <c r="BA15" s="8"/>
      <c r="BB15" s="8"/>
      <c r="BC15" s="8"/>
      <c r="BD15" s="8"/>
      <c r="BE15" s="8"/>
      <c r="BF15" s="8"/>
      <c r="BG15" s="8"/>
      <c r="BH15" s="8"/>
      <c r="BI15" s="8"/>
      <c r="BJ15" s="8"/>
      <c r="BK15" s="8"/>
      <c r="BL15" s="8"/>
      <c r="BM15" s="8"/>
      <c r="BN15" s="8"/>
      <c r="BO15" s="8"/>
      <c r="BP15" s="8"/>
      <c r="BQ15" s="8"/>
      <c r="BR15" s="8"/>
      <c r="BS15" s="8"/>
      <c r="BT15" s="8"/>
      <c r="BU15" s="8"/>
      <c r="BV15" s="8"/>
      <c r="BW15" s="8"/>
      <c r="BX15" s="8"/>
      <c r="BY15" s="8"/>
      <c r="BZ15" s="8"/>
      <c r="CA15" s="8"/>
      <c r="CB15" s="8"/>
      <c r="CC15" s="8"/>
      <c r="CD15" s="8"/>
      <c r="CE15" s="8"/>
      <c r="CF15" s="8"/>
      <c r="CG15" s="8"/>
      <c r="CH15" s="8"/>
      <c r="CI15" s="8"/>
      <c r="CJ15" s="8"/>
      <c r="CK15" s="8"/>
      <c r="CL15" s="8"/>
      <c r="CM15" s="8"/>
      <c r="CN15" s="8"/>
      <c r="CO15" s="8"/>
      <c r="CP15" s="8"/>
    </row>
    <row r="16" spans="1:94" ht="25.5" customHeight="1" thickBot="1" x14ac:dyDescent="0.35">
      <c r="A16" s="623"/>
      <c r="B16" s="623" t="s">
        <v>5</v>
      </c>
      <c r="C16" s="596">
        <v>10</v>
      </c>
      <c r="D16" s="596">
        <v>10</v>
      </c>
      <c r="E16" s="596">
        <v>10</v>
      </c>
      <c r="F16" s="596">
        <v>10</v>
      </c>
      <c r="G16" s="637">
        <v>10</v>
      </c>
      <c r="H16" s="637">
        <v>50</v>
      </c>
      <c r="I16" s="637">
        <v>10</v>
      </c>
      <c r="J16" s="637">
        <v>50</v>
      </c>
      <c r="K16" s="637" t="s">
        <v>654</v>
      </c>
      <c r="L16" s="637"/>
      <c r="M16" s="455"/>
      <c r="N16" s="455">
        <f>F16*8760</f>
        <v>87600</v>
      </c>
      <c r="O16" s="455">
        <f>18000/N16</f>
        <v>0.20547945205479451</v>
      </c>
      <c r="P16" s="455"/>
      <c r="Q16" s="455"/>
      <c r="R16" s="455"/>
      <c r="S16" s="455"/>
      <c r="T16" s="455"/>
      <c r="U16" s="455"/>
      <c r="V16" s="578"/>
      <c r="W16" s="578"/>
      <c r="X16" s="578"/>
      <c r="Y16" s="578"/>
      <c r="Z16" s="623" t="s">
        <v>5</v>
      </c>
      <c r="AA16" s="596">
        <v>44</v>
      </c>
      <c r="AB16" s="596">
        <v>80</v>
      </c>
      <c r="AC16" s="596">
        <v>80</v>
      </c>
      <c r="AD16" s="596">
        <v>80</v>
      </c>
      <c r="AE16" s="637" t="s">
        <v>655</v>
      </c>
      <c r="AF16" s="637" t="s">
        <v>655</v>
      </c>
      <c r="AG16" s="637" t="s">
        <v>655</v>
      </c>
      <c r="AH16" s="637" t="s">
        <v>655</v>
      </c>
      <c r="AI16" s="637" t="s">
        <v>660</v>
      </c>
      <c r="AJ16" s="706"/>
      <c r="AK16" s="578"/>
      <c r="AL16" s="578"/>
      <c r="AM16" s="578"/>
      <c r="AN16" s="578"/>
      <c r="AO16" s="578"/>
      <c r="AP16" s="578"/>
      <c r="AQ16" s="578"/>
      <c r="AR16" s="578"/>
      <c r="AS16" s="578"/>
      <c r="AT16" s="578"/>
      <c r="AU16" s="578"/>
      <c r="AV16" s="8"/>
      <c r="AW16" s="8"/>
      <c r="AX16" s="8"/>
      <c r="AY16" s="8"/>
      <c r="AZ16" s="8"/>
      <c r="BA16" s="8"/>
      <c r="BB16" s="8"/>
      <c r="BC16" s="8"/>
      <c r="BD16" s="8"/>
      <c r="BE16" s="8"/>
      <c r="BF16" s="8"/>
      <c r="BG16" s="8"/>
      <c r="BH16" s="8"/>
      <c r="BI16" s="8"/>
      <c r="BJ16" s="8"/>
      <c r="BK16" s="8"/>
      <c r="BL16" s="8"/>
      <c r="BM16" s="8"/>
      <c r="BN16" s="8"/>
      <c r="BO16" s="8"/>
      <c r="BP16" s="8"/>
      <c r="BQ16" s="8"/>
      <c r="BR16" s="8"/>
      <c r="BS16" s="8"/>
      <c r="BT16" s="8"/>
      <c r="BU16" s="8"/>
      <c r="BV16" s="8"/>
      <c r="BW16" s="8"/>
      <c r="BX16" s="8"/>
      <c r="BY16" s="8"/>
      <c r="BZ16" s="8"/>
      <c r="CA16" s="8"/>
      <c r="CB16" s="8"/>
      <c r="CC16" s="8"/>
      <c r="CD16" s="8"/>
      <c r="CE16" s="8"/>
      <c r="CF16" s="8"/>
      <c r="CG16" s="8"/>
      <c r="CH16" s="8"/>
      <c r="CI16" s="8"/>
      <c r="CJ16" s="8"/>
      <c r="CK16" s="8"/>
      <c r="CL16" s="8"/>
      <c r="CM16" s="8"/>
      <c r="CN16" s="8"/>
      <c r="CO16" s="8"/>
      <c r="CP16" s="8"/>
    </row>
    <row r="17" spans="1:94" ht="15.75" customHeight="1" thickBot="1" x14ac:dyDescent="0.35">
      <c r="A17" s="623"/>
      <c r="B17" s="623" t="s">
        <v>77</v>
      </c>
      <c r="C17" s="637">
        <v>0</v>
      </c>
      <c r="D17" s="637">
        <v>0</v>
      </c>
      <c r="E17" s="637">
        <v>0</v>
      </c>
      <c r="F17" s="637">
        <v>0</v>
      </c>
      <c r="G17" s="637">
        <v>0</v>
      </c>
      <c r="H17" s="637">
        <v>0</v>
      </c>
      <c r="I17" s="637">
        <v>0</v>
      </c>
      <c r="J17" s="637">
        <v>0</v>
      </c>
      <c r="K17" s="637"/>
      <c r="L17" s="637"/>
      <c r="M17" s="455"/>
      <c r="N17" s="455"/>
      <c r="O17" s="455"/>
      <c r="P17" s="455"/>
      <c r="Q17" s="455"/>
      <c r="R17" s="455"/>
      <c r="S17" s="455"/>
      <c r="T17" s="455"/>
      <c r="U17" s="455"/>
      <c r="V17" s="578"/>
      <c r="W17" s="578"/>
      <c r="X17" s="578"/>
      <c r="Y17" s="578"/>
      <c r="Z17" s="623" t="s">
        <v>77</v>
      </c>
      <c r="AA17" s="637">
        <v>0</v>
      </c>
      <c r="AB17" s="637">
        <v>0</v>
      </c>
      <c r="AC17" s="637">
        <v>0</v>
      </c>
      <c r="AD17" s="637">
        <v>0</v>
      </c>
      <c r="AE17" s="637">
        <v>0</v>
      </c>
      <c r="AF17" s="637">
        <v>0</v>
      </c>
      <c r="AG17" s="637">
        <v>0</v>
      </c>
      <c r="AH17" s="637">
        <v>0</v>
      </c>
      <c r="AI17" s="637"/>
      <c r="AJ17" s="637"/>
      <c r="AK17" s="578"/>
      <c r="AL17" s="578"/>
      <c r="AM17" s="578"/>
      <c r="AN17" s="578"/>
      <c r="AO17" s="578"/>
      <c r="AP17" s="578"/>
      <c r="AQ17" s="578"/>
      <c r="AR17" s="578"/>
      <c r="AS17" s="578"/>
      <c r="AT17" s="578"/>
      <c r="AU17" s="578"/>
      <c r="AV17" s="8"/>
      <c r="AW17" s="8"/>
      <c r="AX17" s="8"/>
      <c r="AY17" s="8"/>
      <c r="AZ17" s="8"/>
      <c r="BA17" s="8"/>
      <c r="BB17" s="8"/>
      <c r="BC17" s="8"/>
      <c r="BD17" s="8"/>
      <c r="BE17" s="8"/>
      <c r="BF17" s="8"/>
      <c r="BG17" s="8"/>
      <c r="BH17" s="8"/>
      <c r="BI17" s="8"/>
      <c r="BJ17" s="8"/>
      <c r="BK17" s="8"/>
      <c r="BL17" s="8"/>
      <c r="BM17" s="8"/>
      <c r="BN17" s="8"/>
      <c r="BO17" s="8"/>
      <c r="BP17" s="8"/>
      <c r="BQ17" s="8"/>
      <c r="BR17" s="8"/>
      <c r="BS17" s="8"/>
      <c r="BT17" s="8"/>
      <c r="BU17" s="8"/>
      <c r="BV17" s="8"/>
      <c r="BW17" s="8"/>
      <c r="BX17" s="8"/>
      <c r="BY17" s="8"/>
      <c r="BZ17" s="8"/>
      <c r="CA17" s="8"/>
      <c r="CB17" s="8"/>
      <c r="CC17" s="8"/>
      <c r="CD17" s="8"/>
      <c r="CE17" s="8"/>
      <c r="CF17" s="8"/>
      <c r="CG17" s="8"/>
      <c r="CH17" s="8"/>
      <c r="CI17" s="8"/>
      <c r="CJ17" s="8"/>
      <c r="CK17" s="8"/>
      <c r="CL17" s="8"/>
      <c r="CM17" s="8"/>
      <c r="CN17" s="8"/>
      <c r="CO17" s="8"/>
      <c r="CP17" s="8"/>
    </row>
    <row r="18" spans="1:94" ht="15.75" customHeight="1" thickBot="1" x14ac:dyDescent="0.35">
      <c r="A18" s="623"/>
      <c r="B18" s="623" t="s">
        <v>7</v>
      </c>
      <c r="C18" s="637">
        <v>100</v>
      </c>
      <c r="D18" s="637">
        <v>100</v>
      </c>
      <c r="E18" s="637">
        <v>100</v>
      </c>
      <c r="F18" s="637">
        <v>100</v>
      </c>
      <c r="G18" s="637" t="s">
        <v>655</v>
      </c>
      <c r="H18" s="637" t="s">
        <v>655</v>
      </c>
      <c r="I18" s="637" t="s">
        <v>655</v>
      </c>
      <c r="J18" s="637" t="s">
        <v>655</v>
      </c>
      <c r="K18" s="637"/>
      <c r="L18" s="637"/>
      <c r="M18" s="455"/>
      <c r="N18" s="455"/>
      <c r="O18" s="455"/>
      <c r="P18" s="455"/>
      <c r="Q18" s="455"/>
      <c r="R18" s="455"/>
      <c r="S18" s="455"/>
      <c r="T18" s="455"/>
      <c r="U18" s="455"/>
      <c r="V18" s="578"/>
      <c r="W18" s="578"/>
      <c r="X18" s="578"/>
      <c r="Y18" s="578"/>
      <c r="Z18" s="623" t="s">
        <v>7</v>
      </c>
      <c r="AA18" s="637">
        <v>100</v>
      </c>
      <c r="AB18" s="637">
        <v>100</v>
      </c>
      <c r="AC18" s="637">
        <v>100</v>
      </c>
      <c r="AD18" s="637">
        <v>100</v>
      </c>
      <c r="AE18" s="637" t="s">
        <v>655</v>
      </c>
      <c r="AF18" s="637" t="s">
        <v>655</v>
      </c>
      <c r="AG18" s="637" t="s">
        <v>655</v>
      </c>
      <c r="AH18" s="637" t="s">
        <v>655</v>
      </c>
      <c r="AI18" s="637"/>
      <c r="AJ18" s="637"/>
      <c r="AK18" s="578"/>
      <c r="AL18" s="578"/>
      <c r="AM18" s="578"/>
      <c r="AN18" s="578"/>
      <c r="AO18" s="578"/>
      <c r="AP18" s="578"/>
      <c r="AQ18" s="578"/>
      <c r="AR18" s="578"/>
      <c r="AS18" s="578"/>
      <c r="AT18" s="578"/>
      <c r="AU18" s="578"/>
      <c r="AV18" s="8"/>
      <c r="AW18" s="8"/>
      <c r="AX18" s="8"/>
      <c r="AY18" s="8"/>
      <c r="AZ18" s="8"/>
      <c r="BA18" s="8"/>
      <c r="BB18" s="8"/>
      <c r="BC18" s="8"/>
      <c r="BD18" s="8"/>
      <c r="BE18" s="8"/>
      <c r="BF18" s="8"/>
      <c r="BG18" s="8"/>
      <c r="BH18" s="8"/>
      <c r="BI18" s="8"/>
      <c r="BJ18" s="8"/>
      <c r="BK18" s="8"/>
      <c r="BL18" s="8"/>
      <c r="BM18" s="8"/>
      <c r="BN18" s="8"/>
      <c r="BO18" s="8"/>
      <c r="BP18" s="8"/>
      <c r="BQ18" s="8"/>
      <c r="BR18" s="8"/>
      <c r="BS18" s="8"/>
      <c r="BT18" s="8"/>
      <c r="BU18" s="8"/>
      <c r="BV18" s="8"/>
      <c r="BW18" s="8"/>
      <c r="BX18" s="8"/>
      <c r="BY18" s="8"/>
      <c r="BZ18" s="8"/>
      <c r="CA18" s="8"/>
      <c r="CB18" s="8"/>
      <c r="CC18" s="8"/>
      <c r="CD18" s="8"/>
      <c r="CE18" s="8"/>
      <c r="CF18" s="8"/>
      <c r="CG18" s="8"/>
      <c r="CH18" s="8"/>
      <c r="CI18" s="8"/>
      <c r="CJ18" s="8"/>
      <c r="CK18" s="8"/>
      <c r="CL18" s="8"/>
      <c r="CM18" s="8"/>
      <c r="CN18" s="8"/>
      <c r="CO18" s="8"/>
      <c r="CP18" s="8"/>
    </row>
    <row r="19" spans="1:94" ht="15.75" customHeight="1" thickBot="1" x14ac:dyDescent="0.35">
      <c r="A19" s="623"/>
      <c r="B19" s="623" t="s">
        <v>8</v>
      </c>
      <c r="C19" s="637">
        <v>100</v>
      </c>
      <c r="D19" s="637">
        <v>100</v>
      </c>
      <c r="E19" s="637">
        <v>100</v>
      </c>
      <c r="F19" s="637">
        <v>100</v>
      </c>
      <c r="G19" s="637" t="s">
        <v>655</v>
      </c>
      <c r="H19" s="637" t="s">
        <v>655</v>
      </c>
      <c r="I19" s="637" t="s">
        <v>655</v>
      </c>
      <c r="J19" s="637" t="s">
        <v>655</v>
      </c>
      <c r="K19" s="637"/>
      <c r="L19" s="637"/>
      <c r="M19" s="455"/>
      <c r="N19" s="455"/>
      <c r="O19" s="455"/>
      <c r="P19" s="455"/>
      <c r="Q19" s="455"/>
      <c r="R19" s="455"/>
      <c r="S19" s="455"/>
      <c r="T19" s="455"/>
      <c r="U19" s="455"/>
      <c r="V19" s="578"/>
      <c r="W19" s="578"/>
      <c r="X19" s="578"/>
      <c r="Y19" s="578"/>
      <c r="Z19" s="623" t="s">
        <v>8</v>
      </c>
      <c r="AA19" s="637">
        <v>100</v>
      </c>
      <c r="AB19" s="637">
        <v>100</v>
      </c>
      <c r="AC19" s="637">
        <v>100</v>
      </c>
      <c r="AD19" s="637">
        <v>100</v>
      </c>
      <c r="AE19" s="637" t="s">
        <v>655</v>
      </c>
      <c r="AF19" s="637" t="s">
        <v>655</v>
      </c>
      <c r="AG19" s="637" t="s">
        <v>655</v>
      </c>
      <c r="AH19" s="637" t="s">
        <v>655</v>
      </c>
      <c r="AI19" s="637"/>
      <c r="AJ19" s="637"/>
      <c r="AK19" s="578"/>
      <c r="AL19" s="578"/>
      <c r="AM19" s="578"/>
      <c r="AN19" s="578"/>
      <c r="AO19" s="578"/>
      <c r="AP19" s="578"/>
      <c r="AQ19" s="578"/>
      <c r="AR19" s="578"/>
      <c r="AS19" s="578"/>
      <c r="AT19" s="578"/>
      <c r="AU19" s="578"/>
      <c r="AV19" s="8"/>
      <c r="AW19" s="8"/>
      <c r="AX19" s="8"/>
      <c r="AY19" s="8"/>
      <c r="AZ19" s="8"/>
      <c r="BA19" s="8"/>
      <c r="BB19" s="8"/>
      <c r="BC19" s="8"/>
      <c r="BD19" s="8"/>
      <c r="BE19" s="8"/>
      <c r="BF19" s="8"/>
      <c r="BG19" s="8"/>
      <c r="BH19" s="8"/>
      <c r="BI19" s="8"/>
      <c r="BJ19" s="8"/>
      <c r="BK19" s="8"/>
      <c r="BL19" s="8"/>
      <c r="BM19" s="8"/>
      <c r="BN19" s="8"/>
      <c r="BO19" s="8"/>
      <c r="BP19" s="8"/>
      <c r="BQ19" s="8"/>
      <c r="BR19" s="8"/>
      <c r="BS19" s="8"/>
      <c r="BT19" s="8"/>
      <c r="BU19" s="8"/>
      <c r="BV19" s="8"/>
      <c r="BW19" s="8"/>
      <c r="BX19" s="8"/>
      <c r="BY19" s="8"/>
      <c r="BZ19" s="8"/>
      <c r="CA19" s="8"/>
      <c r="CB19" s="8"/>
      <c r="CC19" s="8"/>
      <c r="CD19" s="8"/>
      <c r="CE19" s="8"/>
      <c r="CF19" s="8"/>
      <c r="CG19" s="8"/>
      <c r="CH19" s="8"/>
      <c r="CI19" s="8"/>
      <c r="CJ19" s="8"/>
      <c r="CK19" s="8"/>
      <c r="CL19" s="8"/>
      <c r="CM19" s="8"/>
      <c r="CN19" s="8"/>
      <c r="CO19" s="8"/>
      <c r="CP19" s="8"/>
    </row>
    <row r="20" spans="1:94" ht="15.75" customHeight="1" thickBot="1" x14ac:dyDescent="0.35">
      <c r="A20" s="623"/>
      <c r="B20" s="623" t="s">
        <v>86</v>
      </c>
      <c r="C20" s="637" t="s">
        <v>655</v>
      </c>
      <c r="D20" s="637" t="s">
        <v>655</v>
      </c>
      <c r="E20" s="637" t="s">
        <v>655</v>
      </c>
      <c r="F20" s="637" t="s">
        <v>655</v>
      </c>
      <c r="G20" s="637" t="s">
        <v>655</v>
      </c>
      <c r="H20" s="637" t="s">
        <v>655</v>
      </c>
      <c r="I20" s="637" t="s">
        <v>655</v>
      </c>
      <c r="J20" s="637" t="s">
        <v>655</v>
      </c>
      <c r="K20" s="637"/>
      <c r="L20" s="637"/>
      <c r="M20" s="455"/>
      <c r="N20" s="455"/>
      <c r="O20" s="455"/>
      <c r="P20" s="455"/>
      <c r="Q20" s="455"/>
      <c r="R20" s="455"/>
      <c r="S20" s="455"/>
      <c r="T20" s="455"/>
      <c r="U20" s="455"/>
      <c r="V20" s="578"/>
      <c r="W20" s="578"/>
      <c r="X20" s="578"/>
      <c r="Y20" s="578"/>
      <c r="Z20" s="623" t="s">
        <v>86</v>
      </c>
      <c r="AA20" s="637" t="s">
        <v>655</v>
      </c>
      <c r="AB20" s="637" t="s">
        <v>655</v>
      </c>
      <c r="AC20" s="637" t="s">
        <v>655</v>
      </c>
      <c r="AD20" s="637" t="s">
        <v>655</v>
      </c>
      <c r="AE20" s="637" t="s">
        <v>655</v>
      </c>
      <c r="AF20" s="637" t="s">
        <v>655</v>
      </c>
      <c r="AG20" s="637" t="s">
        <v>655</v>
      </c>
      <c r="AH20" s="637" t="s">
        <v>655</v>
      </c>
      <c r="AI20" s="637"/>
      <c r="AJ20" s="637"/>
      <c r="AK20" s="578"/>
      <c r="AL20" s="578"/>
      <c r="AM20" s="578"/>
      <c r="AN20" s="578"/>
      <c r="AO20" s="578"/>
      <c r="AP20" s="578"/>
      <c r="AQ20" s="578"/>
      <c r="AR20" s="578"/>
      <c r="AS20" s="578"/>
      <c r="AT20" s="578"/>
      <c r="AU20" s="578"/>
      <c r="AV20" s="8"/>
      <c r="AW20" s="8"/>
      <c r="AX20" s="8"/>
      <c r="AY20" s="8"/>
      <c r="AZ20" s="8"/>
      <c r="BA20" s="8"/>
      <c r="BB20" s="8"/>
      <c r="BC20" s="8"/>
      <c r="BD20" s="8"/>
      <c r="BE20" s="8"/>
      <c r="BF20" s="8"/>
      <c r="BG20" s="8"/>
      <c r="BH20" s="8"/>
      <c r="BI20" s="8"/>
      <c r="BJ20" s="8"/>
      <c r="BK20" s="8"/>
      <c r="BL20" s="8"/>
      <c r="BM20" s="8"/>
      <c r="BN20" s="8"/>
      <c r="BO20" s="8"/>
      <c r="BP20" s="8"/>
      <c r="BQ20" s="8"/>
      <c r="BR20" s="8"/>
      <c r="BS20" s="8"/>
      <c r="BT20" s="8"/>
      <c r="BU20" s="8"/>
      <c r="BV20" s="8"/>
      <c r="BW20" s="8"/>
      <c r="BX20" s="8"/>
      <c r="BY20" s="8"/>
      <c r="BZ20" s="8"/>
      <c r="CA20" s="8"/>
      <c r="CB20" s="8"/>
      <c r="CC20" s="8"/>
      <c r="CD20" s="8"/>
      <c r="CE20" s="8"/>
      <c r="CF20" s="8"/>
      <c r="CG20" s="8"/>
      <c r="CH20" s="8"/>
      <c r="CI20" s="8"/>
      <c r="CJ20" s="8"/>
      <c r="CK20" s="8"/>
      <c r="CL20" s="8"/>
      <c r="CM20" s="8"/>
      <c r="CN20" s="8"/>
      <c r="CO20" s="8"/>
      <c r="CP20" s="8"/>
    </row>
    <row r="21" spans="1:94" ht="15.75" customHeight="1" thickBot="1" x14ac:dyDescent="0.35">
      <c r="A21" s="623"/>
      <c r="B21" s="623" t="s">
        <v>9</v>
      </c>
      <c r="C21" s="637">
        <v>135</v>
      </c>
      <c r="D21" s="637">
        <v>145</v>
      </c>
      <c r="E21" s="637">
        <v>170</v>
      </c>
      <c r="F21" s="637">
        <v>170</v>
      </c>
      <c r="G21" s="637" t="s">
        <v>655</v>
      </c>
      <c r="H21" s="637" t="s">
        <v>655</v>
      </c>
      <c r="I21" s="637" t="s">
        <v>655</v>
      </c>
      <c r="J21" s="637" t="s">
        <v>655</v>
      </c>
      <c r="K21" s="637" t="s">
        <v>42</v>
      </c>
      <c r="L21" s="637">
        <v>2.16</v>
      </c>
      <c r="M21" s="455"/>
      <c r="N21" s="455"/>
      <c r="O21" s="455"/>
      <c r="P21" s="455"/>
      <c r="Q21" s="455"/>
      <c r="R21" s="455"/>
      <c r="S21" s="455"/>
      <c r="T21" s="455"/>
      <c r="U21" s="455"/>
      <c r="V21" s="578"/>
      <c r="W21" s="578"/>
      <c r="X21" s="578"/>
      <c r="Y21" s="578"/>
      <c r="Z21" s="623" t="s">
        <v>9</v>
      </c>
      <c r="AA21" s="637">
        <v>135</v>
      </c>
      <c r="AB21" s="637">
        <v>145</v>
      </c>
      <c r="AC21" s="637">
        <v>170</v>
      </c>
      <c r="AD21" s="637">
        <v>170</v>
      </c>
      <c r="AE21" s="637" t="s">
        <v>655</v>
      </c>
      <c r="AF21" s="637" t="s">
        <v>655</v>
      </c>
      <c r="AG21" s="637" t="s">
        <v>655</v>
      </c>
      <c r="AH21" s="637" t="s">
        <v>655</v>
      </c>
      <c r="AI21" s="637" t="s">
        <v>42</v>
      </c>
      <c r="AJ21" s="637">
        <v>2.16</v>
      </c>
      <c r="AK21" s="578"/>
      <c r="AL21" s="578"/>
      <c r="AM21" s="578"/>
      <c r="AN21" s="578"/>
      <c r="AO21" s="578"/>
      <c r="AP21" s="578"/>
      <c r="AQ21" s="578"/>
      <c r="AR21" s="578"/>
      <c r="AS21" s="578"/>
      <c r="AT21" s="578"/>
      <c r="AU21" s="578"/>
      <c r="AV21" s="8"/>
      <c r="AW21" s="8"/>
      <c r="AX21" s="8"/>
      <c r="AY21" s="8"/>
      <c r="AZ21" s="8"/>
      <c r="BA21" s="8"/>
      <c r="BB21" s="8"/>
      <c r="BC21" s="8"/>
      <c r="BD21" s="8"/>
      <c r="BE21" s="8"/>
      <c r="BF21" s="8"/>
      <c r="BG21" s="8"/>
      <c r="BH21" s="8"/>
      <c r="BI21" s="8"/>
      <c r="BJ21" s="8"/>
      <c r="BK21" s="8"/>
      <c r="BL21" s="8"/>
      <c r="BM21" s="8"/>
      <c r="BN21" s="8"/>
      <c r="BO21" s="8"/>
      <c r="BP21" s="8"/>
      <c r="BQ21" s="8"/>
      <c r="BR21" s="8"/>
      <c r="BS21" s="8"/>
      <c r="BT21" s="8"/>
      <c r="BU21" s="8"/>
      <c r="BV21" s="8"/>
      <c r="BW21" s="8"/>
      <c r="BX21" s="8"/>
      <c r="BY21" s="8"/>
      <c r="BZ21" s="8"/>
      <c r="CA21" s="8"/>
      <c r="CB21" s="8"/>
      <c r="CC21" s="8"/>
      <c r="CD21" s="8"/>
      <c r="CE21" s="8"/>
      <c r="CF21" s="8"/>
      <c r="CG21" s="8"/>
      <c r="CH21" s="8"/>
      <c r="CI21" s="8"/>
      <c r="CJ21" s="8"/>
      <c r="CK21" s="8"/>
      <c r="CL21" s="8"/>
      <c r="CM21" s="8"/>
      <c r="CN21" s="8"/>
      <c r="CO21" s="8"/>
      <c r="CP21" s="8"/>
    </row>
    <row r="22" spans="1:94" ht="15.75" customHeight="1" thickBot="1" x14ac:dyDescent="0.35">
      <c r="A22" s="623"/>
      <c r="B22" s="623" t="s">
        <v>500</v>
      </c>
      <c r="C22" s="637" t="s">
        <v>655</v>
      </c>
      <c r="D22" s="637" t="s">
        <v>655</v>
      </c>
      <c r="E22" s="637" t="s">
        <v>655</v>
      </c>
      <c r="F22" s="637" t="s">
        <v>655</v>
      </c>
      <c r="G22" s="637" t="s">
        <v>655</v>
      </c>
      <c r="H22" s="637" t="s">
        <v>655</v>
      </c>
      <c r="I22" s="637" t="s">
        <v>655</v>
      </c>
      <c r="J22" s="637" t="s">
        <v>655</v>
      </c>
      <c r="K22" s="637"/>
      <c r="L22" s="637"/>
      <c r="M22" s="455"/>
      <c r="N22" s="455"/>
      <c r="O22" s="455"/>
      <c r="P22" s="455"/>
      <c r="Q22" s="455"/>
      <c r="R22" s="455"/>
      <c r="S22" s="455"/>
      <c r="T22" s="455"/>
      <c r="U22" s="455"/>
      <c r="V22" s="578"/>
      <c r="W22" s="578"/>
      <c r="X22" s="578"/>
      <c r="Y22" s="578"/>
      <c r="Z22" s="623" t="s">
        <v>500</v>
      </c>
      <c r="AA22" s="637" t="s">
        <v>655</v>
      </c>
      <c r="AB22" s="637" t="s">
        <v>655</v>
      </c>
      <c r="AC22" s="637" t="s">
        <v>655</v>
      </c>
      <c r="AD22" s="637" t="s">
        <v>655</v>
      </c>
      <c r="AE22" s="637" t="s">
        <v>655</v>
      </c>
      <c r="AF22" s="637" t="s">
        <v>655</v>
      </c>
      <c r="AG22" s="637" t="s">
        <v>655</v>
      </c>
      <c r="AH22" s="637" t="s">
        <v>655</v>
      </c>
      <c r="AI22" s="637"/>
      <c r="AJ22" s="637"/>
      <c r="AK22" s="578"/>
      <c r="AL22" s="578"/>
      <c r="AM22" s="578"/>
      <c r="AN22" s="578"/>
      <c r="AO22" s="578"/>
      <c r="AP22" s="578"/>
      <c r="AQ22" s="578"/>
      <c r="AR22" s="578"/>
      <c r="AS22" s="578"/>
      <c r="AT22" s="578"/>
      <c r="AU22" s="578"/>
      <c r="AV22" s="8"/>
      <c r="AW22" s="8"/>
      <c r="AX22" s="8"/>
      <c r="AY22" s="8"/>
      <c r="AZ22" s="8"/>
      <c r="BA22" s="8"/>
      <c r="BB22" s="8"/>
      <c r="BC22" s="8"/>
      <c r="BD22" s="8"/>
      <c r="BE22" s="8"/>
      <c r="BF22" s="8"/>
      <c r="BG22" s="8"/>
      <c r="BH22" s="8"/>
      <c r="BI22" s="8"/>
      <c r="BJ22" s="8"/>
      <c r="BK22" s="8"/>
      <c r="BL22" s="8"/>
      <c r="BM22" s="8"/>
      <c r="BN22" s="8"/>
      <c r="BO22" s="8"/>
      <c r="BP22" s="8"/>
      <c r="BQ22" s="8"/>
      <c r="BR22" s="8"/>
      <c r="BS22" s="8"/>
      <c r="BT22" s="8"/>
      <c r="BU22" s="8"/>
      <c r="BV22" s="8"/>
      <c r="BW22" s="8"/>
      <c r="BX22" s="8"/>
      <c r="BY22" s="8"/>
      <c r="BZ22" s="8"/>
      <c r="CA22" s="8"/>
      <c r="CB22" s="8"/>
      <c r="CC22" s="8"/>
      <c r="CD22" s="8"/>
      <c r="CE22" s="8"/>
      <c r="CF22" s="8"/>
      <c r="CG22" s="8"/>
      <c r="CH22" s="8"/>
      <c r="CI22" s="8"/>
      <c r="CJ22" s="8"/>
      <c r="CK22" s="8"/>
      <c r="CL22" s="8"/>
      <c r="CM22" s="8"/>
      <c r="CN22" s="8"/>
      <c r="CO22" s="8"/>
      <c r="CP22" s="8"/>
    </row>
    <row r="23" spans="1:94" ht="15.75" customHeight="1" thickBot="1" x14ac:dyDescent="0.35">
      <c r="A23" s="623"/>
      <c r="B23" s="623" t="s">
        <v>10</v>
      </c>
      <c r="C23" s="637">
        <v>20</v>
      </c>
      <c r="D23" s="637">
        <v>20</v>
      </c>
      <c r="E23" s="637">
        <v>20</v>
      </c>
      <c r="F23" s="637">
        <v>20</v>
      </c>
      <c r="G23" s="637" t="s">
        <v>655</v>
      </c>
      <c r="H23" s="637" t="s">
        <v>655</v>
      </c>
      <c r="I23" s="637" t="s">
        <v>655</v>
      </c>
      <c r="J23" s="637" t="s">
        <v>655</v>
      </c>
      <c r="K23" s="637" t="s">
        <v>19</v>
      </c>
      <c r="L23" s="637"/>
      <c r="M23" s="455"/>
      <c r="N23" s="455"/>
      <c r="O23" s="455"/>
      <c r="P23" s="455"/>
      <c r="Q23" s="455"/>
      <c r="R23" s="455"/>
      <c r="S23" s="455"/>
      <c r="T23" s="455"/>
      <c r="U23" s="455"/>
      <c r="V23" s="578"/>
      <c r="W23" s="578"/>
      <c r="X23" s="578"/>
      <c r="Y23" s="578"/>
      <c r="Z23" s="623" t="s">
        <v>10</v>
      </c>
      <c r="AA23" s="637">
        <v>20</v>
      </c>
      <c r="AB23" s="637">
        <v>20</v>
      </c>
      <c r="AC23" s="637">
        <v>20</v>
      </c>
      <c r="AD23" s="637">
        <v>20</v>
      </c>
      <c r="AE23" s="637" t="s">
        <v>655</v>
      </c>
      <c r="AF23" s="637" t="s">
        <v>655</v>
      </c>
      <c r="AG23" s="637" t="s">
        <v>655</v>
      </c>
      <c r="AH23" s="637" t="s">
        <v>655</v>
      </c>
      <c r="AI23" s="637" t="s">
        <v>19</v>
      </c>
      <c r="AJ23" s="637"/>
      <c r="AK23" s="578"/>
      <c r="AL23" s="578"/>
      <c r="AM23" s="578"/>
      <c r="AN23" s="578"/>
      <c r="AO23" s="578"/>
      <c r="AP23" s="578"/>
      <c r="AQ23" s="578"/>
      <c r="AR23" s="578"/>
      <c r="AS23" s="578"/>
      <c r="AT23" s="578"/>
      <c r="AU23" s="578"/>
      <c r="AV23" s="8"/>
      <c r="AW23" s="8"/>
      <c r="AX23" s="8"/>
      <c r="AY23" s="8"/>
      <c r="AZ23" s="8"/>
      <c r="BA23" s="8"/>
      <c r="BB23" s="8"/>
      <c r="BC23" s="8"/>
      <c r="BD23" s="8"/>
      <c r="BE23" s="8"/>
      <c r="BF23" s="8"/>
      <c r="BG23" s="8"/>
      <c r="BH23" s="8"/>
      <c r="BI23" s="8"/>
      <c r="BJ23" s="8"/>
      <c r="BK23" s="8"/>
      <c r="BL23" s="8"/>
      <c r="BM23" s="8"/>
      <c r="BN23" s="8"/>
      <c r="BO23" s="8"/>
      <c r="BP23" s="8"/>
      <c r="BQ23" s="8"/>
      <c r="BR23" s="8"/>
      <c r="BS23" s="8"/>
      <c r="BT23" s="8"/>
      <c r="BU23" s="8"/>
      <c r="BV23" s="8"/>
      <c r="BW23" s="8"/>
      <c r="BX23" s="8"/>
      <c r="BY23" s="8"/>
      <c r="BZ23" s="8"/>
      <c r="CA23" s="8"/>
      <c r="CB23" s="8"/>
      <c r="CC23" s="8"/>
      <c r="CD23" s="8"/>
      <c r="CE23" s="8"/>
      <c r="CF23" s="8"/>
      <c r="CG23" s="8"/>
      <c r="CH23" s="8"/>
      <c r="CI23" s="8"/>
      <c r="CJ23" s="8"/>
      <c r="CK23" s="8"/>
      <c r="CL23" s="8"/>
      <c r="CM23" s="8"/>
      <c r="CN23" s="8"/>
      <c r="CO23" s="8"/>
      <c r="CP23" s="8"/>
    </row>
    <row r="24" spans="1:94" ht="15.75" customHeight="1" thickBot="1" x14ac:dyDescent="0.35">
      <c r="A24" s="622"/>
      <c r="B24" s="622" t="s">
        <v>516</v>
      </c>
      <c r="C24" s="585"/>
      <c r="D24" s="585"/>
      <c r="E24" s="585"/>
      <c r="F24" s="585"/>
      <c r="G24" s="585"/>
      <c r="H24" s="585"/>
      <c r="I24" s="585"/>
      <c r="J24" s="585"/>
      <c r="K24" s="585"/>
      <c r="L24" s="637"/>
      <c r="M24" s="455"/>
      <c r="N24" s="455"/>
      <c r="O24" s="455"/>
      <c r="P24" s="455"/>
      <c r="Q24" s="455"/>
      <c r="R24" s="455"/>
      <c r="S24" s="455"/>
      <c r="T24" s="455"/>
      <c r="U24" s="455"/>
      <c r="V24" s="578"/>
      <c r="W24" s="578"/>
      <c r="X24" s="578"/>
      <c r="Y24" s="578"/>
      <c r="Z24" s="622" t="s">
        <v>516</v>
      </c>
      <c r="AA24" s="585"/>
      <c r="AB24" s="585"/>
      <c r="AC24" s="585"/>
      <c r="AD24" s="585"/>
      <c r="AE24" s="585"/>
      <c r="AF24" s="585"/>
      <c r="AG24" s="585"/>
      <c r="AH24" s="585"/>
      <c r="AI24" s="585"/>
      <c r="AJ24" s="637"/>
      <c r="AK24" s="578"/>
      <c r="AL24" s="578"/>
      <c r="AM24" s="578"/>
      <c r="AN24" s="578"/>
      <c r="AO24" s="578"/>
      <c r="AP24" s="578"/>
      <c r="AQ24" s="578"/>
      <c r="AR24" s="578"/>
      <c r="AS24" s="578"/>
      <c r="AT24" s="578"/>
      <c r="AU24" s="578"/>
      <c r="AV24" s="8"/>
      <c r="AW24" s="8"/>
      <c r="AX24" s="8"/>
      <c r="AY24" s="8"/>
      <c r="AZ24" s="8"/>
      <c r="BA24" s="8"/>
      <c r="BB24" s="8"/>
      <c r="BC24" s="8"/>
      <c r="BD24" s="8"/>
      <c r="BE24" s="8"/>
      <c r="BF24" s="8"/>
      <c r="BG24" s="8"/>
      <c r="BH24" s="8"/>
      <c r="BI24" s="8"/>
      <c r="BJ24" s="8"/>
      <c r="BK24" s="8"/>
      <c r="BL24" s="8"/>
      <c r="BM24" s="8"/>
      <c r="BN24" s="8"/>
      <c r="BO24" s="8"/>
      <c r="BP24" s="8"/>
      <c r="BQ24" s="8"/>
      <c r="BR24" s="8"/>
      <c r="BS24" s="8"/>
      <c r="BT24" s="8"/>
      <c r="BU24" s="8"/>
      <c r="BV24" s="8"/>
      <c r="BW24" s="8"/>
      <c r="BX24" s="8"/>
      <c r="BY24" s="8"/>
      <c r="BZ24" s="8"/>
      <c r="CA24" s="8"/>
      <c r="CB24" s="8"/>
      <c r="CC24" s="8"/>
      <c r="CD24" s="8"/>
      <c r="CE24" s="8"/>
      <c r="CF24" s="8"/>
      <c r="CG24" s="8"/>
      <c r="CH24" s="8"/>
      <c r="CI24" s="8"/>
      <c r="CJ24" s="8"/>
      <c r="CK24" s="8"/>
      <c r="CL24" s="8"/>
      <c r="CM24" s="8"/>
      <c r="CN24" s="8"/>
      <c r="CO24" s="8"/>
      <c r="CP24" s="8"/>
    </row>
    <row r="25" spans="1:94" ht="15.75" customHeight="1" thickBot="1" x14ac:dyDescent="0.35">
      <c r="A25" s="623"/>
      <c r="B25" s="623" t="s">
        <v>606</v>
      </c>
      <c r="C25" s="637" t="s">
        <v>655</v>
      </c>
      <c r="D25" s="637" t="s">
        <v>655</v>
      </c>
      <c r="E25" s="637" t="s">
        <v>655</v>
      </c>
      <c r="F25" s="637" t="s">
        <v>655</v>
      </c>
      <c r="G25" s="637" t="s">
        <v>655</v>
      </c>
      <c r="H25" s="637" t="s">
        <v>655</v>
      </c>
      <c r="I25" s="637" t="s">
        <v>655</v>
      </c>
      <c r="J25" s="637" t="s">
        <v>655</v>
      </c>
      <c r="K25" s="586"/>
      <c r="L25" s="637"/>
      <c r="M25" s="455"/>
      <c r="N25" s="455"/>
      <c r="O25" s="455"/>
      <c r="P25" s="455"/>
      <c r="Q25" s="455"/>
      <c r="R25" s="455"/>
      <c r="S25" s="455"/>
      <c r="T25" s="455"/>
      <c r="U25" s="455"/>
      <c r="V25" s="578"/>
      <c r="W25" s="578"/>
      <c r="X25" s="578"/>
      <c r="Y25" s="578"/>
      <c r="Z25" s="623" t="s">
        <v>606</v>
      </c>
      <c r="AA25" s="637" t="s">
        <v>655</v>
      </c>
      <c r="AB25" s="637" t="s">
        <v>655</v>
      </c>
      <c r="AC25" s="637" t="s">
        <v>655</v>
      </c>
      <c r="AD25" s="637" t="s">
        <v>655</v>
      </c>
      <c r="AE25" s="637" t="s">
        <v>655</v>
      </c>
      <c r="AF25" s="637" t="s">
        <v>655</v>
      </c>
      <c r="AG25" s="637" t="s">
        <v>655</v>
      </c>
      <c r="AH25" s="637" t="s">
        <v>655</v>
      </c>
      <c r="AI25" s="586"/>
      <c r="AJ25" s="637"/>
      <c r="AK25" s="578"/>
      <c r="AL25" s="578"/>
      <c r="AM25" s="578"/>
      <c r="AN25" s="578"/>
      <c r="AO25" s="578"/>
      <c r="AP25" s="578"/>
      <c r="AQ25" s="578"/>
      <c r="AR25" s="578"/>
      <c r="AS25" s="578"/>
      <c r="AT25" s="578"/>
      <c r="AU25" s="578"/>
      <c r="AV25" s="8"/>
      <c r="AW25" s="8"/>
      <c r="AX25" s="8"/>
      <c r="AY25" s="8"/>
      <c r="AZ25" s="8"/>
      <c r="BA25" s="8"/>
      <c r="BB25" s="8"/>
      <c r="BC25" s="8"/>
      <c r="BD25" s="8"/>
      <c r="BE25" s="8"/>
      <c r="BF25" s="8"/>
      <c r="BG25" s="8"/>
      <c r="BH25" s="8"/>
      <c r="BI25" s="8"/>
      <c r="BJ25" s="8"/>
      <c r="BK25" s="8"/>
      <c r="BL25" s="8"/>
      <c r="BM25" s="8"/>
      <c r="BN25" s="8"/>
      <c r="BO25" s="8"/>
      <c r="BP25" s="8"/>
      <c r="BQ25" s="8"/>
      <c r="BR25" s="8"/>
      <c r="BS25" s="8"/>
      <c r="BT25" s="8"/>
      <c r="BU25" s="8"/>
      <c r="BV25" s="8"/>
      <c r="BW25" s="8"/>
      <c r="BX25" s="8"/>
      <c r="BY25" s="8"/>
      <c r="BZ25" s="8"/>
      <c r="CA25" s="8"/>
      <c r="CB25" s="8"/>
      <c r="CC25" s="8"/>
      <c r="CD25" s="8"/>
      <c r="CE25" s="8"/>
      <c r="CF25" s="8"/>
      <c r="CG25" s="8"/>
      <c r="CH25" s="8"/>
      <c r="CI25" s="8"/>
      <c r="CJ25" s="8"/>
      <c r="CK25" s="8"/>
      <c r="CL25" s="8"/>
      <c r="CM25" s="8"/>
      <c r="CN25" s="8"/>
      <c r="CO25" s="8"/>
      <c r="CP25" s="8"/>
    </row>
    <row r="26" spans="1:94" ht="15.75" customHeight="1" thickBot="1" x14ac:dyDescent="0.35">
      <c r="A26" s="623"/>
      <c r="B26" s="623" t="s">
        <v>520</v>
      </c>
      <c r="C26" s="637" t="s">
        <v>655</v>
      </c>
      <c r="D26" s="637" t="s">
        <v>655</v>
      </c>
      <c r="E26" s="637" t="s">
        <v>655</v>
      </c>
      <c r="F26" s="637" t="s">
        <v>655</v>
      </c>
      <c r="G26" s="637" t="s">
        <v>655</v>
      </c>
      <c r="H26" s="637" t="s">
        <v>655</v>
      </c>
      <c r="I26" s="637" t="s">
        <v>655</v>
      </c>
      <c r="J26" s="637" t="s">
        <v>655</v>
      </c>
      <c r="K26" s="586"/>
      <c r="L26" s="637"/>
      <c r="M26" s="455"/>
      <c r="N26" s="455"/>
      <c r="O26" s="455"/>
      <c r="P26" s="455"/>
      <c r="Q26" s="455"/>
      <c r="R26" s="455"/>
      <c r="S26" s="455"/>
      <c r="T26" s="455"/>
      <c r="U26" s="455"/>
      <c r="V26" s="578"/>
      <c r="W26" s="578"/>
      <c r="X26" s="578"/>
      <c r="Y26" s="578"/>
      <c r="Z26" s="623" t="s">
        <v>520</v>
      </c>
      <c r="AA26" s="637" t="s">
        <v>655</v>
      </c>
      <c r="AB26" s="637" t="s">
        <v>655</v>
      </c>
      <c r="AC26" s="637" t="s">
        <v>655</v>
      </c>
      <c r="AD26" s="637" t="s">
        <v>655</v>
      </c>
      <c r="AE26" s="637" t="s">
        <v>655</v>
      </c>
      <c r="AF26" s="637" t="s">
        <v>655</v>
      </c>
      <c r="AG26" s="637" t="s">
        <v>655</v>
      </c>
      <c r="AH26" s="637" t="s">
        <v>655</v>
      </c>
      <c r="AI26" s="586"/>
      <c r="AJ26" s="637"/>
      <c r="AK26" s="578"/>
      <c r="AL26" s="578"/>
      <c r="AM26" s="578"/>
      <c r="AN26" s="578"/>
      <c r="AO26" s="578"/>
      <c r="AP26" s="578"/>
      <c r="AQ26" s="578"/>
      <c r="AR26" s="578"/>
      <c r="AS26" s="578"/>
      <c r="AT26" s="578"/>
      <c r="AU26" s="578"/>
      <c r="AV26" s="8"/>
      <c r="AW26" s="8"/>
      <c r="AX26" s="8"/>
      <c r="AY26" s="8"/>
      <c r="AZ26" s="8"/>
      <c r="BA26" s="8"/>
      <c r="BB26" s="8"/>
      <c r="BC26" s="8"/>
      <c r="BD26" s="8"/>
      <c r="BE26" s="8"/>
      <c r="BF26" s="8"/>
      <c r="BG26" s="8"/>
      <c r="BH26" s="8"/>
      <c r="BI26" s="8"/>
      <c r="BJ26" s="8"/>
      <c r="BK26" s="8"/>
      <c r="BL26" s="8"/>
      <c r="BM26" s="8"/>
      <c r="BN26" s="8"/>
      <c r="BO26" s="8"/>
      <c r="BP26" s="8"/>
      <c r="BQ26" s="8"/>
      <c r="BR26" s="8"/>
      <c r="BS26" s="8"/>
      <c r="BT26" s="8"/>
      <c r="BU26" s="8"/>
      <c r="BV26" s="8"/>
      <c r="BW26" s="8"/>
      <c r="BX26" s="8"/>
      <c r="BY26" s="8"/>
      <c r="BZ26" s="8"/>
      <c r="CA26" s="8"/>
      <c r="CB26" s="8"/>
      <c r="CC26" s="8"/>
      <c r="CD26" s="8"/>
      <c r="CE26" s="8"/>
      <c r="CF26" s="8"/>
      <c r="CG26" s="8"/>
      <c r="CH26" s="8"/>
      <c r="CI26" s="8"/>
      <c r="CJ26" s="8"/>
      <c r="CK26" s="8"/>
      <c r="CL26" s="8"/>
      <c r="CM26" s="8"/>
      <c r="CN26" s="8"/>
      <c r="CO26" s="8"/>
      <c r="CP26" s="8"/>
    </row>
    <row r="27" spans="1:94" ht="15.75" customHeight="1" thickBot="1" x14ac:dyDescent="0.35">
      <c r="A27" s="623"/>
      <c r="B27" s="623" t="s">
        <v>521</v>
      </c>
      <c r="C27" s="637" t="s">
        <v>655</v>
      </c>
      <c r="D27" s="637" t="s">
        <v>655</v>
      </c>
      <c r="E27" s="637" t="s">
        <v>655</v>
      </c>
      <c r="F27" s="637" t="s">
        <v>655</v>
      </c>
      <c r="G27" s="637" t="s">
        <v>655</v>
      </c>
      <c r="H27" s="637" t="s">
        <v>655</v>
      </c>
      <c r="I27" s="637" t="s">
        <v>655</v>
      </c>
      <c r="J27" s="637" t="s">
        <v>655</v>
      </c>
      <c r="K27" s="586"/>
      <c r="L27" s="637"/>
      <c r="M27" s="455"/>
      <c r="N27" s="455"/>
      <c r="O27" s="455"/>
      <c r="P27" s="455"/>
      <c r="Q27" s="455"/>
      <c r="R27" s="455"/>
      <c r="S27" s="455"/>
      <c r="T27" s="455"/>
      <c r="U27" s="455"/>
      <c r="V27" s="578"/>
      <c r="W27" s="578"/>
      <c r="X27" s="578"/>
      <c r="Y27" s="578"/>
      <c r="Z27" s="623" t="s">
        <v>521</v>
      </c>
      <c r="AA27" s="637" t="s">
        <v>655</v>
      </c>
      <c r="AB27" s="637" t="s">
        <v>655</v>
      </c>
      <c r="AC27" s="637" t="s">
        <v>655</v>
      </c>
      <c r="AD27" s="637" t="s">
        <v>655</v>
      </c>
      <c r="AE27" s="637" t="s">
        <v>655</v>
      </c>
      <c r="AF27" s="637" t="s">
        <v>655</v>
      </c>
      <c r="AG27" s="637" t="s">
        <v>655</v>
      </c>
      <c r="AH27" s="637" t="s">
        <v>655</v>
      </c>
      <c r="AI27" s="586"/>
      <c r="AJ27" s="637"/>
      <c r="AK27" s="578"/>
      <c r="AL27" s="578"/>
      <c r="AM27" s="578"/>
      <c r="AN27" s="578"/>
      <c r="AO27" s="578"/>
      <c r="AP27" s="578"/>
      <c r="AQ27" s="578"/>
      <c r="AR27" s="578"/>
      <c r="AS27" s="578"/>
      <c r="AT27" s="578"/>
      <c r="AU27" s="578"/>
      <c r="AV27" s="8"/>
      <c r="AW27" s="8"/>
      <c r="AX27" s="8"/>
      <c r="AY27" s="8"/>
      <c r="AZ27" s="8"/>
      <c r="BA27" s="8"/>
      <c r="BB27" s="8"/>
      <c r="BC27" s="8"/>
      <c r="BD27" s="8"/>
      <c r="BE27" s="8"/>
      <c r="BF27" s="8"/>
      <c r="BG27" s="8"/>
      <c r="BH27" s="8"/>
      <c r="BI27" s="8"/>
      <c r="BJ27" s="8"/>
      <c r="BK27" s="8"/>
      <c r="BL27" s="8"/>
      <c r="BM27" s="8"/>
      <c r="BN27" s="8"/>
      <c r="BO27" s="8"/>
      <c r="BP27" s="8"/>
      <c r="BQ27" s="8"/>
      <c r="BR27" s="8"/>
      <c r="BS27" s="8"/>
      <c r="BT27" s="8"/>
      <c r="BU27" s="8"/>
      <c r="BV27" s="8"/>
      <c r="BW27" s="8"/>
      <c r="BX27" s="8"/>
      <c r="BY27" s="8"/>
      <c r="BZ27" s="8"/>
      <c r="CA27" s="8"/>
      <c r="CB27" s="8"/>
      <c r="CC27" s="8"/>
      <c r="CD27" s="8"/>
      <c r="CE27" s="8"/>
      <c r="CF27" s="8"/>
      <c r="CG27" s="8"/>
      <c r="CH27" s="8"/>
      <c r="CI27" s="8"/>
      <c r="CJ27" s="8"/>
      <c r="CK27" s="8"/>
      <c r="CL27" s="8"/>
      <c r="CM27" s="8"/>
      <c r="CN27" s="8"/>
      <c r="CO27" s="8"/>
      <c r="CP27" s="8"/>
    </row>
    <row r="28" spans="1:94" ht="15.75" customHeight="1" thickBot="1" x14ac:dyDescent="0.35">
      <c r="A28" s="622"/>
      <c r="B28" s="622" t="s">
        <v>11</v>
      </c>
      <c r="C28" s="587"/>
      <c r="D28" s="587"/>
      <c r="E28" s="587"/>
      <c r="F28" s="587"/>
      <c r="G28" s="587"/>
      <c r="H28" s="587"/>
      <c r="I28" s="587"/>
      <c r="J28" s="587"/>
      <c r="K28" s="587"/>
      <c r="L28" s="588"/>
      <c r="M28" s="578"/>
      <c r="N28" s="455"/>
      <c r="O28" s="455"/>
      <c r="P28" s="455"/>
      <c r="Q28" s="455"/>
      <c r="R28" s="455"/>
      <c r="S28" s="455"/>
      <c r="T28" s="455"/>
      <c r="U28" s="455"/>
      <c r="V28" s="578"/>
      <c r="W28" s="578"/>
      <c r="X28" s="578"/>
      <c r="Y28" s="578"/>
      <c r="Z28" s="622" t="s">
        <v>11</v>
      </c>
      <c r="AA28" s="587"/>
      <c r="AB28" s="587"/>
      <c r="AC28" s="587"/>
      <c r="AD28" s="587"/>
      <c r="AE28" s="587"/>
      <c r="AF28" s="587"/>
      <c r="AG28" s="587"/>
      <c r="AH28" s="587"/>
      <c r="AI28" s="587"/>
      <c r="AJ28" s="588"/>
      <c r="AK28" s="578"/>
      <c r="AL28" s="578"/>
      <c r="AM28" s="578"/>
      <c r="AN28" s="578"/>
      <c r="AO28" s="578"/>
      <c r="AP28" s="578"/>
      <c r="AQ28" s="578"/>
      <c r="AR28" s="578"/>
      <c r="AS28" s="578"/>
      <c r="AT28" s="578"/>
      <c r="AU28" s="578"/>
      <c r="AV28" s="8"/>
      <c r="AW28" s="8"/>
      <c r="AX28" s="8"/>
      <c r="AY28" s="8"/>
      <c r="AZ28" s="8"/>
      <c r="BA28" s="8"/>
      <c r="BB28" s="8"/>
      <c r="BC28" s="8"/>
      <c r="BD28" s="8"/>
      <c r="BE28" s="8"/>
      <c r="BF28" s="8"/>
      <c r="BG28" s="8"/>
      <c r="BH28" s="8"/>
      <c r="BI28" s="8"/>
      <c r="BJ28" s="8"/>
      <c r="BK28" s="8"/>
      <c r="BL28" s="8"/>
      <c r="BM28" s="8"/>
      <c r="BN28" s="8"/>
      <c r="BO28" s="8"/>
      <c r="BP28" s="8"/>
      <c r="BQ28" s="8"/>
      <c r="BR28" s="8"/>
      <c r="BS28" s="8"/>
      <c r="BT28" s="8"/>
      <c r="BU28" s="8"/>
      <c r="BV28" s="8"/>
      <c r="BW28" s="8"/>
      <c r="BX28" s="8"/>
      <c r="BY28" s="8"/>
      <c r="BZ28" s="8"/>
      <c r="CA28" s="8"/>
      <c r="CB28" s="8"/>
      <c r="CC28" s="8"/>
      <c r="CD28" s="8"/>
      <c r="CE28" s="8"/>
      <c r="CF28" s="8"/>
      <c r="CG28" s="8"/>
      <c r="CH28" s="8"/>
      <c r="CI28" s="8"/>
      <c r="CJ28" s="8"/>
      <c r="CK28" s="8"/>
      <c r="CL28" s="8"/>
      <c r="CM28" s="8"/>
      <c r="CN28" s="8"/>
      <c r="CO28" s="8"/>
      <c r="CP28" s="8"/>
    </row>
    <row r="29" spans="1:94" ht="15.75" customHeight="1" thickBot="1" x14ac:dyDescent="0.35">
      <c r="A29" s="623"/>
      <c r="B29" s="623" t="s">
        <v>502</v>
      </c>
      <c r="C29" s="637" t="s">
        <v>655</v>
      </c>
      <c r="D29" s="637" t="s">
        <v>655</v>
      </c>
      <c r="E29" s="637" t="s">
        <v>655</v>
      </c>
      <c r="F29" s="637" t="s">
        <v>655</v>
      </c>
      <c r="G29" s="637" t="s">
        <v>655</v>
      </c>
      <c r="H29" s="637" t="s">
        <v>655</v>
      </c>
      <c r="I29" s="637" t="s">
        <v>655</v>
      </c>
      <c r="J29" s="637" t="s">
        <v>655</v>
      </c>
      <c r="K29" s="637"/>
      <c r="L29" s="637"/>
      <c r="M29" s="578"/>
      <c r="N29" s="455"/>
      <c r="O29" s="455"/>
      <c r="P29" s="455"/>
      <c r="Q29" s="455"/>
      <c r="R29" s="455"/>
      <c r="S29" s="455"/>
      <c r="T29" s="455"/>
      <c r="U29" s="455"/>
      <c r="V29" s="578"/>
      <c r="W29" s="578"/>
      <c r="X29" s="578"/>
      <c r="Y29" s="578"/>
      <c r="Z29" s="623" t="s">
        <v>502</v>
      </c>
      <c r="AA29" s="637" t="s">
        <v>655</v>
      </c>
      <c r="AB29" s="637" t="s">
        <v>655</v>
      </c>
      <c r="AC29" s="637" t="s">
        <v>655</v>
      </c>
      <c r="AD29" s="637" t="s">
        <v>655</v>
      </c>
      <c r="AE29" s="637" t="s">
        <v>655</v>
      </c>
      <c r="AF29" s="637" t="s">
        <v>655</v>
      </c>
      <c r="AG29" s="637" t="s">
        <v>655</v>
      </c>
      <c r="AH29" s="637" t="s">
        <v>655</v>
      </c>
      <c r="AI29" s="637"/>
      <c r="AJ29" s="637"/>
      <c r="AK29" s="578"/>
      <c r="AL29" s="578"/>
      <c r="AM29" s="578"/>
      <c r="AN29" s="578"/>
      <c r="AO29" s="578"/>
      <c r="AP29" s="578"/>
      <c r="AQ29" s="578"/>
      <c r="AR29" s="578"/>
      <c r="AS29" s="578"/>
      <c r="AT29" s="578"/>
      <c r="AU29" s="578"/>
      <c r="AV29" s="8"/>
      <c r="AW29" s="8"/>
      <c r="AX29" s="8"/>
      <c r="AY29" s="8"/>
      <c r="AZ29" s="8"/>
      <c r="BA29" s="8"/>
      <c r="BB29" s="8"/>
      <c r="BC29" s="8"/>
      <c r="BD29" s="8"/>
      <c r="BE29" s="8"/>
      <c r="BF29" s="8"/>
      <c r="BG29" s="8"/>
      <c r="BH29" s="8"/>
      <c r="BI29" s="8"/>
      <c r="BJ29" s="8"/>
      <c r="BK29" s="8"/>
      <c r="BL29" s="8"/>
      <c r="BM29" s="8"/>
      <c r="BN29" s="8"/>
      <c r="BO29" s="8"/>
      <c r="BP29" s="8"/>
      <c r="BQ29" s="8"/>
      <c r="BR29" s="8"/>
      <c r="BS29" s="8"/>
      <c r="BT29" s="8"/>
      <c r="BU29" s="8"/>
      <c r="BV29" s="8"/>
      <c r="BW29" s="8"/>
      <c r="BX29" s="8"/>
      <c r="BY29" s="8"/>
      <c r="BZ29" s="8"/>
      <c r="CA29" s="8"/>
      <c r="CB29" s="8"/>
      <c r="CC29" s="8"/>
      <c r="CD29" s="8"/>
      <c r="CE29" s="8"/>
      <c r="CF29" s="8"/>
      <c r="CG29" s="8"/>
      <c r="CH29" s="8"/>
      <c r="CI29" s="8"/>
      <c r="CJ29" s="8"/>
      <c r="CK29" s="8"/>
      <c r="CL29" s="8"/>
      <c r="CM29" s="8"/>
      <c r="CN29" s="8"/>
      <c r="CO29" s="8"/>
      <c r="CP29" s="8"/>
    </row>
    <row r="30" spans="1:94" ht="15.75" customHeight="1" thickBot="1" x14ac:dyDescent="0.35">
      <c r="A30" s="623"/>
      <c r="B30" s="623" t="s">
        <v>503</v>
      </c>
      <c r="C30" s="586">
        <v>15</v>
      </c>
      <c r="D30" s="586">
        <v>10</v>
      </c>
      <c r="E30" s="586">
        <v>5</v>
      </c>
      <c r="F30" s="586">
        <v>5</v>
      </c>
      <c r="G30" s="637" t="s">
        <v>655</v>
      </c>
      <c r="H30" s="637" t="s">
        <v>655</v>
      </c>
      <c r="I30" s="637" t="s">
        <v>655</v>
      </c>
      <c r="J30" s="637" t="s">
        <v>655</v>
      </c>
      <c r="K30" s="637"/>
      <c r="L30" s="637">
        <v>14</v>
      </c>
      <c r="M30" s="578"/>
      <c r="N30" s="455"/>
      <c r="O30" s="455"/>
      <c r="P30" s="455"/>
      <c r="Q30" s="455"/>
      <c r="R30" s="455"/>
      <c r="S30" s="455"/>
      <c r="T30" s="455"/>
      <c r="U30" s="455"/>
      <c r="V30" s="578"/>
      <c r="W30" s="578"/>
      <c r="X30" s="578"/>
      <c r="Y30" s="578"/>
      <c r="Z30" s="623" t="s">
        <v>503</v>
      </c>
      <c r="AA30" s="586">
        <v>15</v>
      </c>
      <c r="AB30" s="586">
        <v>10</v>
      </c>
      <c r="AC30" s="586">
        <v>5</v>
      </c>
      <c r="AD30" s="586">
        <v>5</v>
      </c>
      <c r="AE30" s="637" t="s">
        <v>655</v>
      </c>
      <c r="AF30" s="637" t="s">
        <v>655</v>
      </c>
      <c r="AG30" s="637" t="s">
        <v>655</v>
      </c>
      <c r="AH30" s="637" t="s">
        <v>655</v>
      </c>
      <c r="AI30" s="637"/>
      <c r="AJ30" s="637">
        <v>14</v>
      </c>
      <c r="AK30" s="578"/>
      <c r="AL30" s="578"/>
      <c r="AM30" s="578"/>
      <c r="AN30" s="578"/>
      <c r="AO30" s="578"/>
      <c r="AP30" s="578"/>
      <c r="AQ30" s="578"/>
      <c r="AR30" s="578"/>
      <c r="AS30" s="578"/>
      <c r="AT30" s="578"/>
      <c r="AU30" s="578"/>
      <c r="AV30" s="8"/>
      <c r="AW30" s="8"/>
      <c r="AX30" s="8"/>
      <c r="AY30" s="8"/>
      <c r="AZ30" s="8"/>
      <c r="BA30" s="8"/>
      <c r="BB30" s="8"/>
      <c r="BC30" s="8"/>
      <c r="BD30" s="8"/>
      <c r="BE30" s="8"/>
      <c r="BF30" s="8"/>
      <c r="BG30" s="8"/>
      <c r="BH30" s="8"/>
      <c r="BI30" s="8"/>
      <c r="BJ30" s="8"/>
      <c r="BK30" s="8"/>
      <c r="BL30" s="8"/>
      <c r="BM30" s="8"/>
      <c r="BN30" s="8"/>
      <c r="BO30" s="8"/>
      <c r="BP30" s="8"/>
      <c r="BQ30" s="8"/>
      <c r="BR30" s="8"/>
      <c r="BS30" s="8"/>
      <c r="BT30" s="8"/>
      <c r="BU30" s="8"/>
      <c r="BV30" s="8"/>
      <c r="BW30" s="8"/>
      <c r="BX30" s="8"/>
      <c r="BY30" s="8"/>
      <c r="BZ30" s="8"/>
      <c r="CA30" s="8"/>
      <c r="CB30" s="8"/>
      <c r="CC30" s="8"/>
      <c r="CD30" s="8"/>
      <c r="CE30" s="8"/>
      <c r="CF30" s="8"/>
      <c r="CG30" s="8"/>
      <c r="CH30" s="8"/>
      <c r="CI30" s="8"/>
      <c r="CJ30" s="8"/>
      <c r="CK30" s="8"/>
      <c r="CL30" s="8"/>
      <c r="CM30" s="8"/>
      <c r="CN30" s="8"/>
      <c r="CO30" s="8"/>
      <c r="CP30" s="8"/>
    </row>
    <row r="31" spans="1:94" ht="15.75" customHeight="1" thickBot="1" x14ac:dyDescent="0.35">
      <c r="A31" s="623"/>
      <c r="B31" s="623" t="s">
        <v>504</v>
      </c>
      <c r="C31" s="586">
        <v>2</v>
      </c>
      <c r="D31" s="586">
        <v>1</v>
      </c>
      <c r="E31" s="700">
        <v>0.5</v>
      </c>
      <c r="F31" s="700">
        <v>0.5</v>
      </c>
      <c r="G31" s="637" t="s">
        <v>655</v>
      </c>
      <c r="H31" s="637" t="s">
        <v>655</v>
      </c>
      <c r="I31" s="637" t="s">
        <v>655</v>
      </c>
      <c r="J31" s="637" t="s">
        <v>655</v>
      </c>
      <c r="K31" s="637" t="s">
        <v>279</v>
      </c>
      <c r="L31" s="637"/>
      <c r="M31" s="578"/>
      <c r="N31" s="455"/>
      <c r="O31" s="455"/>
      <c r="P31" s="455"/>
      <c r="Q31" s="455"/>
      <c r="R31" s="455"/>
      <c r="S31" s="455"/>
      <c r="T31" s="455"/>
      <c r="U31" s="455"/>
      <c r="V31" s="578"/>
      <c r="W31" s="578"/>
      <c r="X31" s="578"/>
      <c r="Y31" s="578"/>
      <c r="Z31" s="623" t="s">
        <v>504</v>
      </c>
      <c r="AA31" s="586">
        <v>2</v>
      </c>
      <c r="AB31" s="586">
        <v>1</v>
      </c>
      <c r="AC31" s="700">
        <v>0.5</v>
      </c>
      <c r="AD31" s="700">
        <v>0.5</v>
      </c>
      <c r="AE31" s="637" t="s">
        <v>655</v>
      </c>
      <c r="AF31" s="637" t="s">
        <v>655</v>
      </c>
      <c r="AG31" s="637" t="s">
        <v>655</v>
      </c>
      <c r="AH31" s="637" t="s">
        <v>655</v>
      </c>
      <c r="AI31" s="637" t="s">
        <v>37</v>
      </c>
      <c r="AJ31" s="637"/>
      <c r="AK31" s="578"/>
      <c r="AL31" s="578"/>
      <c r="AM31" s="578"/>
      <c r="AN31" s="578"/>
      <c r="AO31" s="578"/>
      <c r="AP31" s="578"/>
      <c r="AQ31" s="578"/>
      <c r="AR31" s="578"/>
      <c r="AS31" s="578"/>
      <c r="AT31" s="578"/>
      <c r="AU31" s="578"/>
      <c r="AV31" s="8"/>
      <c r="AW31" s="8"/>
      <c r="AX31" s="8"/>
      <c r="AY31" s="8"/>
      <c r="AZ31" s="8"/>
      <c r="BA31" s="8"/>
      <c r="BB31" s="8"/>
      <c r="BC31" s="8"/>
      <c r="BD31" s="8"/>
      <c r="BE31" s="8"/>
      <c r="BF31" s="8"/>
      <c r="BG31" s="8"/>
      <c r="BH31" s="8"/>
      <c r="BI31" s="8"/>
      <c r="BJ31" s="8"/>
      <c r="BK31" s="8"/>
      <c r="BL31" s="8"/>
      <c r="BM31" s="8"/>
      <c r="BN31" s="8"/>
      <c r="BO31" s="8"/>
      <c r="BP31" s="8"/>
      <c r="BQ31" s="8"/>
      <c r="BR31" s="8"/>
      <c r="BS31" s="8"/>
      <c r="BT31" s="8"/>
      <c r="BU31" s="8"/>
      <c r="BV31" s="8"/>
      <c r="BW31" s="8"/>
      <c r="BX31" s="8"/>
      <c r="BY31" s="8"/>
      <c r="BZ31" s="8"/>
      <c r="CA31" s="8"/>
      <c r="CB31" s="8"/>
      <c r="CC31" s="8"/>
      <c r="CD31" s="8"/>
      <c r="CE31" s="8"/>
      <c r="CF31" s="8"/>
      <c r="CG31" s="8"/>
      <c r="CH31" s="8"/>
      <c r="CI31" s="8"/>
      <c r="CJ31" s="8"/>
      <c r="CK31" s="8"/>
      <c r="CL31" s="8"/>
      <c r="CM31" s="8"/>
      <c r="CN31" s="8"/>
      <c r="CO31" s="8"/>
      <c r="CP31" s="8"/>
    </row>
    <row r="32" spans="1:94" ht="15.75" customHeight="1" thickBot="1" x14ac:dyDescent="0.35">
      <c r="A32" s="623"/>
      <c r="B32" s="623" t="s">
        <v>505</v>
      </c>
      <c r="C32" s="586">
        <v>0</v>
      </c>
      <c r="D32" s="586">
        <v>0</v>
      </c>
      <c r="E32" s="586">
        <v>0</v>
      </c>
      <c r="F32" s="586">
        <v>0</v>
      </c>
      <c r="G32" s="637" t="s">
        <v>655</v>
      </c>
      <c r="H32" s="637" t="s">
        <v>655</v>
      </c>
      <c r="I32" s="637" t="s">
        <v>655</v>
      </c>
      <c r="J32" s="637" t="s">
        <v>655</v>
      </c>
      <c r="K32" s="637" t="s">
        <v>279</v>
      </c>
      <c r="L32" s="637"/>
      <c r="M32" s="578"/>
      <c r="N32" s="455"/>
      <c r="O32" s="455"/>
      <c r="P32" s="455"/>
      <c r="Q32" s="455"/>
      <c r="R32" s="455"/>
      <c r="S32" s="455"/>
      <c r="T32" s="455"/>
      <c r="U32" s="455"/>
      <c r="V32" s="578"/>
      <c r="W32" s="578"/>
      <c r="X32" s="578"/>
      <c r="Y32" s="578"/>
      <c r="Z32" s="623" t="s">
        <v>505</v>
      </c>
      <c r="AA32" s="586">
        <v>0</v>
      </c>
      <c r="AB32" s="586">
        <v>0</v>
      </c>
      <c r="AC32" s="586">
        <v>0</v>
      </c>
      <c r="AD32" s="586">
        <v>0</v>
      </c>
      <c r="AE32" s="637" t="s">
        <v>655</v>
      </c>
      <c r="AF32" s="637" t="s">
        <v>655</v>
      </c>
      <c r="AG32" s="637" t="s">
        <v>655</v>
      </c>
      <c r="AH32" s="637" t="s">
        <v>655</v>
      </c>
      <c r="AI32" s="637" t="s">
        <v>37</v>
      </c>
      <c r="AJ32" s="637"/>
      <c r="AK32" s="578"/>
      <c r="AL32" s="578"/>
      <c r="AM32" s="578"/>
      <c r="AN32" s="578"/>
      <c r="AO32" s="578"/>
      <c r="AP32" s="578"/>
      <c r="AQ32" s="578"/>
      <c r="AR32" s="578"/>
      <c r="AS32" s="578"/>
      <c r="AT32" s="578"/>
      <c r="AU32" s="578"/>
      <c r="AV32" s="8"/>
      <c r="AW32" s="8"/>
      <c r="AX32" s="8"/>
      <c r="AY32" s="8"/>
      <c r="AZ32" s="8"/>
      <c r="BA32" s="8"/>
      <c r="BB32" s="8"/>
      <c r="BC32" s="8"/>
      <c r="BD32" s="8"/>
      <c r="BE32" s="8"/>
      <c r="BF32" s="8"/>
      <c r="BG32" s="8"/>
      <c r="BH32" s="8"/>
      <c r="BI32" s="8"/>
      <c r="BJ32" s="8"/>
      <c r="BK32" s="8"/>
      <c r="BL32" s="8"/>
      <c r="BM32" s="8"/>
      <c r="BN32" s="8"/>
      <c r="BO32" s="8"/>
      <c r="BP32" s="8"/>
      <c r="BQ32" s="8"/>
      <c r="BR32" s="8"/>
      <c r="BS32" s="8"/>
      <c r="BT32" s="8"/>
      <c r="BU32" s="8"/>
      <c r="BV32" s="8"/>
      <c r="BW32" s="8"/>
      <c r="BX32" s="8"/>
      <c r="BY32" s="8"/>
      <c r="BZ32" s="8"/>
      <c r="CA32" s="8"/>
      <c r="CB32" s="8"/>
      <c r="CC32" s="8"/>
      <c r="CD32" s="8"/>
      <c r="CE32" s="8"/>
      <c r="CF32" s="8"/>
      <c r="CG32" s="8"/>
      <c r="CH32" s="8"/>
      <c r="CI32" s="8"/>
      <c r="CJ32" s="8"/>
      <c r="CK32" s="8"/>
      <c r="CL32" s="8"/>
      <c r="CM32" s="8"/>
      <c r="CN32" s="8"/>
      <c r="CO32" s="8"/>
      <c r="CP32" s="8"/>
    </row>
    <row r="33" spans="1:94" ht="15.75" customHeight="1" thickBot="1" x14ac:dyDescent="0.35">
      <c r="A33" s="623"/>
      <c r="B33" s="623" t="s">
        <v>18</v>
      </c>
      <c r="C33" s="586">
        <v>0</v>
      </c>
      <c r="D33" s="586">
        <v>0</v>
      </c>
      <c r="E33" s="586">
        <v>0</v>
      </c>
      <c r="F33" s="586">
        <v>0</v>
      </c>
      <c r="G33" s="637" t="s">
        <v>655</v>
      </c>
      <c r="H33" s="637" t="s">
        <v>655</v>
      </c>
      <c r="I33" s="637" t="s">
        <v>655</v>
      </c>
      <c r="J33" s="637" t="s">
        <v>655</v>
      </c>
      <c r="K33" s="637" t="s">
        <v>279</v>
      </c>
      <c r="L33" s="637"/>
      <c r="M33" s="578"/>
      <c r="N33" s="455"/>
      <c r="O33" s="455"/>
      <c r="P33" s="455"/>
      <c r="Q33" s="455"/>
      <c r="R33" s="455"/>
      <c r="S33" s="455"/>
      <c r="T33" s="455"/>
      <c r="U33" s="455"/>
      <c r="V33" s="578"/>
      <c r="W33" s="578"/>
      <c r="X33" s="578"/>
      <c r="Y33" s="578"/>
      <c r="Z33" s="623" t="s">
        <v>18</v>
      </c>
      <c r="AA33" s="586">
        <v>0</v>
      </c>
      <c r="AB33" s="586">
        <v>0</v>
      </c>
      <c r="AC33" s="586">
        <v>0</v>
      </c>
      <c r="AD33" s="586">
        <v>0</v>
      </c>
      <c r="AE33" s="637" t="s">
        <v>655</v>
      </c>
      <c r="AF33" s="637" t="s">
        <v>655</v>
      </c>
      <c r="AG33" s="637" t="s">
        <v>655</v>
      </c>
      <c r="AH33" s="637" t="s">
        <v>655</v>
      </c>
      <c r="AI33" s="637" t="s">
        <v>37</v>
      </c>
      <c r="AJ33" s="637"/>
      <c r="AK33" s="578"/>
      <c r="AL33" s="578"/>
      <c r="AM33" s="578"/>
      <c r="AN33" s="578"/>
      <c r="AO33" s="578"/>
      <c r="AP33" s="578"/>
      <c r="AQ33" s="578"/>
      <c r="AR33" s="578"/>
      <c r="AS33" s="578"/>
      <c r="AT33" s="578"/>
      <c r="AU33" s="578"/>
      <c r="AV33" s="8"/>
      <c r="AW33" s="8"/>
      <c r="AX33" s="8"/>
      <c r="AY33" s="8"/>
      <c r="AZ33" s="8"/>
      <c r="BA33" s="8"/>
      <c r="BB33" s="8"/>
      <c r="BC33" s="8"/>
      <c r="BD33" s="8"/>
      <c r="BE33" s="8"/>
      <c r="BF33" s="8"/>
      <c r="BG33" s="8"/>
      <c r="BH33" s="8"/>
      <c r="BI33" s="8"/>
      <c r="BJ33" s="8"/>
      <c r="BK33" s="8"/>
      <c r="BL33" s="8"/>
      <c r="BM33" s="8"/>
      <c r="BN33" s="8"/>
      <c r="BO33" s="8"/>
      <c r="BP33" s="8"/>
      <c r="BQ33" s="8"/>
      <c r="BR33" s="8"/>
      <c r="BS33" s="8"/>
      <c r="BT33" s="8"/>
      <c r="BU33" s="8"/>
      <c r="BV33" s="8"/>
      <c r="BW33" s="8"/>
      <c r="BX33" s="8"/>
      <c r="BY33" s="8"/>
      <c r="BZ33" s="8"/>
      <c r="CA33" s="8"/>
      <c r="CB33" s="8"/>
      <c r="CC33" s="8"/>
      <c r="CD33" s="8"/>
      <c r="CE33" s="8"/>
      <c r="CF33" s="8"/>
      <c r="CG33" s="8"/>
      <c r="CH33" s="8"/>
      <c r="CI33" s="8"/>
      <c r="CJ33" s="8"/>
      <c r="CK33" s="8"/>
      <c r="CL33" s="8"/>
      <c r="CM33" s="8"/>
      <c r="CN33" s="8"/>
      <c r="CO33" s="8"/>
      <c r="CP33" s="8"/>
    </row>
    <row r="34" spans="1:94" ht="15.75" customHeight="1" thickBot="1" x14ac:dyDescent="0.35">
      <c r="A34" s="622"/>
      <c r="B34" s="622" t="s">
        <v>641</v>
      </c>
      <c r="C34" s="701"/>
      <c r="D34" s="701"/>
      <c r="E34" s="701"/>
      <c r="F34" s="701"/>
      <c r="G34" s="701"/>
      <c r="H34" s="701"/>
      <c r="I34" s="701"/>
      <c r="J34" s="701"/>
      <c r="K34" s="587"/>
      <c r="L34" s="588"/>
      <c r="M34" s="578"/>
      <c r="N34" s="455"/>
      <c r="O34" s="455"/>
      <c r="P34" s="455"/>
      <c r="Q34" s="455"/>
      <c r="R34" s="455"/>
      <c r="S34" s="455"/>
      <c r="T34" s="455"/>
      <c r="U34" s="455"/>
      <c r="V34" s="578"/>
      <c r="W34" s="578"/>
      <c r="X34" s="578"/>
      <c r="Y34" s="578"/>
      <c r="Z34" s="622" t="s">
        <v>641</v>
      </c>
      <c r="AA34" s="701"/>
      <c r="AB34" s="701"/>
      <c r="AC34" s="701"/>
      <c r="AD34" s="701"/>
      <c r="AE34" s="701"/>
      <c r="AF34" s="701"/>
      <c r="AG34" s="701"/>
      <c r="AH34" s="701"/>
      <c r="AI34" s="587"/>
      <c r="AJ34" s="588"/>
      <c r="AK34" s="578"/>
      <c r="AL34" s="578"/>
      <c r="AM34" s="578"/>
      <c r="AN34" s="578"/>
      <c r="AO34" s="578"/>
      <c r="AP34" s="578"/>
      <c r="AQ34" s="578"/>
      <c r="AR34" s="578"/>
      <c r="AS34" s="578"/>
      <c r="AT34" s="578"/>
      <c r="AU34" s="578"/>
      <c r="AV34" s="8"/>
      <c r="AW34" s="8"/>
      <c r="AX34" s="8"/>
      <c r="AY34" s="8"/>
      <c r="AZ34" s="8"/>
      <c r="BA34" s="8"/>
      <c r="BB34" s="8"/>
      <c r="BC34" s="8"/>
      <c r="BD34" s="8"/>
      <c r="BE34" s="8"/>
      <c r="BF34" s="8"/>
      <c r="BG34" s="8"/>
      <c r="BH34" s="8"/>
      <c r="BI34" s="8"/>
      <c r="BJ34" s="8"/>
      <c r="BK34" s="8"/>
      <c r="BL34" s="8"/>
      <c r="BM34" s="8"/>
      <c r="BN34" s="8"/>
      <c r="BO34" s="8"/>
      <c r="BP34" s="8"/>
      <c r="BQ34" s="8"/>
      <c r="BR34" s="8"/>
      <c r="BS34" s="8"/>
      <c r="BT34" s="8"/>
      <c r="BU34" s="8"/>
      <c r="BV34" s="8"/>
      <c r="BW34" s="8"/>
      <c r="BX34" s="8"/>
      <c r="BY34" s="8"/>
      <c r="BZ34" s="8"/>
      <c r="CA34" s="8"/>
      <c r="CB34" s="8"/>
      <c r="CC34" s="8"/>
      <c r="CD34" s="8"/>
      <c r="CE34" s="8"/>
      <c r="CF34" s="8"/>
      <c r="CG34" s="8"/>
      <c r="CH34" s="8"/>
      <c r="CI34" s="8"/>
      <c r="CJ34" s="8"/>
      <c r="CK34" s="8"/>
      <c r="CL34" s="8"/>
      <c r="CM34" s="8"/>
      <c r="CN34" s="8"/>
      <c r="CO34" s="8"/>
      <c r="CP34" s="8"/>
    </row>
    <row r="35" spans="1:94" ht="15.75" customHeight="1" x14ac:dyDescent="0.3">
      <c r="A35" s="625"/>
      <c r="B35" s="625" t="s">
        <v>22</v>
      </c>
      <c r="C35" s="635">
        <v>13</v>
      </c>
      <c r="D35" s="599">
        <v>12.219999999999999</v>
      </c>
      <c r="E35" s="599">
        <v>10.997999999999999</v>
      </c>
      <c r="F35" s="599">
        <v>9.8981999999999992</v>
      </c>
      <c r="G35" s="635" t="s">
        <v>655</v>
      </c>
      <c r="H35" s="635" t="s">
        <v>655</v>
      </c>
      <c r="I35" s="635" t="s">
        <v>655</v>
      </c>
      <c r="J35" s="635" t="s">
        <v>655</v>
      </c>
      <c r="K35" s="591" t="s">
        <v>656</v>
      </c>
      <c r="L35" s="591"/>
      <c r="M35" s="578"/>
      <c r="N35" s="455"/>
      <c r="O35" s="455"/>
      <c r="P35" s="455"/>
      <c r="Q35" s="455"/>
      <c r="R35" s="455"/>
      <c r="S35" s="455"/>
      <c r="T35" s="455"/>
      <c r="U35" s="455"/>
      <c r="V35" s="578"/>
      <c r="W35" s="578"/>
      <c r="X35" s="578"/>
      <c r="Y35" s="578"/>
      <c r="Z35" s="625" t="s">
        <v>22</v>
      </c>
      <c r="AA35" s="635">
        <v>18</v>
      </c>
      <c r="AB35" s="599">
        <v>17</v>
      </c>
      <c r="AC35" s="599">
        <v>15</v>
      </c>
      <c r="AD35" s="599">
        <v>14</v>
      </c>
      <c r="AE35" s="635" t="s">
        <v>655</v>
      </c>
      <c r="AF35" s="635" t="s">
        <v>655</v>
      </c>
      <c r="AG35" s="635" t="s">
        <v>655</v>
      </c>
      <c r="AH35" s="635" t="s">
        <v>655</v>
      </c>
      <c r="AI35" s="591" t="s">
        <v>656</v>
      </c>
      <c r="AJ35" s="591"/>
      <c r="AK35" s="578"/>
      <c r="AL35" s="578"/>
      <c r="AM35" s="578"/>
      <c r="AN35" s="578"/>
      <c r="AO35" s="578"/>
      <c r="AP35" s="578"/>
      <c r="AQ35" s="578"/>
      <c r="AR35" s="578"/>
      <c r="AS35" s="578"/>
      <c r="AT35" s="578"/>
      <c r="AU35" s="578"/>
      <c r="AV35" s="8"/>
      <c r="AW35" s="8"/>
      <c r="AX35" s="8"/>
      <c r="AY35" s="8"/>
      <c r="AZ35" s="8"/>
      <c r="BA35" s="8"/>
      <c r="BB35" s="8"/>
      <c r="BC35" s="8"/>
      <c r="BD35" s="8"/>
      <c r="BE35" s="8"/>
      <c r="BF35" s="8"/>
      <c r="BG35" s="8"/>
      <c r="BH35" s="8"/>
      <c r="BI35" s="8"/>
      <c r="BJ35" s="8"/>
      <c r="BK35" s="8"/>
      <c r="BL35" s="8"/>
      <c r="BM35" s="8"/>
      <c r="BN35" s="8"/>
      <c r="BO35" s="8"/>
      <c r="BP35" s="8"/>
      <c r="BQ35" s="8"/>
      <c r="BR35" s="8"/>
      <c r="BS35" s="8"/>
      <c r="BT35" s="8"/>
      <c r="BU35" s="8"/>
      <c r="BV35" s="8"/>
      <c r="BW35" s="8"/>
      <c r="BX35" s="8"/>
      <c r="BY35" s="8"/>
      <c r="BZ35" s="8"/>
      <c r="CA35" s="8"/>
      <c r="CB35" s="8"/>
      <c r="CC35" s="8"/>
      <c r="CD35" s="8"/>
      <c r="CE35" s="8"/>
      <c r="CF35" s="8"/>
      <c r="CG35" s="8"/>
      <c r="CH35" s="8"/>
      <c r="CI35" s="8"/>
      <c r="CJ35" s="8"/>
      <c r="CK35" s="8"/>
      <c r="CL35" s="8"/>
      <c r="CM35" s="8"/>
      <c r="CN35" s="8"/>
      <c r="CO35" s="8"/>
      <c r="CP35" s="8"/>
    </row>
    <row r="36" spans="1:94" x14ac:dyDescent="0.3">
      <c r="A36" s="625"/>
      <c r="B36" s="625" t="s">
        <v>24</v>
      </c>
      <c r="C36" s="604">
        <v>77</v>
      </c>
      <c r="D36" s="604">
        <v>75</v>
      </c>
      <c r="E36" s="604">
        <v>70</v>
      </c>
      <c r="F36" s="702">
        <v>70</v>
      </c>
      <c r="G36" s="604" t="s">
        <v>655</v>
      </c>
      <c r="H36" s="604" t="s">
        <v>655</v>
      </c>
      <c r="I36" s="604" t="s">
        <v>655</v>
      </c>
      <c r="J36" s="604" t="s">
        <v>655</v>
      </c>
      <c r="K36" s="591"/>
      <c r="L36" s="591"/>
      <c r="M36" s="578"/>
      <c r="N36" s="455"/>
      <c r="O36" s="455"/>
      <c r="P36" s="455"/>
      <c r="Q36" s="455"/>
      <c r="R36" s="455"/>
      <c r="S36" s="455"/>
      <c r="T36" s="455"/>
      <c r="U36" s="455"/>
      <c r="V36" s="578"/>
      <c r="W36" s="578"/>
      <c r="X36" s="578"/>
      <c r="Y36" s="578"/>
      <c r="Z36" s="625" t="s">
        <v>24</v>
      </c>
      <c r="AA36" s="604">
        <v>78</v>
      </c>
      <c r="AB36" s="604">
        <v>78</v>
      </c>
      <c r="AC36" s="604">
        <v>78</v>
      </c>
      <c r="AD36" s="604">
        <v>78</v>
      </c>
      <c r="AE36" s="604" t="s">
        <v>655</v>
      </c>
      <c r="AF36" s="604" t="s">
        <v>655</v>
      </c>
      <c r="AG36" s="604" t="s">
        <v>655</v>
      </c>
      <c r="AH36" s="604" t="s">
        <v>655</v>
      </c>
      <c r="AI36" s="591"/>
      <c r="AJ36" s="591"/>
      <c r="AK36" s="578"/>
      <c r="AL36" s="578"/>
      <c r="AM36" s="578"/>
      <c r="AN36" s="578"/>
      <c r="AO36" s="578"/>
      <c r="AP36" s="578"/>
      <c r="AQ36" s="578"/>
      <c r="AR36" s="578"/>
      <c r="AS36" s="578"/>
      <c r="AT36" s="578"/>
      <c r="AU36" s="578"/>
      <c r="AV36" s="8"/>
      <c r="AW36" s="8"/>
      <c r="AX36" s="8"/>
      <c r="AY36" s="8"/>
      <c r="AZ36" s="8"/>
      <c r="BA36" s="8"/>
      <c r="BB36" s="8"/>
      <c r="BC36" s="8"/>
      <c r="BD36" s="8"/>
      <c r="BE36" s="8"/>
      <c r="BF36" s="8"/>
      <c r="BG36" s="8"/>
      <c r="BH36" s="8"/>
      <c r="BI36" s="8"/>
      <c r="BJ36" s="8"/>
      <c r="BK36" s="8"/>
      <c r="BL36" s="8"/>
      <c r="BM36" s="8"/>
      <c r="BN36" s="8"/>
      <c r="BO36" s="8"/>
      <c r="BP36" s="8"/>
      <c r="BQ36" s="8"/>
      <c r="BR36" s="8"/>
      <c r="BS36" s="8"/>
      <c r="BT36" s="8"/>
      <c r="BU36" s="8"/>
      <c r="BV36" s="8"/>
      <c r="BW36" s="8"/>
      <c r="BX36" s="8"/>
      <c r="BY36" s="8"/>
      <c r="BZ36" s="8"/>
      <c r="CA36" s="8"/>
      <c r="CB36" s="8"/>
      <c r="CC36" s="8"/>
      <c r="CD36" s="8"/>
      <c r="CE36" s="8"/>
      <c r="CF36" s="8"/>
      <c r="CG36" s="8"/>
      <c r="CH36" s="8"/>
      <c r="CI36" s="8"/>
      <c r="CJ36" s="8"/>
      <c r="CK36" s="8"/>
      <c r="CL36" s="8"/>
      <c r="CM36" s="8"/>
      <c r="CN36" s="8"/>
      <c r="CO36" s="8"/>
      <c r="CP36" s="8"/>
    </row>
    <row r="37" spans="1:94" ht="15" thickBot="1" x14ac:dyDescent="0.35">
      <c r="A37" s="626"/>
      <c r="B37" s="626" t="s">
        <v>26</v>
      </c>
      <c r="C37" s="636">
        <v>23</v>
      </c>
      <c r="D37" s="636">
        <v>25</v>
      </c>
      <c r="E37" s="636">
        <v>30</v>
      </c>
      <c r="F37" s="634">
        <v>30</v>
      </c>
      <c r="G37" s="636" t="s">
        <v>655</v>
      </c>
      <c r="H37" s="636" t="s">
        <v>655</v>
      </c>
      <c r="I37" s="636" t="s">
        <v>655</v>
      </c>
      <c r="J37" s="636" t="s">
        <v>655</v>
      </c>
      <c r="K37" s="637"/>
      <c r="L37" s="637"/>
      <c r="M37" s="578"/>
      <c r="N37" s="455"/>
      <c r="O37" s="455"/>
      <c r="P37" s="455"/>
      <c r="Q37" s="455"/>
      <c r="R37" s="455"/>
      <c r="S37" s="455"/>
      <c r="T37" s="455"/>
      <c r="U37" s="455"/>
      <c r="V37" s="578"/>
      <c r="W37" s="578"/>
      <c r="X37" s="578"/>
      <c r="Y37" s="578"/>
      <c r="Z37" s="626" t="s">
        <v>26</v>
      </c>
      <c r="AA37" s="636">
        <v>22</v>
      </c>
      <c r="AB37" s="636">
        <v>22</v>
      </c>
      <c r="AC37" s="636">
        <v>22</v>
      </c>
      <c r="AD37" s="636">
        <v>22</v>
      </c>
      <c r="AE37" s="636" t="s">
        <v>655</v>
      </c>
      <c r="AF37" s="636" t="s">
        <v>655</v>
      </c>
      <c r="AG37" s="636" t="s">
        <v>655</v>
      </c>
      <c r="AH37" s="636" t="s">
        <v>655</v>
      </c>
      <c r="AI37" s="637"/>
      <c r="AJ37" s="637"/>
      <c r="AK37" s="578"/>
      <c r="AL37" s="578"/>
      <c r="AM37" s="578"/>
      <c r="AN37" s="578"/>
      <c r="AO37" s="578"/>
      <c r="AP37" s="578"/>
      <c r="AQ37" s="578"/>
      <c r="AR37" s="578"/>
      <c r="AS37" s="578"/>
      <c r="AT37" s="578"/>
      <c r="AU37" s="578"/>
      <c r="AV37" s="8"/>
      <c r="AW37" s="8"/>
      <c r="AX37" s="8"/>
      <c r="AY37" s="8"/>
      <c r="AZ37" s="8"/>
      <c r="BA37" s="8"/>
      <c r="BB37" s="8"/>
      <c r="BC37" s="8"/>
      <c r="BD37" s="8"/>
      <c r="BE37" s="8"/>
      <c r="BF37" s="8"/>
      <c r="BG37" s="8"/>
      <c r="BH37" s="8"/>
      <c r="BI37" s="8"/>
      <c r="BJ37" s="8"/>
      <c r="BK37" s="8"/>
      <c r="BL37" s="8"/>
      <c r="BM37" s="8"/>
      <c r="BN37" s="8"/>
      <c r="BO37" s="8"/>
      <c r="BP37" s="8"/>
      <c r="BQ37" s="8"/>
      <c r="BR37" s="8"/>
      <c r="BS37" s="8"/>
      <c r="BT37" s="8"/>
      <c r="BU37" s="8"/>
      <c r="BV37" s="8"/>
      <c r="BW37" s="8"/>
      <c r="BX37" s="8"/>
      <c r="BY37" s="8"/>
      <c r="BZ37" s="8"/>
      <c r="CA37" s="8"/>
      <c r="CB37" s="8"/>
      <c r="CC37" s="8"/>
      <c r="CD37" s="8"/>
      <c r="CE37" s="8"/>
      <c r="CF37" s="8"/>
      <c r="CG37" s="8"/>
      <c r="CH37" s="8"/>
      <c r="CI37" s="8"/>
      <c r="CJ37" s="8"/>
      <c r="CK37" s="8"/>
      <c r="CL37" s="8"/>
      <c r="CM37" s="8"/>
      <c r="CN37" s="8"/>
      <c r="CO37" s="8"/>
      <c r="CP37" s="8"/>
    </row>
    <row r="38" spans="1:94" ht="15" thickBot="1" x14ac:dyDescent="0.35">
      <c r="A38" s="623"/>
      <c r="B38" s="623" t="s">
        <v>28</v>
      </c>
      <c r="C38" s="637">
        <v>2</v>
      </c>
      <c r="D38" s="637">
        <v>2</v>
      </c>
      <c r="E38" s="637">
        <v>2</v>
      </c>
      <c r="F38" s="637">
        <v>2</v>
      </c>
      <c r="G38" s="637" t="s">
        <v>655</v>
      </c>
      <c r="H38" s="637" t="s">
        <v>655</v>
      </c>
      <c r="I38" s="637" t="s">
        <v>655</v>
      </c>
      <c r="J38" s="637" t="s">
        <v>655</v>
      </c>
      <c r="K38" s="637" t="s">
        <v>40</v>
      </c>
      <c r="L38" s="637"/>
      <c r="M38" s="578"/>
      <c r="N38" s="577"/>
      <c r="O38" s="577"/>
      <c r="P38" s="577"/>
      <c r="Q38" s="455"/>
      <c r="R38" s="455"/>
      <c r="S38" s="455"/>
      <c r="T38" s="455"/>
      <c r="U38" s="455"/>
      <c r="V38" s="578"/>
      <c r="W38" s="578"/>
      <c r="X38" s="578"/>
      <c r="Y38" s="578"/>
      <c r="Z38" s="623" t="s">
        <v>28</v>
      </c>
      <c r="AA38" s="637">
        <v>1.6</v>
      </c>
      <c r="AB38" s="637">
        <v>1.6</v>
      </c>
      <c r="AC38" s="637">
        <v>1.6</v>
      </c>
      <c r="AD38" s="637">
        <v>1.6</v>
      </c>
      <c r="AE38" s="637" t="s">
        <v>655</v>
      </c>
      <c r="AF38" s="637" t="s">
        <v>655</v>
      </c>
      <c r="AG38" s="637" t="s">
        <v>655</v>
      </c>
      <c r="AH38" s="637" t="s">
        <v>655</v>
      </c>
      <c r="AI38" s="637" t="s">
        <v>40</v>
      </c>
      <c r="AJ38" s="637"/>
      <c r="AK38" s="578"/>
      <c r="AL38" s="578"/>
      <c r="AM38" s="578"/>
      <c r="AN38" s="578"/>
      <c r="AO38" s="578"/>
      <c r="AP38" s="578"/>
      <c r="AQ38" s="578"/>
      <c r="AR38" s="578"/>
      <c r="AS38" s="578"/>
      <c r="AT38" s="578"/>
      <c r="AU38" s="578"/>
      <c r="AV38" s="8"/>
      <c r="AW38" s="8"/>
      <c r="AX38" s="8"/>
      <c r="AY38" s="8"/>
      <c r="AZ38" s="8"/>
      <c r="BA38" s="8"/>
      <c r="BB38" s="8"/>
      <c r="BC38" s="8"/>
      <c r="BD38" s="8"/>
      <c r="BE38" s="8"/>
      <c r="BF38" s="8"/>
      <c r="BG38" s="8"/>
      <c r="BH38" s="8"/>
      <c r="BI38" s="8"/>
      <c r="BJ38" s="8"/>
      <c r="BK38" s="8"/>
      <c r="BL38" s="8"/>
      <c r="BM38" s="8"/>
      <c r="BN38" s="8"/>
      <c r="BO38" s="8"/>
      <c r="BP38" s="8"/>
      <c r="BQ38" s="8"/>
      <c r="BR38" s="8"/>
      <c r="BS38" s="8"/>
      <c r="BT38" s="8"/>
      <c r="BU38" s="8"/>
      <c r="BV38" s="8"/>
      <c r="BW38" s="8"/>
      <c r="BX38" s="8"/>
      <c r="BY38" s="8"/>
      <c r="BZ38" s="8"/>
      <c r="CA38" s="8"/>
      <c r="CB38" s="8"/>
      <c r="CC38" s="8"/>
      <c r="CD38" s="8"/>
      <c r="CE38" s="8"/>
      <c r="CF38" s="8"/>
      <c r="CG38" s="8"/>
      <c r="CH38" s="8"/>
      <c r="CI38" s="8"/>
      <c r="CJ38" s="8"/>
      <c r="CK38" s="8"/>
      <c r="CL38" s="8"/>
      <c r="CM38" s="8"/>
      <c r="CN38" s="8"/>
      <c r="CO38" s="8"/>
      <c r="CP38" s="8"/>
    </row>
    <row r="39" spans="1:94" ht="15" thickBot="1" x14ac:dyDescent="0.35">
      <c r="A39" s="623"/>
      <c r="B39" s="623" t="s">
        <v>44</v>
      </c>
      <c r="C39" s="636">
        <v>235</v>
      </c>
      <c r="D39" s="636">
        <v>235</v>
      </c>
      <c r="E39" s="636">
        <v>235</v>
      </c>
      <c r="F39" s="636">
        <v>235</v>
      </c>
      <c r="G39" s="637" t="s">
        <v>655</v>
      </c>
      <c r="H39" s="637" t="s">
        <v>655</v>
      </c>
      <c r="I39" s="637" t="s">
        <v>655</v>
      </c>
      <c r="J39" s="637" t="s">
        <v>655</v>
      </c>
      <c r="K39" s="637" t="s">
        <v>15</v>
      </c>
      <c r="L39" s="637"/>
      <c r="M39" s="578"/>
      <c r="N39" s="367"/>
      <c r="O39" s="367"/>
      <c r="P39" s="577"/>
      <c r="Q39" s="455"/>
      <c r="R39" s="455"/>
      <c r="S39" s="455"/>
      <c r="T39" s="455"/>
      <c r="U39" s="455"/>
      <c r="V39" s="578"/>
      <c r="W39" s="578"/>
      <c r="X39" s="578"/>
      <c r="Y39" s="578"/>
      <c r="Z39" s="623" t="s">
        <v>44</v>
      </c>
      <c r="AA39" s="636">
        <v>235</v>
      </c>
      <c r="AB39" s="636">
        <v>235</v>
      </c>
      <c r="AC39" s="636">
        <v>235</v>
      </c>
      <c r="AD39" s="636">
        <v>235</v>
      </c>
      <c r="AE39" s="637" t="s">
        <v>655</v>
      </c>
      <c r="AF39" s="637" t="s">
        <v>655</v>
      </c>
      <c r="AG39" s="637" t="s">
        <v>655</v>
      </c>
      <c r="AH39" s="637" t="s">
        <v>655</v>
      </c>
      <c r="AI39" s="637" t="s">
        <v>15</v>
      </c>
      <c r="AJ39" s="637"/>
      <c r="AK39" s="578"/>
      <c r="AL39" s="578"/>
      <c r="AM39" s="578"/>
      <c r="AN39" s="578"/>
      <c r="AO39" s="578"/>
      <c r="AP39" s="578"/>
      <c r="AQ39" s="578"/>
      <c r="AR39" s="578"/>
      <c r="AS39" s="578"/>
      <c r="AT39" s="578"/>
      <c r="AU39" s="578"/>
      <c r="AV39" s="8"/>
      <c r="AW39" s="8"/>
      <c r="AX39" s="8"/>
      <c r="AY39" s="8"/>
      <c r="AZ39" s="8"/>
      <c r="BA39" s="8"/>
      <c r="BB39" s="8"/>
      <c r="BC39" s="8"/>
      <c r="BD39" s="8"/>
      <c r="BE39" s="8"/>
      <c r="BF39" s="8"/>
      <c r="BG39" s="8"/>
      <c r="BH39" s="8"/>
      <c r="BI39" s="8"/>
      <c r="BJ39" s="8"/>
      <c r="BK39" s="8"/>
      <c r="BL39" s="8"/>
      <c r="BM39" s="8"/>
      <c r="BN39" s="8"/>
      <c r="BO39" s="8"/>
      <c r="BP39" s="8"/>
      <c r="BQ39" s="8"/>
      <c r="BR39" s="8"/>
      <c r="BS39" s="8"/>
      <c r="BT39" s="8"/>
      <c r="BU39" s="8"/>
      <c r="BV39" s="8"/>
      <c r="BW39" s="8"/>
      <c r="BX39" s="8"/>
      <c r="BY39" s="8"/>
      <c r="BZ39" s="8"/>
      <c r="CA39" s="8"/>
      <c r="CB39" s="8"/>
      <c r="CC39" s="8"/>
      <c r="CD39" s="8"/>
      <c r="CE39" s="8"/>
      <c r="CF39" s="8"/>
      <c r="CG39" s="8"/>
      <c r="CH39" s="8"/>
      <c r="CI39" s="8"/>
      <c r="CJ39" s="8"/>
      <c r="CK39" s="8"/>
      <c r="CL39" s="8"/>
      <c r="CM39" s="8"/>
      <c r="CN39" s="8"/>
      <c r="CO39" s="8"/>
      <c r="CP39" s="8"/>
    </row>
    <row r="40" spans="1:94" ht="15" thickBot="1" x14ac:dyDescent="0.35">
      <c r="A40" s="623"/>
      <c r="B40" s="623" t="s">
        <v>510</v>
      </c>
      <c r="C40" s="636">
        <v>0</v>
      </c>
      <c r="D40" s="637">
        <v>0</v>
      </c>
      <c r="E40" s="637">
        <v>0</v>
      </c>
      <c r="F40" s="637">
        <v>0</v>
      </c>
      <c r="G40" s="637" t="s">
        <v>655</v>
      </c>
      <c r="H40" s="637" t="s">
        <v>655</v>
      </c>
      <c r="I40" s="637" t="s">
        <v>655</v>
      </c>
      <c r="J40" s="637" t="s">
        <v>655</v>
      </c>
      <c r="K40" s="637" t="s">
        <v>19</v>
      </c>
      <c r="L40" s="637"/>
      <c r="M40" s="578"/>
      <c r="N40" s="577"/>
      <c r="O40" s="577"/>
      <c r="P40" s="577"/>
      <c r="Q40" s="455"/>
      <c r="R40" s="455"/>
      <c r="S40" s="455"/>
      <c r="T40" s="455"/>
      <c r="U40" s="455"/>
      <c r="V40" s="578"/>
      <c r="W40" s="578"/>
      <c r="X40" s="578"/>
      <c r="Y40" s="578"/>
      <c r="Z40" s="626" t="s">
        <v>510</v>
      </c>
      <c r="AA40" s="636">
        <v>0</v>
      </c>
      <c r="AB40" s="637">
        <v>0</v>
      </c>
      <c r="AC40" s="637">
        <v>0</v>
      </c>
      <c r="AD40" s="637">
        <v>0</v>
      </c>
      <c r="AE40" s="637" t="s">
        <v>655</v>
      </c>
      <c r="AF40" s="637" t="s">
        <v>655</v>
      </c>
      <c r="AG40" s="637" t="s">
        <v>655</v>
      </c>
      <c r="AH40" s="637" t="s">
        <v>655</v>
      </c>
      <c r="AI40" s="637" t="s">
        <v>19</v>
      </c>
      <c r="AJ40" s="637"/>
      <c r="AK40" s="578"/>
      <c r="AL40" s="578"/>
      <c r="AM40" s="578"/>
      <c r="AN40" s="578"/>
      <c r="AO40" s="578"/>
      <c r="AP40" s="578"/>
      <c r="AQ40" s="578"/>
      <c r="AR40" s="578"/>
      <c r="AS40" s="578"/>
      <c r="AT40" s="578"/>
      <c r="AU40" s="578"/>
      <c r="AV40" s="8"/>
      <c r="AW40" s="8"/>
      <c r="AX40" s="8"/>
      <c r="AY40" s="8"/>
      <c r="AZ40" s="8"/>
      <c r="BA40" s="8"/>
      <c r="BB40" s="8"/>
      <c r="BC40" s="8"/>
      <c r="BD40" s="8"/>
      <c r="BE40" s="8"/>
      <c r="BF40" s="8"/>
      <c r="BG40" s="8"/>
      <c r="BH40" s="8"/>
      <c r="BI40" s="8"/>
      <c r="BJ40" s="8"/>
      <c r="BK40" s="8"/>
      <c r="BL40" s="8"/>
      <c r="BM40" s="8"/>
      <c r="BN40" s="8"/>
      <c r="BO40" s="8"/>
      <c r="BP40" s="8"/>
      <c r="BQ40" s="8"/>
      <c r="BR40" s="8"/>
      <c r="BS40" s="8"/>
      <c r="BT40" s="8"/>
      <c r="BU40" s="8"/>
      <c r="BV40" s="8"/>
      <c r="BW40" s="8"/>
      <c r="BX40" s="8"/>
      <c r="BY40" s="8"/>
      <c r="BZ40" s="8"/>
      <c r="CA40" s="8"/>
      <c r="CB40" s="8"/>
      <c r="CC40" s="8"/>
      <c r="CD40" s="8"/>
      <c r="CE40" s="8"/>
      <c r="CF40" s="8"/>
      <c r="CG40" s="8"/>
      <c r="CH40" s="8"/>
      <c r="CI40" s="8"/>
      <c r="CJ40" s="8"/>
      <c r="CK40" s="8"/>
      <c r="CL40" s="8"/>
      <c r="CM40" s="8"/>
      <c r="CN40" s="8"/>
      <c r="CO40" s="8"/>
      <c r="CP40" s="8"/>
    </row>
    <row r="41" spans="1:94" ht="15" thickBot="1" x14ac:dyDescent="0.35">
      <c r="A41" s="626"/>
      <c r="B41" s="54"/>
      <c r="C41" s="574"/>
      <c r="D41" s="574"/>
      <c r="E41" s="574"/>
      <c r="F41" s="574"/>
      <c r="G41" s="574"/>
      <c r="H41" s="574"/>
      <c r="I41" s="455"/>
      <c r="J41" s="455"/>
      <c r="K41" s="455"/>
      <c r="L41" s="455"/>
      <c r="M41" s="455"/>
      <c r="N41" s="455"/>
      <c r="O41" s="455"/>
      <c r="P41" s="455"/>
      <c r="Q41" s="455"/>
      <c r="R41" s="455"/>
      <c r="S41" s="455"/>
      <c r="T41" s="455"/>
      <c r="U41" s="455"/>
      <c r="V41" s="578"/>
      <c r="W41" s="578"/>
      <c r="X41" s="578"/>
      <c r="Y41" s="578"/>
      <c r="Z41" s="578"/>
      <c r="AA41" s="578"/>
      <c r="AB41" s="578"/>
      <c r="AC41" s="578"/>
      <c r="AD41" s="578"/>
      <c r="AE41" s="578"/>
      <c r="AF41" s="578"/>
      <c r="AG41" s="578"/>
      <c r="AH41" s="578"/>
      <c r="AI41" s="578"/>
      <c r="AJ41" s="578"/>
      <c r="AK41" s="578"/>
      <c r="AL41" s="578"/>
      <c r="AM41" s="578"/>
      <c r="AN41" s="578"/>
      <c r="AO41" s="578"/>
      <c r="AP41" s="578"/>
      <c r="AQ41" s="578"/>
      <c r="AR41" s="578"/>
      <c r="AS41" s="578"/>
      <c r="AT41" s="578"/>
      <c r="AU41" s="578"/>
      <c r="AV41" s="8"/>
      <c r="AW41" s="8"/>
      <c r="AX41" s="8"/>
      <c r="AY41" s="8"/>
      <c r="AZ41" s="8"/>
      <c r="BA41" s="8"/>
      <c r="BB41" s="8"/>
      <c r="BC41" s="8"/>
      <c r="BD41" s="8"/>
      <c r="BE41" s="8"/>
      <c r="BF41" s="8"/>
      <c r="BG41" s="8"/>
      <c r="BH41" s="8"/>
      <c r="BI41" s="8"/>
      <c r="BJ41" s="8"/>
      <c r="BK41" s="8"/>
      <c r="BL41" s="8"/>
      <c r="BM41" s="8"/>
      <c r="BN41" s="8"/>
      <c r="BO41" s="8"/>
      <c r="BP41" s="8"/>
      <c r="BQ41" s="8"/>
      <c r="BR41" s="8"/>
      <c r="BS41" s="8"/>
      <c r="BT41" s="8"/>
      <c r="BU41" s="8"/>
      <c r="BV41" s="8"/>
      <c r="BW41" s="8"/>
      <c r="BX41" s="8"/>
      <c r="BY41" s="8"/>
      <c r="BZ41" s="8"/>
      <c r="CA41" s="8"/>
      <c r="CB41" s="8"/>
      <c r="CC41" s="8"/>
      <c r="CD41" s="8"/>
      <c r="CE41" s="8"/>
      <c r="CF41" s="8"/>
      <c r="CG41" s="8"/>
      <c r="CH41" s="8"/>
      <c r="CI41" s="8"/>
      <c r="CJ41" s="8"/>
      <c r="CK41" s="8"/>
      <c r="CL41" s="8"/>
      <c r="CM41" s="8"/>
      <c r="CN41" s="8"/>
      <c r="CO41" s="8"/>
      <c r="CP41" s="8"/>
    </row>
    <row r="42" spans="1:94" ht="45.75" customHeight="1" thickBot="1" x14ac:dyDescent="0.35">
      <c r="A42" s="626"/>
      <c r="B42" s="445" t="s">
        <v>527</v>
      </c>
      <c r="C42" s="446"/>
      <c r="D42" s="446"/>
      <c r="E42" s="446"/>
      <c r="F42" s="446"/>
      <c r="G42" s="446"/>
      <c r="H42" s="446"/>
      <c r="I42" s="446"/>
      <c r="J42" s="446"/>
      <c r="K42" s="446"/>
      <c r="L42" s="448"/>
      <c r="M42" s="455"/>
      <c r="N42" s="455"/>
      <c r="O42" s="455"/>
      <c r="P42" s="455"/>
      <c r="Q42" s="455"/>
      <c r="R42" s="455"/>
      <c r="S42" s="455"/>
      <c r="T42" s="455"/>
      <c r="U42" s="455"/>
      <c r="V42" s="578"/>
      <c r="W42" s="578"/>
      <c r="X42" s="578"/>
      <c r="Y42" s="578"/>
      <c r="Z42" s="445" t="s">
        <v>527</v>
      </c>
      <c r="AA42" s="446"/>
      <c r="AB42" s="446"/>
      <c r="AC42" s="446"/>
      <c r="AD42" s="446"/>
      <c r="AE42" s="578"/>
      <c r="AF42" s="578"/>
      <c r="AG42" s="578"/>
      <c r="AH42" s="578"/>
      <c r="AI42" s="578"/>
      <c r="AJ42" s="578"/>
      <c r="AK42" s="578"/>
      <c r="AL42" s="578"/>
      <c r="AM42" s="578"/>
      <c r="AN42" s="578"/>
      <c r="AO42" s="578"/>
      <c r="AP42" s="578"/>
      <c r="AQ42" s="578"/>
      <c r="AR42" s="578"/>
      <c r="AS42" s="578"/>
      <c r="AT42" s="578"/>
      <c r="AU42" s="578"/>
      <c r="AV42" s="8"/>
      <c r="AW42" s="8"/>
      <c r="AX42" s="8"/>
      <c r="AY42" s="8"/>
      <c r="AZ42" s="8"/>
      <c r="BA42" s="8"/>
      <c r="BB42" s="8"/>
      <c r="BC42" s="8"/>
      <c r="BD42" s="8"/>
      <c r="BE42" s="8"/>
      <c r="BF42" s="8"/>
      <c r="BG42" s="8"/>
      <c r="BH42" s="8"/>
      <c r="BI42" s="8"/>
      <c r="BJ42" s="8"/>
      <c r="BK42" s="8"/>
      <c r="BL42" s="8"/>
      <c r="BM42" s="8"/>
      <c r="BN42" s="8"/>
      <c r="BO42" s="8"/>
      <c r="BP42" s="8"/>
      <c r="BQ42" s="8"/>
      <c r="BR42" s="8"/>
      <c r="BS42" s="8"/>
      <c r="BT42" s="8"/>
      <c r="BU42" s="8"/>
      <c r="BV42" s="8"/>
      <c r="BW42" s="8"/>
      <c r="BX42" s="8"/>
      <c r="BY42" s="8"/>
      <c r="BZ42" s="8"/>
      <c r="CA42" s="8"/>
      <c r="CB42" s="8"/>
      <c r="CC42" s="8"/>
      <c r="CD42" s="8"/>
      <c r="CE42" s="8"/>
      <c r="CF42" s="8"/>
      <c r="CG42" s="8"/>
      <c r="CH42" s="8"/>
      <c r="CI42" s="8"/>
      <c r="CJ42" s="8"/>
      <c r="CK42" s="8"/>
      <c r="CL42" s="8"/>
      <c r="CM42" s="8"/>
      <c r="CN42" s="8"/>
      <c r="CO42" s="8"/>
      <c r="CP42" s="8"/>
    </row>
    <row r="43" spans="1:94" ht="15" thickBot="1" x14ac:dyDescent="0.35">
      <c r="A43" s="455"/>
      <c r="B43" s="633" t="s">
        <v>531</v>
      </c>
      <c r="C43" s="556">
        <f>C35/C$16*Euro</f>
        <v>9.6850000000000005</v>
      </c>
      <c r="D43" s="556">
        <f>D35/D$16*Euro</f>
        <v>9.1038999999999994</v>
      </c>
      <c r="E43" s="556">
        <f>E35/E$16*Euro</f>
        <v>8.1935099999999998</v>
      </c>
      <c r="F43" s="556">
        <f>F35/F$16*Euro</f>
        <v>7.3741589999999997</v>
      </c>
      <c r="G43" s="573"/>
      <c r="H43" s="573"/>
      <c r="I43" s="573"/>
      <c r="J43" s="573"/>
      <c r="K43" s="573"/>
      <c r="L43" s="573"/>
      <c r="M43" s="455"/>
      <c r="N43" s="455"/>
      <c r="O43" s="455"/>
      <c r="P43" s="455"/>
      <c r="Q43" s="455"/>
      <c r="R43" s="455"/>
      <c r="S43" s="455"/>
      <c r="T43" s="455"/>
      <c r="U43" s="455"/>
      <c r="V43" s="578"/>
      <c r="W43" s="578"/>
      <c r="X43" s="578"/>
      <c r="Y43" s="578"/>
      <c r="Z43" s="633" t="s">
        <v>531</v>
      </c>
      <c r="AA43" s="556">
        <f>AA35/AA$16*Euro</f>
        <v>3.0477272727272728</v>
      </c>
      <c r="AB43" s="556">
        <f>AB35/AB$16*Euro</f>
        <v>1.5831249999999999</v>
      </c>
      <c r="AC43" s="556">
        <f>AC35/AC$16*Euro</f>
        <v>1.3968750000000001</v>
      </c>
      <c r="AD43" s="556">
        <f>AD35/AD$16*Euro</f>
        <v>1.30375</v>
      </c>
      <c r="AE43" s="578"/>
      <c r="AF43" s="578"/>
      <c r="AG43" s="578"/>
      <c r="AH43" s="578"/>
      <c r="AI43" s="578"/>
      <c r="AJ43" s="578"/>
      <c r="AK43" s="578"/>
      <c r="AL43" s="578"/>
      <c r="AM43" s="578"/>
      <c r="AN43" s="578"/>
      <c r="AO43" s="578"/>
      <c r="AP43" s="578"/>
      <c r="AQ43" s="578"/>
      <c r="AR43" s="578"/>
      <c r="AS43" s="578"/>
      <c r="AT43" s="578"/>
      <c r="AU43" s="578"/>
      <c r="AV43" s="8"/>
      <c r="AW43" s="8"/>
      <c r="AX43" s="8"/>
      <c r="AY43" s="8"/>
      <c r="AZ43" s="8"/>
      <c r="BA43" s="8"/>
      <c r="BB43" s="8"/>
      <c r="BC43" s="8"/>
      <c r="BD43" s="8"/>
      <c r="BE43" s="8"/>
      <c r="BF43" s="8"/>
      <c r="BG43" s="8"/>
      <c r="BH43" s="8"/>
      <c r="BI43" s="8"/>
      <c r="BJ43" s="8"/>
      <c r="BK43" s="8"/>
      <c r="BL43" s="8"/>
      <c r="BM43" s="8"/>
      <c r="BN43" s="8"/>
      <c r="BO43" s="8"/>
      <c r="BP43" s="8"/>
      <c r="BQ43" s="8"/>
      <c r="BR43" s="8"/>
      <c r="BS43" s="8"/>
      <c r="BT43" s="8"/>
      <c r="BU43" s="8"/>
      <c r="BV43" s="8"/>
      <c r="BW43" s="8"/>
      <c r="BX43" s="8"/>
      <c r="BY43" s="8"/>
      <c r="BZ43" s="8"/>
      <c r="CA43" s="8"/>
      <c r="CB43" s="8"/>
      <c r="CC43" s="8"/>
      <c r="CD43" s="8"/>
      <c r="CE43" s="8"/>
      <c r="CF43" s="8"/>
      <c r="CG43" s="8"/>
      <c r="CH43" s="8"/>
      <c r="CI43" s="8"/>
      <c r="CJ43" s="8"/>
      <c r="CK43" s="8"/>
      <c r="CL43" s="8"/>
      <c r="CM43" s="8"/>
      <c r="CN43" s="8"/>
      <c r="CO43" s="8"/>
      <c r="CP43" s="8"/>
    </row>
    <row r="44" spans="1:94" ht="15" thickBot="1" x14ac:dyDescent="0.35">
      <c r="A44" s="455"/>
      <c r="B44" s="633" t="s">
        <v>532</v>
      </c>
      <c r="C44" s="556">
        <f>C38/C$16*Euro</f>
        <v>1.4900000000000002</v>
      </c>
      <c r="D44" s="556">
        <f>D38/D$16*Euro</f>
        <v>1.4900000000000002</v>
      </c>
      <c r="E44" s="556">
        <f>E38/E$16*Euro</f>
        <v>1.4900000000000002</v>
      </c>
      <c r="F44" s="556">
        <f>F38/F$16*Euro</f>
        <v>1.4900000000000002</v>
      </c>
      <c r="G44" s="573"/>
      <c r="H44" s="573"/>
      <c r="I44" s="573"/>
      <c r="J44" s="573"/>
      <c r="K44" s="573"/>
      <c r="L44" s="573"/>
      <c r="M44" s="455"/>
      <c r="N44" s="455"/>
      <c r="O44" s="455"/>
      <c r="P44" s="455"/>
      <c r="Q44" s="455"/>
      <c r="R44" s="455"/>
      <c r="S44" s="455"/>
      <c r="T44" s="455"/>
      <c r="U44" s="455"/>
      <c r="V44" s="578"/>
      <c r="W44" s="578"/>
      <c r="X44" s="578"/>
      <c r="Y44" s="578"/>
      <c r="Z44" s="633" t="s">
        <v>532</v>
      </c>
      <c r="AA44" s="556">
        <f>AA38/AA$16*Euro</f>
        <v>0.27090909090909093</v>
      </c>
      <c r="AB44" s="556">
        <f>AB38/AB$16*Euro</f>
        <v>0.14899999999999999</v>
      </c>
      <c r="AC44" s="556">
        <f>AC38/AC$16*Euro</f>
        <v>0.14899999999999999</v>
      </c>
      <c r="AD44" s="556">
        <f>AD38/AD$16*Euro</f>
        <v>0.14899999999999999</v>
      </c>
      <c r="AE44" s="578"/>
      <c r="AF44" s="578"/>
      <c r="AG44" s="578"/>
      <c r="AH44" s="578"/>
      <c r="AI44" s="578"/>
      <c r="AJ44" s="578"/>
      <c r="AK44" s="578"/>
      <c r="AL44" s="578"/>
      <c r="AM44" s="578"/>
      <c r="AN44" s="578"/>
      <c r="AO44" s="578"/>
      <c r="AP44" s="578"/>
      <c r="AQ44" s="578"/>
      <c r="AR44" s="578"/>
      <c r="AS44" s="578"/>
      <c r="AT44" s="578"/>
      <c r="AU44" s="578"/>
      <c r="AV44" s="8"/>
      <c r="AW44" s="8"/>
      <c r="AX44" s="8"/>
      <c r="AY44" s="8"/>
      <c r="AZ44" s="8"/>
      <c r="BA44" s="8"/>
      <c r="BB44" s="8"/>
      <c r="BC44" s="8"/>
      <c r="BD44" s="8"/>
      <c r="BE44" s="8"/>
      <c r="BF44" s="8"/>
      <c r="BG44" s="8"/>
      <c r="BH44" s="8"/>
      <c r="BI44" s="8"/>
      <c r="BJ44" s="8"/>
      <c r="BK44" s="8"/>
      <c r="BL44" s="8"/>
      <c r="BM44" s="8"/>
      <c r="BN44" s="8"/>
      <c r="BO44" s="8"/>
      <c r="BP44" s="8"/>
      <c r="BQ44" s="8"/>
      <c r="BR44" s="8"/>
      <c r="BS44" s="8"/>
      <c r="BT44" s="8"/>
      <c r="BU44" s="8"/>
      <c r="BV44" s="8"/>
      <c r="BW44" s="8"/>
      <c r="BX44" s="8"/>
      <c r="BY44" s="8"/>
      <c r="BZ44" s="8"/>
      <c r="CA44" s="8"/>
      <c r="CB44" s="8"/>
      <c r="CC44" s="8"/>
      <c r="CD44" s="8"/>
      <c r="CE44" s="8"/>
      <c r="CF44" s="8"/>
      <c r="CG44" s="8"/>
      <c r="CH44" s="8"/>
      <c r="CI44" s="8"/>
      <c r="CJ44" s="8"/>
      <c r="CK44" s="8"/>
      <c r="CL44" s="8"/>
      <c r="CM44" s="8"/>
      <c r="CN44" s="8"/>
      <c r="CO44" s="8"/>
      <c r="CP44" s="8"/>
    </row>
    <row r="45" spans="1:94" ht="15" thickBot="1" x14ac:dyDescent="0.35">
      <c r="A45" s="455"/>
      <c r="B45" s="633"/>
      <c r="C45" s="632"/>
      <c r="D45" s="632"/>
      <c r="E45" s="632"/>
      <c r="F45" s="632"/>
      <c r="G45" s="573"/>
      <c r="H45" s="573"/>
      <c r="I45" s="573"/>
      <c r="J45" s="573"/>
      <c r="K45" s="573"/>
      <c r="L45" s="573"/>
      <c r="M45" s="455"/>
      <c r="N45" s="455"/>
      <c r="O45" s="455"/>
      <c r="P45" s="455"/>
      <c r="Q45" s="455"/>
      <c r="R45" s="455"/>
      <c r="S45" s="455"/>
      <c r="T45" s="455"/>
      <c r="U45" s="455"/>
      <c r="V45" s="578"/>
      <c r="W45" s="578"/>
      <c r="X45" s="578"/>
      <c r="Y45" s="578"/>
      <c r="Z45" s="633"/>
      <c r="AA45" s="632"/>
      <c r="AB45" s="632"/>
      <c r="AC45" s="632"/>
      <c r="AD45" s="632"/>
      <c r="AE45" s="578"/>
      <c r="AF45" s="578"/>
      <c r="AG45" s="578"/>
      <c r="AH45" s="578"/>
      <c r="AI45" s="578"/>
      <c r="AJ45" s="578"/>
      <c r="AK45" s="578"/>
      <c r="AL45" s="578"/>
      <c r="AM45" s="578"/>
      <c r="AN45" s="578"/>
      <c r="AO45" s="578"/>
      <c r="AP45" s="578"/>
      <c r="AQ45" s="578"/>
      <c r="AR45" s="578"/>
      <c r="AS45" s="578"/>
      <c r="AT45" s="578"/>
      <c r="AU45" s="578"/>
      <c r="AV45" s="8"/>
      <c r="AW45" s="8"/>
      <c r="AX45" s="8"/>
      <c r="AY45" s="8"/>
      <c r="AZ45" s="8"/>
      <c r="BA45" s="8"/>
      <c r="BB45" s="8"/>
      <c r="BC45" s="8"/>
      <c r="BD45" s="8"/>
      <c r="BE45" s="8"/>
      <c r="BF45" s="8"/>
      <c r="BG45" s="8"/>
      <c r="BH45" s="8"/>
      <c r="BI45" s="8"/>
      <c r="BJ45" s="8"/>
      <c r="BK45" s="8"/>
      <c r="BL45" s="8"/>
      <c r="BM45" s="8"/>
      <c r="BN45" s="8"/>
      <c r="BO45" s="8"/>
      <c r="BP45" s="8"/>
      <c r="BQ45" s="8"/>
      <c r="BR45" s="8"/>
      <c r="BS45" s="8"/>
      <c r="BT45" s="8"/>
      <c r="BU45" s="8"/>
      <c r="BV45" s="8"/>
      <c r="BW45" s="8"/>
      <c r="BX45" s="8"/>
      <c r="BY45" s="8"/>
      <c r="BZ45" s="8"/>
      <c r="CA45" s="8"/>
      <c r="CB45" s="8"/>
      <c r="CC45" s="8"/>
      <c r="CD45" s="8"/>
      <c r="CE45" s="8"/>
      <c r="CF45" s="8"/>
      <c r="CG45" s="8"/>
      <c r="CH45" s="8"/>
      <c r="CI45" s="8"/>
      <c r="CJ45" s="8"/>
      <c r="CK45" s="8"/>
      <c r="CL45" s="8"/>
      <c r="CM45" s="8"/>
      <c r="CN45" s="8"/>
      <c r="CO45" s="8"/>
      <c r="CP45" s="8"/>
    </row>
    <row r="46" spans="1:94" ht="15" thickBot="1" x14ac:dyDescent="0.35">
      <c r="A46" s="455"/>
      <c r="B46" s="631" t="s">
        <v>530</v>
      </c>
      <c r="C46" s="556">
        <f>C39/C16/1000*Euro</f>
        <v>0.17507500000000001</v>
      </c>
      <c r="D46" s="556">
        <f>D39/D16/1000*Euro</f>
        <v>0.17507500000000001</v>
      </c>
      <c r="E46" s="556">
        <f>E39/E16/1000*Euro</f>
        <v>0.17507500000000001</v>
      </c>
      <c r="F46" s="556">
        <f>F39/F16/1000*Euro</f>
        <v>0.17507500000000001</v>
      </c>
      <c r="G46" s="573"/>
      <c r="H46" s="573"/>
      <c r="I46" s="573"/>
      <c r="J46" s="573"/>
      <c r="K46" s="573"/>
      <c r="L46" s="573"/>
      <c r="M46" s="455"/>
      <c r="N46" s="455"/>
      <c r="O46" s="455"/>
      <c r="P46" s="455"/>
      <c r="Q46" s="455"/>
      <c r="R46" s="455"/>
      <c r="S46" s="455"/>
      <c r="T46" s="455"/>
      <c r="U46" s="455"/>
      <c r="V46" s="578"/>
      <c r="W46" s="578"/>
      <c r="X46" s="578"/>
      <c r="Y46" s="578"/>
      <c r="Z46" s="631" t="s">
        <v>530</v>
      </c>
      <c r="AA46" s="556">
        <f>AA39/AA16/1000*Euro</f>
        <v>3.9789772727272729E-2</v>
      </c>
      <c r="AB46" s="556">
        <f>AB39/AB16/1000*Euro</f>
        <v>2.1884375000000001E-2</v>
      </c>
      <c r="AC46" s="556">
        <f>AC39/AC16/1000*Euro</f>
        <v>2.1884375000000001E-2</v>
      </c>
      <c r="AD46" s="556">
        <f>AD39/AD16/1000*Euro</f>
        <v>2.1884375000000001E-2</v>
      </c>
      <c r="AE46" s="578"/>
      <c r="AF46" s="578"/>
      <c r="AG46" s="578"/>
      <c r="AH46" s="578"/>
      <c r="AI46" s="578"/>
      <c r="AJ46" s="578"/>
      <c r="AK46" s="578"/>
      <c r="AL46" s="578"/>
      <c r="AM46" s="578"/>
      <c r="AN46" s="578"/>
      <c r="AO46" s="578"/>
      <c r="AP46" s="578"/>
      <c r="AQ46" s="578"/>
      <c r="AR46" s="578"/>
      <c r="AS46" s="578"/>
      <c r="AT46" s="578"/>
      <c r="AU46" s="578"/>
      <c r="AV46" s="8"/>
      <c r="AW46" s="8"/>
      <c r="AX46" s="8"/>
      <c r="AY46" s="8"/>
      <c r="AZ46" s="8"/>
      <c r="BA46" s="8"/>
      <c r="BB46" s="8"/>
      <c r="BC46" s="8"/>
      <c r="BD46" s="8"/>
      <c r="BE46" s="8"/>
      <c r="BF46" s="8"/>
      <c r="BG46" s="8"/>
      <c r="BH46" s="8"/>
      <c r="BI46" s="8"/>
      <c r="BJ46" s="8"/>
      <c r="BK46" s="8"/>
      <c r="BL46" s="8"/>
      <c r="BM46" s="8"/>
      <c r="BN46" s="8"/>
      <c r="BO46" s="8"/>
      <c r="BP46" s="8"/>
      <c r="BQ46" s="8"/>
      <c r="BR46" s="8"/>
      <c r="BS46" s="8"/>
      <c r="BT46" s="8"/>
      <c r="BU46" s="8"/>
      <c r="BV46" s="8"/>
      <c r="BW46" s="8"/>
      <c r="BX46" s="8"/>
      <c r="BY46" s="8"/>
      <c r="BZ46" s="8"/>
      <c r="CA46" s="8"/>
      <c r="CB46" s="8"/>
      <c r="CC46" s="8"/>
      <c r="CD46" s="8"/>
      <c r="CE46" s="8"/>
      <c r="CF46" s="8"/>
      <c r="CG46" s="8"/>
      <c r="CH46" s="8"/>
      <c r="CI46" s="8"/>
      <c r="CJ46" s="8"/>
      <c r="CK46" s="8"/>
      <c r="CL46" s="8"/>
      <c r="CM46" s="8"/>
      <c r="CN46" s="8"/>
      <c r="CO46" s="8"/>
      <c r="CP46" s="8"/>
    </row>
    <row r="47" spans="1:94" ht="15" thickBot="1" x14ac:dyDescent="0.35">
      <c r="A47" s="455"/>
      <c r="B47" s="542" t="s">
        <v>533</v>
      </c>
      <c r="C47" s="608">
        <f>C40/3.6*Euro</f>
        <v>0</v>
      </c>
      <c r="D47" s="791">
        <f>D40/3.6*Euro</f>
        <v>0</v>
      </c>
      <c r="E47" s="791">
        <f>E40/3.6*Euro</f>
        <v>0</v>
      </c>
      <c r="F47" s="791">
        <f>F40/3.6*Euro</f>
        <v>0</v>
      </c>
      <c r="G47" s="530"/>
      <c r="H47" s="530"/>
      <c r="I47" s="530"/>
      <c r="J47" s="530"/>
      <c r="K47" s="530"/>
      <c r="L47" s="530"/>
      <c r="M47" s="455"/>
      <c r="N47" s="455"/>
      <c r="O47" s="455"/>
      <c r="P47" s="455"/>
      <c r="Q47" s="455"/>
      <c r="R47" s="455"/>
      <c r="S47" s="455"/>
      <c r="T47" s="455"/>
      <c r="U47" s="455"/>
      <c r="V47" s="578"/>
      <c r="W47" s="578"/>
      <c r="X47" s="578"/>
      <c r="Y47" s="578"/>
      <c r="Z47" s="542" t="s">
        <v>533</v>
      </c>
      <c r="AA47" s="608">
        <f>AA40*3.6*Euro/1000</f>
        <v>0</v>
      </c>
      <c r="AB47" s="608">
        <f>AB40*3.6*Euro/1000</f>
        <v>0</v>
      </c>
      <c r="AC47" s="608">
        <f>AC40*3.6*Euro/1000</f>
        <v>0</v>
      </c>
      <c r="AD47" s="608">
        <f>AD40*3.6*Euro/1000</f>
        <v>0</v>
      </c>
      <c r="AE47" s="578"/>
      <c r="AF47" s="578"/>
      <c r="AG47" s="578"/>
      <c r="AH47" s="578"/>
      <c r="AI47" s="578"/>
      <c r="AJ47" s="578"/>
      <c r="AK47" s="578"/>
      <c r="AL47" s="578"/>
      <c r="AM47" s="578"/>
      <c r="AN47" s="578"/>
      <c r="AO47" s="578"/>
      <c r="AP47" s="578"/>
      <c r="AQ47" s="578"/>
      <c r="AR47" s="578"/>
      <c r="AS47" s="578"/>
      <c r="AT47" s="578"/>
      <c r="AU47" s="578"/>
      <c r="AV47" s="8"/>
      <c r="AW47" s="8"/>
      <c r="AX47" s="8"/>
      <c r="AY47" s="8"/>
      <c r="AZ47" s="8"/>
      <c r="BA47" s="8"/>
      <c r="BB47" s="8"/>
      <c r="BC47" s="8"/>
      <c r="BD47" s="8"/>
      <c r="BE47" s="8"/>
      <c r="BF47" s="8"/>
      <c r="BG47" s="8"/>
      <c r="BH47" s="8"/>
      <c r="BI47" s="8"/>
      <c r="BJ47" s="8"/>
      <c r="BK47" s="8"/>
      <c r="BL47" s="8"/>
      <c r="BM47" s="8"/>
      <c r="BN47" s="8"/>
      <c r="BO47" s="8"/>
      <c r="BP47" s="8"/>
      <c r="BQ47" s="8"/>
      <c r="BR47" s="8"/>
      <c r="BS47" s="8"/>
      <c r="BT47" s="8"/>
      <c r="BU47" s="8"/>
      <c r="BV47" s="8"/>
      <c r="BW47" s="8"/>
      <c r="BX47" s="8"/>
      <c r="BY47" s="8"/>
      <c r="BZ47" s="8"/>
      <c r="CA47" s="8"/>
      <c r="CB47" s="8"/>
      <c r="CC47" s="8"/>
      <c r="CD47" s="8"/>
      <c r="CE47" s="8"/>
      <c r="CF47" s="8"/>
      <c r="CG47" s="8"/>
      <c r="CH47" s="8"/>
      <c r="CI47" s="8"/>
      <c r="CJ47" s="8"/>
      <c r="CK47" s="8"/>
      <c r="CL47" s="8"/>
      <c r="CM47" s="8"/>
      <c r="CN47" s="8"/>
      <c r="CO47" s="8"/>
      <c r="CP47" s="8"/>
    </row>
    <row r="48" spans="1:94" x14ac:dyDescent="0.3">
      <c r="A48" s="455"/>
      <c r="B48" s="571"/>
      <c r="C48" s="35"/>
      <c r="D48" s="35"/>
      <c r="E48" s="35"/>
      <c r="F48" s="35"/>
      <c r="G48" s="35"/>
      <c r="H48" s="35"/>
      <c r="I48" s="455"/>
      <c r="J48" s="455"/>
      <c r="K48" s="455"/>
      <c r="L48" s="455"/>
      <c r="M48" s="455"/>
      <c r="N48" s="455"/>
      <c r="O48" s="455"/>
      <c r="P48" s="455"/>
      <c r="Q48" s="455"/>
      <c r="R48" s="455"/>
      <c r="S48" s="455"/>
      <c r="T48" s="455"/>
      <c r="U48" s="455"/>
      <c r="V48" s="578"/>
      <c r="W48" s="578"/>
      <c r="X48" s="578"/>
      <c r="Y48" s="578"/>
      <c r="Z48" s="578"/>
      <c r="AA48" s="578"/>
      <c r="AB48" s="578"/>
      <c r="AC48" s="578"/>
      <c r="AD48" s="578"/>
      <c r="AE48" s="578"/>
      <c r="AF48" s="578"/>
      <c r="AG48" s="578"/>
      <c r="AH48" s="578"/>
      <c r="AI48" s="578"/>
      <c r="AJ48" s="578"/>
      <c r="AK48" s="578"/>
      <c r="AL48" s="578"/>
      <c r="AM48" s="578"/>
      <c r="AN48" s="578"/>
      <c r="AO48" s="578"/>
      <c r="AP48" s="578"/>
      <c r="AQ48" s="578"/>
      <c r="AR48" s="578"/>
      <c r="AS48" s="578"/>
      <c r="AT48" s="578"/>
      <c r="AU48" s="578"/>
      <c r="AV48" s="8"/>
      <c r="AW48" s="8"/>
      <c r="AX48" s="8"/>
      <c r="AY48" s="8"/>
      <c r="AZ48" s="8"/>
      <c r="BA48" s="8"/>
      <c r="BB48" s="8"/>
      <c r="BC48" s="8"/>
      <c r="BD48" s="8"/>
      <c r="BE48" s="8"/>
      <c r="BF48" s="8"/>
      <c r="BG48" s="8"/>
      <c r="BH48" s="8"/>
      <c r="BI48" s="8"/>
      <c r="BJ48" s="8"/>
      <c r="BK48" s="8"/>
      <c r="BL48" s="8"/>
      <c r="BM48" s="8"/>
      <c r="BN48" s="8"/>
      <c r="BO48" s="8"/>
      <c r="BP48" s="8"/>
      <c r="BQ48" s="8"/>
      <c r="BR48" s="8"/>
      <c r="BS48" s="8"/>
      <c r="BT48" s="8"/>
      <c r="BU48" s="8"/>
      <c r="BV48" s="8"/>
      <c r="BW48" s="8"/>
      <c r="BX48" s="8"/>
      <c r="BY48" s="8"/>
      <c r="BZ48" s="8"/>
      <c r="CA48" s="8"/>
      <c r="CB48" s="8"/>
      <c r="CC48" s="8"/>
      <c r="CD48" s="8"/>
      <c r="CE48" s="8"/>
      <c r="CF48" s="8"/>
      <c r="CG48" s="8"/>
      <c r="CH48" s="8"/>
      <c r="CI48" s="8"/>
      <c r="CJ48" s="8"/>
      <c r="CK48" s="8"/>
      <c r="CL48" s="8"/>
      <c r="CM48" s="8"/>
      <c r="CN48" s="8"/>
      <c r="CO48" s="8"/>
      <c r="CP48" s="8"/>
    </row>
    <row r="49" spans="1:94" x14ac:dyDescent="0.3">
      <c r="A49" s="455"/>
      <c r="B49" s="571"/>
      <c r="C49" s="35"/>
      <c r="D49" s="35"/>
      <c r="E49" s="35"/>
      <c r="F49" s="35"/>
      <c r="G49" s="35"/>
      <c r="H49" s="35"/>
      <c r="I49" s="455"/>
      <c r="J49" s="455"/>
      <c r="K49" s="455"/>
      <c r="L49" s="455"/>
      <c r="M49" s="455"/>
      <c r="N49" s="455"/>
      <c r="O49" s="455"/>
      <c r="P49" s="455"/>
      <c r="Q49" s="455"/>
      <c r="R49" s="455"/>
      <c r="S49" s="455"/>
      <c r="T49" s="455"/>
      <c r="U49" s="455"/>
      <c r="V49" s="578"/>
      <c r="W49" s="578"/>
      <c r="X49" s="578"/>
      <c r="Y49" s="578"/>
      <c r="Z49" s="578"/>
      <c r="AA49" s="578"/>
      <c r="AB49" s="578"/>
      <c r="AC49" s="578"/>
      <c r="AD49" s="578"/>
      <c r="AE49" s="578"/>
      <c r="AF49" s="578"/>
      <c r="AG49" s="578"/>
      <c r="AH49" s="578"/>
      <c r="AI49" s="578"/>
      <c r="AJ49" s="578"/>
      <c r="AK49" s="578"/>
      <c r="AL49" s="578"/>
      <c r="AM49" s="578"/>
      <c r="AN49" s="578"/>
      <c r="AO49" s="578"/>
      <c r="AP49" s="578"/>
      <c r="AQ49" s="578"/>
      <c r="AR49" s="578"/>
      <c r="AS49" s="578"/>
      <c r="AT49" s="578"/>
      <c r="AU49" s="578"/>
      <c r="AV49" s="8"/>
      <c r="AW49" s="8"/>
      <c r="AX49" s="8"/>
      <c r="AY49" s="8"/>
      <c r="AZ49" s="8"/>
      <c r="BA49" s="8"/>
      <c r="BB49" s="8"/>
      <c r="BC49" s="8"/>
      <c r="BD49" s="8"/>
      <c r="BE49" s="8"/>
      <c r="BF49" s="8"/>
      <c r="BG49" s="8"/>
      <c r="BH49" s="8"/>
      <c r="BI49" s="8"/>
      <c r="BJ49" s="8"/>
      <c r="BK49" s="8"/>
      <c r="BL49" s="8"/>
      <c r="BM49" s="8"/>
      <c r="BN49" s="8"/>
      <c r="BO49" s="8"/>
      <c r="BP49" s="8"/>
      <c r="BQ49" s="8"/>
      <c r="BR49" s="8"/>
      <c r="BS49" s="8"/>
      <c r="BT49" s="8"/>
      <c r="BU49" s="8"/>
      <c r="BV49" s="8"/>
      <c r="BW49" s="8"/>
      <c r="BX49" s="8"/>
      <c r="BY49" s="8"/>
      <c r="BZ49" s="8"/>
      <c r="CA49" s="8"/>
      <c r="CB49" s="8"/>
      <c r="CC49" s="8"/>
      <c r="CD49" s="8"/>
      <c r="CE49" s="8"/>
      <c r="CF49" s="8"/>
      <c r="CG49" s="8"/>
      <c r="CH49" s="8"/>
      <c r="CI49" s="8"/>
      <c r="CJ49" s="8"/>
      <c r="CK49" s="8"/>
      <c r="CL49" s="8"/>
      <c r="CM49" s="8"/>
      <c r="CN49" s="8"/>
      <c r="CO49" s="8"/>
      <c r="CP49" s="8"/>
    </row>
    <row r="50" spans="1:94" ht="15.75" customHeight="1" x14ac:dyDescent="0.3">
      <c r="A50" s="597"/>
      <c r="B50" s="578"/>
      <c r="C50" s="578"/>
      <c r="D50" s="578"/>
      <c r="E50" s="578"/>
      <c r="F50" s="578"/>
      <c r="G50" s="578"/>
      <c r="H50" s="578"/>
      <c r="I50" s="578"/>
      <c r="J50" s="578"/>
      <c r="K50" s="578"/>
      <c r="L50" s="578"/>
      <c r="M50" s="578"/>
      <c r="N50" s="455"/>
      <c r="O50" s="455"/>
      <c r="P50" s="455"/>
      <c r="Q50" s="455"/>
      <c r="R50" s="455"/>
      <c r="S50" s="455"/>
      <c r="T50" s="455"/>
      <c r="U50" s="455"/>
      <c r="V50" s="578"/>
      <c r="W50" s="578"/>
      <c r="X50" s="578"/>
      <c r="Y50" s="597" t="s">
        <v>608</v>
      </c>
      <c r="Z50" s="578"/>
      <c r="AA50" s="578"/>
      <c r="AB50" s="578"/>
      <c r="AC50" s="578"/>
      <c r="AD50" s="578"/>
      <c r="AE50" s="578"/>
      <c r="AF50" s="578"/>
      <c r="AG50" s="578"/>
      <c r="AH50" s="578"/>
      <c r="AI50" s="578"/>
      <c r="AJ50" s="578"/>
      <c r="AK50" s="578"/>
      <c r="AL50" s="578"/>
      <c r="AM50" s="578"/>
      <c r="AN50" s="578"/>
      <c r="AO50" s="578"/>
      <c r="AP50" s="578"/>
      <c r="AQ50" s="578"/>
      <c r="AR50" s="578"/>
      <c r="AS50" s="578"/>
      <c r="AT50" s="578"/>
      <c r="AU50" s="578"/>
      <c r="AV50" s="8"/>
      <c r="AW50" s="8"/>
      <c r="AX50" s="8"/>
      <c r="AY50" s="8"/>
      <c r="AZ50" s="8"/>
      <c r="BA50" s="8"/>
      <c r="BB50" s="8"/>
      <c r="BC50" s="8"/>
      <c r="BD50" s="8"/>
      <c r="BE50" s="8"/>
      <c r="BF50" s="8"/>
      <c r="BG50" s="8"/>
      <c r="BH50" s="8"/>
      <c r="BI50" s="8"/>
      <c r="BJ50" s="8"/>
      <c r="BK50" s="8"/>
      <c r="BL50" s="8"/>
      <c r="BM50" s="8"/>
      <c r="BN50" s="8"/>
      <c r="BO50" s="8"/>
      <c r="BP50" s="8"/>
      <c r="BQ50" s="8"/>
      <c r="BR50" s="8"/>
      <c r="BS50" s="8"/>
      <c r="BT50" s="8"/>
      <c r="BU50" s="8"/>
      <c r="BV50" s="8"/>
      <c r="BW50" s="8"/>
      <c r="BX50" s="8"/>
      <c r="BY50" s="8"/>
      <c r="BZ50" s="8"/>
      <c r="CA50" s="8"/>
      <c r="CB50" s="8"/>
      <c r="CC50" s="8"/>
      <c r="CD50" s="8"/>
      <c r="CE50" s="8"/>
      <c r="CF50" s="8"/>
      <c r="CG50" s="8"/>
      <c r="CH50" s="8"/>
      <c r="CI50" s="8"/>
      <c r="CJ50" s="8"/>
      <c r="CK50" s="8"/>
      <c r="CL50" s="8"/>
      <c r="CM50" s="8"/>
      <c r="CN50" s="8"/>
      <c r="CO50" s="8"/>
      <c r="CP50" s="8"/>
    </row>
    <row r="51" spans="1:94" ht="15.6" x14ac:dyDescent="0.3">
      <c r="A51" s="593"/>
      <c r="B51" s="617" t="s">
        <v>609</v>
      </c>
      <c r="C51" s="578"/>
      <c r="D51" s="578"/>
      <c r="E51" s="578"/>
      <c r="F51" s="578"/>
      <c r="G51" s="578"/>
      <c r="H51" s="578"/>
      <c r="I51" s="578"/>
      <c r="J51" s="578"/>
      <c r="K51" s="578"/>
      <c r="L51" s="578"/>
      <c r="M51" s="578"/>
      <c r="N51" s="455"/>
      <c r="O51" s="455"/>
      <c r="P51" s="455"/>
      <c r="Q51" s="455"/>
      <c r="R51" s="455"/>
      <c r="S51" s="455"/>
      <c r="T51" s="455"/>
      <c r="U51" s="455"/>
      <c r="V51" s="578"/>
      <c r="W51" s="578"/>
      <c r="X51" s="578"/>
      <c r="Y51" s="593">
        <v>4</v>
      </c>
      <c r="Z51" s="617" t="s">
        <v>612</v>
      </c>
      <c r="AA51" s="578"/>
      <c r="AB51" s="578"/>
      <c r="AC51" s="578"/>
      <c r="AD51" s="578"/>
      <c r="AE51" s="578"/>
      <c r="AF51" s="578"/>
      <c r="AG51" s="578"/>
      <c r="AH51" s="578"/>
      <c r="AI51" s="578"/>
      <c r="AJ51" s="578"/>
      <c r="AK51" s="578"/>
      <c r="AL51" s="578"/>
      <c r="AM51" s="578"/>
      <c r="AN51" s="578"/>
      <c r="AO51" s="578"/>
      <c r="AP51" s="578"/>
      <c r="AQ51" s="578"/>
      <c r="AR51" s="578"/>
      <c r="AS51" s="578"/>
      <c r="AT51" s="578"/>
      <c r="AU51" s="578"/>
      <c r="AV51" s="8"/>
      <c r="AW51" s="8"/>
      <c r="AX51" s="8"/>
      <c r="AY51" s="8"/>
      <c r="AZ51" s="8"/>
      <c r="BA51" s="8"/>
      <c r="BB51" s="8"/>
      <c r="BC51" s="8"/>
      <c r="BD51" s="8"/>
      <c r="BE51" s="8"/>
      <c r="BF51" s="8"/>
      <c r="BG51" s="8"/>
      <c r="BH51" s="8"/>
      <c r="BI51" s="8"/>
      <c r="BJ51" s="8"/>
      <c r="BK51" s="8"/>
      <c r="BL51" s="8"/>
      <c r="BM51" s="8"/>
      <c r="BN51" s="8"/>
      <c r="BO51" s="8"/>
      <c r="BP51" s="8"/>
      <c r="BQ51" s="8"/>
      <c r="BR51" s="8"/>
      <c r="BS51" s="8"/>
      <c r="BT51" s="8"/>
      <c r="BU51" s="8"/>
      <c r="BV51" s="8"/>
      <c r="BW51" s="8"/>
      <c r="BX51" s="8"/>
      <c r="BY51" s="8"/>
      <c r="BZ51" s="8"/>
      <c r="CA51" s="8"/>
      <c r="CB51" s="8"/>
      <c r="CC51" s="8"/>
      <c r="CD51" s="8"/>
      <c r="CE51" s="8"/>
      <c r="CF51" s="8"/>
      <c r="CG51" s="8"/>
      <c r="CH51" s="8"/>
      <c r="CI51" s="8"/>
      <c r="CJ51" s="8"/>
      <c r="CK51" s="8"/>
      <c r="CL51" s="8"/>
      <c r="CM51" s="8"/>
      <c r="CN51" s="8"/>
      <c r="CO51" s="8"/>
      <c r="CP51" s="8"/>
    </row>
    <row r="52" spans="1:94" ht="15.6" x14ac:dyDescent="0.3">
      <c r="A52" s="593"/>
      <c r="B52" s="617" t="s">
        <v>610</v>
      </c>
      <c r="C52" s="578"/>
      <c r="D52" s="578"/>
      <c r="E52" s="578"/>
      <c r="F52" s="578"/>
      <c r="G52" s="578"/>
      <c r="H52" s="578"/>
      <c r="I52" s="578"/>
      <c r="J52" s="578"/>
      <c r="K52" s="578"/>
      <c r="L52" s="578"/>
      <c r="M52" s="578"/>
      <c r="N52" s="455"/>
      <c r="O52" s="455"/>
      <c r="P52" s="455"/>
      <c r="Q52" s="455"/>
      <c r="R52" s="455"/>
      <c r="S52" s="455"/>
      <c r="T52" s="455"/>
      <c r="U52" s="455"/>
      <c r="V52" s="578"/>
      <c r="W52" s="578"/>
      <c r="X52" s="578"/>
      <c r="Y52" s="593">
        <v>5</v>
      </c>
      <c r="Z52" s="617" t="s">
        <v>613</v>
      </c>
      <c r="AA52" s="578"/>
      <c r="AB52" s="578"/>
      <c r="AC52" s="578"/>
      <c r="AD52" s="578"/>
      <c r="AE52" s="578"/>
      <c r="AF52" s="578"/>
      <c r="AG52" s="578"/>
      <c r="AH52" s="578"/>
      <c r="AI52" s="578"/>
      <c r="AJ52" s="578"/>
      <c r="AK52" s="578"/>
      <c r="AL52" s="578"/>
      <c r="AM52" s="578"/>
      <c r="AN52" s="578"/>
      <c r="AO52" s="578"/>
      <c r="AP52" s="578"/>
      <c r="AQ52" s="578"/>
      <c r="AR52" s="578"/>
      <c r="AS52" s="578"/>
      <c r="AT52" s="578"/>
      <c r="AU52" s="578"/>
      <c r="AV52" s="8"/>
      <c r="AW52" s="8"/>
      <c r="AX52" s="8"/>
      <c r="AY52" s="8"/>
      <c r="AZ52" s="8"/>
      <c r="BA52" s="8"/>
      <c r="BB52" s="8"/>
      <c r="BC52" s="8"/>
      <c r="BD52" s="8"/>
      <c r="BE52" s="8"/>
      <c r="BF52" s="8"/>
      <c r="BG52" s="8"/>
      <c r="BH52" s="8"/>
      <c r="BI52" s="8"/>
      <c r="BJ52" s="8"/>
      <c r="BK52" s="8"/>
      <c r="BL52" s="8"/>
      <c r="BM52" s="8"/>
      <c r="BN52" s="8"/>
      <c r="BO52" s="8"/>
      <c r="BP52" s="8"/>
      <c r="BQ52" s="8"/>
      <c r="BR52" s="8"/>
      <c r="BS52" s="8"/>
      <c r="BT52" s="8"/>
      <c r="BU52" s="8"/>
      <c r="BV52" s="8"/>
      <c r="BW52" s="8"/>
      <c r="BX52" s="8"/>
      <c r="BY52" s="8"/>
      <c r="BZ52" s="8"/>
      <c r="CA52" s="8"/>
      <c r="CB52" s="8"/>
      <c r="CC52" s="8"/>
      <c r="CD52" s="8"/>
      <c r="CE52" s="8"/>
      <c r="CF52" s="8"/>
      <c r="CG52" s="8"/>
      <c r="CH52" s="8"/>
      <c r="CI52" s="8"/>
      <c r="CJ52" s="8"/>
      <c r="CK52" s="8"/>
      <c r="CL52" s="8"/>
      <c r="CM52" s="8"/>
      <c r="CN52" s="8"/>
      <c r="CO52" s="8"/>
      <c r="CP52" s="8"/>
    </row>
    <row r="53" spans="1:94" ht="15.6" x14ac:dyDescent="0.3">
      <c r="A53" s="593"/>
      <c r="B53" s="617" t="s">
        <v>611</v>
      </c>
      <c r="C53" s="578"/>
      <c r="D53" s="578"/>
      <c r="E53" s="578"/>
      <c r="F53" s="578"/>
      <c r="G53" s="578"/>
      <c r="H53" s="578"/>
      <c r="I53" s="578"/>
      <c r="J53" s="578"/>
      <c r="K53" s="578"/>
      <c r="L53" s="578"/>
      <c r="M53" s="578"/>
      <c r="N53" s="455"/>
      <c r="O53" s="455"/>
      <c r="P53" s="455"/>
      <c r="Q53" s="455"/>
      <c r="R53" s="455"/>
      <c r="S53" s="455"/>
      <c r="T53" s="455"/>
      <c r="U53" s="455"/>
      <c r="V53" s="578"/>
      <c r="W53" s="578"/>
      <c r="X53" s="578"/>
      <c r="Y53" s="593">
        <v>6</v>
      </c>
      <c r="Z53" s="617" t="s">
        <v>629</v>
      </c>
      <c r="AA53" s="578"/>
      <c r="AB53" s="578"/>
      <c r="AC53" s="578"/>
      <c r="AD53" s="578"/>
      <c r="AE53" s="578"/>
      <c r="AF53" s="578"/>
      <c r="AG53" s="578"/>
      <c r="AH53" s="578"/>
      <c r="AI53" s="578"/>
      <c r="AJ53" s="578"/>
      <c r="AK53" s="578"/>
      <c r="AL53" s="578"/>
      <c r="AM53" s="578"/>
      <c r="AN53" s="578"/>
      <c r="AO53" s="578"/>
      <c r="AP53" s="578"/>
      <c r="AQ53" s="578"/>
      <c r="AR53" s="578"/>
      <c r="AS53" s="578"/>
      <c r="AT53" s="578"/>
      <c r="AU53" s="578"/>
      <c r="AV53" s="8"/>
      <c r="AW53" s="8"/>
      <c r="AX53" s="8"/>
      <c r="AY53" s="8"/>
      <c r="AZ53" s="8"/>
      <c r="BA53" s="8"/>
      <c r="BB53" s="8"/>
      <c r="BC53" s="8"/>
      <c r="BD53" s="8"/>
      <c r="BE53" s="8"/>
      <c r="BF53" s="8"/>
      <c r="BG53" s="8"/>
      <c r="BH53" s="8"/>
      <c r="BI53" s="8"/>
      <c r="BJ53" s="8"/>
      <c r="BK53" s="8"/>
      <c r="BL53" s="8"/>
      <c r="BM53" s="8"/>
      <c r="BN53" s="8"/>
      <c r="BO53" s="8"/>
      <c r="BP53" s="8"/>
      <c r="BQ53" s="8"/>
      <c r="BR53" s="8"/>
      <c r="BS53" s="8"/>
      <c r="BT53" s="8"/>
      <c r="BU53" s="8"/>
      <c r="BV53" s="8"/>
      <c r="BW53" s="8"/>
      <c r="BX53" s="8"/>
      <c r="BY53" s="8"/>
      <c r="BZ53" s="8"/>
      <c r="CA53" s="8"/>
      <c r="CB53" s="8"/>
      <c r="CC53" s="8"/>
      <c r="CD53" s="8"/>
      <c r="CE53" s="8"/>
      <c r="CF53" s="8"/>
      <c r="CG53" s="8"/>
      <c r="CH53" s="8"/>
      <c r="CI53" s="8"/>
      <c r="CJ53" s="8"/>
      <c r="CK53" s="8"/>
      <c r="CL53" s="8"/>
      <c r="CM53" s="8"/>
      <c r="CN53" s="8"/>
      <c r="CO53" s="8"/>
      <c r="CP53" s="8"/>
    </row>
    <row r="54" spans="1:94" ht="15.6" x14ac:dyDescent="0.3">
      <c r="A54" s="593"/>
      <c r="B54" s="617" t="s">
        <v>612</v>
      </c>
      <c r="C54" s="578"/>
      <c r="D54" s="578"/>
      <c r="E54" s="578"/>
      <c r="F54" s="578"/>
      <c r="G54" s="578"/>
      <c r="H54" s="578"/>
      <c r="I54" s="578"/>
      <c r="J54" s="578"/>
      <c r="K54" s="578"/>
      <c r="L54" s="578"/>
      <c r="M54" s="578"/>
      <c r="N54" s="455"/>
      <c r="O54" s="455"/>
      <c r="P54" s="455"/>
      <c r="Q54" s="455"/>
      <c r="R54" s="455"/>
      <c r="S54" s="455"/>
      <c r="T54" s="455"/>
      <c r="U54" s="455"/>
      <c r="V54" s="578"/>
      <c r="W54" s="578"/>
      <c r="X54" s="578"/>
      <c r="Y54" s="593">
        <v>7</v>
      </c>
      <c r="Z54" s="617" t="s">
        <v>614</v>
      </c>
      <c r="AA54" s="578"/>
      <c r="AB54" s="578"/>
      <c r="AC54" s="578"/>
      <c r="AD54" s="578"/>
      <c r="AE54" s="578"/>
      <c r="AF54" s="578"/>
      <c r="AG54" s="578"/>
      <c r="AH54" s="578"/>
      <c r="AI54" s="578"/>
      <c r="AJ54" s="578"/>
      <c r="AK54" s="578"/>
      <c r="AL54" s="578"/>
      <c r="AM54" s="578"/>
      <c r="AN54" s="578"/>
      <c r="AO54" s="578"/>
      <c r="AP54" s="578"/>
      <c r="AQ54" s="578"/>
      <c r="AR54" s="578"/>
      <c r="AS54" s="578"/>
      <c r="AT54" s="578"/>
      <c r="AU54" s="578"/>
      <c r="AV54" s="8"/>
      <c r="AW54" s="8"/>
      <c r="AX54" s="8"/>
      <c r="AY54" s="8"/>
      <c r="AZ54" s="8"/>
      <c r="BA54" s="8"/>
      <c r="BB54" s="8"/>
      <c r="BC54" s="8"/>
      <c r="BD54" s="8"/>
      <c r="BE54" s="8"/>
      <c r="BF54" s="8"/>
      <c r="BG54" s="8"/>
      <c r="BH54" s="8"/>
      <c r="BI54" s="8"/>
      <c r="BJ54" s="8"/>
      <c r="BK54" s="8"/>
      <c r="BL54" s="8"/>
      <c r="BM54" s="8"/>
      <c r="BN54" s="8"/>
      <c r="BO54" s="8"/>
      <c r="BP54" s="8"/>
      <c r="BQ54" s="8"/>
      <c r="BR54" s="8"/>
      <c r="BS54" s="8"/>
      <c r="BT54" s="8"/>
      <c r="BU54" s="8"/>
      <c r="BV54" s="8"/>
      <c r="BW54" s="8"/>
      <c r="BX54" s="8"/>
      <c r="BY54" s="8"/>
      <c r="BZ54" s="8"/>
      <c r="CA54" s="8"/>
      <c r="CB54" s="8"/>
      <c r="CC54" s="8"/>
      <c r="CD54" s="8"/>
      <c r="CE54" s="8"/>
      <c r="CF54" s="8"/>
      <c r="CG54" s="8"/>
      <c r="CH54" s="8"/>
      <c r="CI54" s="8"/>
      <c r="CJ54" s="8"/>
      <c r="CK54" s="8"/>
      <c r="CL54" s="8"/>
      <c r="CM54" s="8"/>
      <c r="CN54" s="8"/>
      <c r="CO54" s="8"/>
      <c r="CP54" s="8"/>
    </row>
    <row r="55" spans="1:94" ht="15.6" x14ac:dyDescent="0.3">
      <c r="A55" s="593"/>
      <c r="B55" s="617" t="s">
        <v>613</v>
      </c>
      <c r="C55" s="578"/>
      <c r="D55" s="578"/>
      <c r="E55" s="578"/>
      <c r="F55" s="578"/>
      <c r="G55" s="578"/>
      <c r="H55" s="578"/>
      <c r="I55" s="578"/>
      <c r="J55" s="578"/>
      <c r="K55" s="578"/>
      <c r="L55" s="578"/>
      <c r="M55" s="578"/>
      <c r="N55" s="455"/>
      <c r="O55" s="455"/>
      <c r="P55" s="455"/>
      <c r="Q55" s="455"/>
      <c r="R55" s="455"/>
      <c r="S55" s="455"/>
      <c r="T55" s="455"/>
      <c r="U55" s="455"/>
      <c r="V55" s="578"/>
      <c r="W55" s="578"/>
      <c r="X55" s="578"/>
      <c r="Y55" s="593">
        <v>11</v>
      </c>
      <c r="Z55" s="617" t="s">
        <v>630</v>
      </c>
      <c r="AA55" s="578"/>
      <c r="AB55" s="578"/>
      <c r="AC55" s="578"/>
      <c r="AD55" s="578"/>
      <c r="AE55" s="578"/>
      <c r="AF55" s="578"/>
      <c r="AG55" s="578"/>
      <c r="AH55" s="578"/>
      <c r="AI55" s="578"/>
      <c r="AJ55" s="578"/>
      <c r="AK55" s="578"/>
      <c r="AL55" s="578"/>
      <c r="AM55" s="578"/>
      <c r="AN55" s="578"/>
      <c r="AO55" s="578"/>
      <c r="AP55" s="578"/>
      <c r="AQ55" s="578"/>
      <c r="AR55" s="578"/>
      <c r="AS55" s="578"/>
      <c r="AT55" s="578"/>
      <c r="AU55" s="578"/>
      <c r="AV55" s="8"/>
      <c r="AW55" s="8"/>
      <c r="AX55" s="8"/>
      <c r="AY55" s="8"/>
      <c r="AZ55" s="8"/>
      <c r="BA55" s="8"/>
      <c r="BB55" s="8"/>
      <c r="BC55" s="8"/>
      <c r="BD55" s="8"/>
      <c r="BE55" s="8"/>
      <c r="BF55" s="8"/>
      <c r="BG55" s="8"/>
      <c r="BH55" s="8"/>
      <c r="BI55" s="8"/>
      <c r="BJ55" s="8"/>
      <c r="BK55" s="8"/>
      <c r="BL55" s="8"/>
      <c r="BM55" s="8"/>
      <c r="BN55" s="8"/>
      <c r="BO55" s="8"/>
      <c r="BP55" s="8"/>
      <c r="BQ55" s="8"/>
      <c r="BR55" s="8"/>
      <c r="BS55" s="8"/>
      <c r="BT55" s="8"/>
      <c r="BU55" s="8"/>
      <c r="BV55" s="8"/>
      <c r="BW55" s="8"/>
      <c r="BX55" s="8"/>
      <c r="BY55" s="8"/>
      <c r="BZ55" s="8"/>
      <c r="CA55" s="8"/>
      <c r="CB55" s="8"/>
      <c r="CC55" s="8"/>
      <c r="CD55" s="8"/>
      <c r="CE55" s="8"/>
      <c r="CF55" s="8"/>
      <c r="CG55" s="8"/>
      <c r="CH55" s="8"/>
      <c r="CI55" s="8"/>
      <c r="CJ55" s="8"/>
      <c r="CK55" s="8"/>
      <c r="CL55" s="8"/>
      <c r="CM55" s="8"/>
      <c r="CN55" s="8"/>
      <c r="CO55" s="8"/>
      <c r="CP55" s="8"/>
    </row>
    <row r="56" spans="1:94" ht="15.6" x14ac:dyDescent="0.3">
      <c r="A56" s="593"/>
      <c r="B56" s="617" t="s">
        <v>614</v>
      </c>
      <c r="C56" s="578"/>
      <c r="D56" s="578"/>
      <c r="E56" s="578"/>
      <c r="F56" s="578"/>
      <c r="G56" s="578"/>
      <c r="H56" s="578"/>
      <c r="I56" s="578"/>
      <c r="J56" s="578"/>
      <c r="K56" s="578"/>
      <c r="L56" s="578"/>
      <c r="M56" s="578"/>
      <c r="N56" s="455"/>
      <c r="O56" s="455"/>
      <c r="P56" s="455"/>
      <c r="Q56" s="455"/>
      <c r="R56" s="455"/>
      <c r="S56" s="455"/>
      <c r="T56" s="455"/>
      <c r="U56" s="455"/>
      <c r="V56" s="578"/>
      <c r="W56" s="578"/>
      <c r="X56" s="578"/>
      <c r="Y56" s="593">
        <v>12</v>
      </c>
      <c r="Z56" s="617" t="s">
        <v>631</v>
      </c>
      <c r="AA56" s="578"/>
      <c r="AB56" s="578"/>
      <c r="AC56" s="578"/>
      <c r="AD56" s="578"/>
      <c r="AE56" s="578"/>
      <c r="AF56" s="578"/>
      <c r="AG56" s="578"/>
      <c r="AH56" s="578"/>
      <c r="AI56" s="578"/>
      <c r="AJ56" s="578"/>
      <c r="AK56" s="578"/>
      <c r="AL56" s="578"/>
      <c r="AM56" s="578"/>
      <c r="AN56" s="578"/>
      <c r="AO56" s="578"/>
      <c r="AP56" s="578"/>
      <c r="AQ56" s="578"/>
      <c r="AR56" s="578"/>
      <c r="AS56" s="578"/>
      <c r="AT56" s="578"/>
      <c r="AU56" s="578"/>
      <c r="AV56" s="8"/>
      <c r="AW56" s="8"/>
      <c r="AX56" s="8"/>
      <c r="AY56" s="8"/>
      <c r="AZ56" s="8"/>
      <c r="BA56" s="8"/>
      <c r="BB56" s="8"/>
      <c r="BC56" s="8"/>
      <c r="BD56" s="8"/>
      <c r="BE56" s="8"/>
      <c r="BF56" s="8"/>
      <c r="BG56" s="8"/>
      <c r="BH56" s="8"/>
      <c r="BI56" s="8"/>
      <c r="BJ56" s="8"/>
      <c r="BK56" s="8"/>
      <c r="BL56" s="8"/>
      <c r="BM56" s="8"/>
      <c r="BN56" s="8"/>
      <c r="BO56" s="8"/>
      <c r="BP56" s="8"/>
      <c r="BQ56" s="8"/>
      <c r="BR56" s="8"/>
      <c r="BS56" s="8"/>
      <c r="BT56" s="8"/>
      <c r="BU56" s="8"/>
      <c r="BV56" s="8"/>
      <c r="BW56" s="8"/>
      <c r="BX56" s="8"/>
      <c r="BY56" s="8"/>
      <c r="BZ56" s="8"/>
      <c r="CA56" s="8"/>
      <c r="CB56" s="8"/>
      <c r="CC56" s="8"/>
      <c r="CD56" s="8"/>
      <c r="CE56" s="8"/>
      <c r="CF56" s="8"/>
      <c r="CG56" s="8"/>
      <c r="CH56" s="8"/>
      <c r="CI56" s="8"/>
      <c r="CJ56" s="8"/>
      <c r="CK56" s="8"/>
      <c r="CL56" s="8"/>
      <c r="CM56" s="8"/>
      <c r="CN56" s="8"/>
      <c r="CO56" s="8"/>
      <c r="CP56" s="8"/>
    </row>
    <row r="57" spans="1:94" ht="15.6" x14ac:dyDescent="0.3">
      <c r="A57" s="593"/>
      <c r="B57" s="617" t="s">
        <v>615</v>
      </c>
      <c r="C57" s="578"/>
      <c r="D57" s="578"/>
      <c r="E57" s="578"/>
      <c r="F57" s="578"/>
      <c r="G57" s="578"/>
      <c r="H57" s="578"/>
      <c r="I57" s="578"/>
      <c r="J57" s="578"/>
      <c r="K57" s="578"/>
      <c r="L57" s="578"/>
      <c r="M57" s="578"/>
      <c r="N57" s="455"/>
      <c r="O57" s="455"/>
      <c r="P57" s="455"/>
      <c r="Q57" s="455"/>
      <c r="R57" s="455"/>
      <c r="S57" s="455"/>
      <c r="T57" s="455"/>
      <c r="U57" s="455"/>
      <c r="V57" s="578"/>
      <c r="W57" s="578"/>
      <c r="X57" s="578"/>
      <c r="Y57" s="593">
        <v>13</v>
      </c>
      <c r="Z57" s="617" t="s">
        <v>632</v>
      </c>
      <c r="AA57" s="578"/>
      <c r="AB57" s="578"/>
      <c r="AC57" s="578"/>
      <c r="AD57" s="578"/>
      <c r="AE57" s="578"/>
      <c r="AF57" s="578"/>
      <c r="AG57" s="578"/>
      <c r="AH57" s="578"/>
      <c r="AI57" s="578"/>
      <c r="AJ57" s="578"/>
      <c r="AK57" s="578"/>
      <c r="AL57" s="578"/>
      <c r="AM57" s="578"/>
      <c r="AN57" s="578"/>
      <c r="AO57" s="578"/>
      <c r="AP57" s="578"/>
      <c r="AQ57" s="578"/>
      <c r="AR57" s="578"/>
      <c r="AS57" s="578"/>
      <c r="AT57" s="578"/>
      <c r="AU57" s="578"/>
      <c r="AV57" s="8"/>
      <c r="AW57" s="8"/>
      <c r="AX57" s="8"/>
      <c r="AY57" s="8"/>
      <c r="AZ57" s="8"/>
      <c r="BA57" s="8"/>
      <c r="BB57" s="8"/>
      <c r="BC57" s="8"/>
      <c r="BD57" s="8"/>
      <c r="BE57" s="8"/>
      <c r="BF57" s="8"/>
      <c r="BG57" s="8"/>
      <c r="BH57" s="8"/>
      <c r="BI57" s="8"/>
      <c r="BJ57" s="8"/>
      <c r="BK57" s="8"/>
      <c r="BL57" s="8"/>
      <c r="BM57" s="8"/>
      <c r="BN57" s="8"/>
      <c r="BO57" s="8"/>
      <c r="BP57" s="8"/>
      <c r="BQ57" s="8"/>
      <c r="BR57" s="8"/>
      <c r="BS57" s="8"/>
      <c r="BT57" s="8"/>
      <c r="BU57" s="8"/>
      <c r="BV57" s="8"/>
      <c r="BW57" s="8"/>
      <c r="BX57" s="8"/>
      <c r="BY57" s="8"/>
      <c r="BZ57" s="8"/>
      <c r="CA57" s="8"/>
      <c r="CB57" s="8"/>
      <c r="CC57" s="8"/>
      <c r="CD57" s="8"/>
      <c r="CE57" s="8"/>
      <c r="CF57" s="8"/>
      <c r="CG57" s="8"/>
      <c r="CH57" s="8"/>
      <c r="CI57" s="8"/>
      <c r="CJ57" s="8"/>
      <c r="CK57" s="8"/>
      <c r="CL57" s="8"/>
      <c r="CM57" s="8"/>
      <c r="CN57" s="8"/>
      <c r="CO57" s="8"/>
      <c r="CP57" s="8"/>
    </row>
    <row r="58" spans="1:94" ht="15.6" x14ac:dyDescent="0.3">
      <c r="A58" s="559"/>
      <c r="B58" s="560" t="s">
        <v>616</v>
      </c>
      <c r="C58" s="121"/>
      <c r="D58" s="121"/>
      <c r="E58" s="121"/>
      <c r="F58" s="121"/>
      <c r="G58" s="121"/>
      <c r="H58" s="121"/>
      <c r="I58" s="121"/>
      <c r="J58" s="121"/>
      <c r="K58" s="121"/>
      <c r="L58" s="121"/>
      <c r="M58" s="121"/>
      <c r="N58" s="561"/>
      <c r="O58" s="561"/>
      <c r="P58" s="455"/>
      <c r="Q58" s="455"/>
      <c r="R58" s="455"/>
      <c r="S58" s="455"/>
      <c r="T58" s="455"/>
      <c r="U58" s="455"/>
      <c r="V58" s="578"/>
      <c r="W58" s="578"/>
      <c r="X58" s="578"/>
      <c r="Y58" s="593">
        <v>15</v>
      </c>
      <c r="Z58" s="617" t="s">
        <v>633</v>
      </c>
      <c r="AA58" s="578"/>
      <c r="AB58" s="578"/>
      <c r="AC58" s="578"/>
      <c r="AD58" s="578"/>
      <c r="AE58" s="578"/>
      <c r="AF58" s="578"/>
      <c r="AG58" s="578"/>
      <c r="AH58" s="578"/>
      <c r="AI58" s="578"/>
      <c r="AJ58" s="578"/>
      <c r="AK58" s="578"/>
      <c r="AL58" s="578"/>
      <c r="AM58" s="578"/>
      <c r="AN58" s="578"/>
      <c r="AO58" s="578"/>
      <c r="AP58" s="578"/>
      <c r="AQ58" s="578"/>
      <c r="AR58" s="578"/>
      <c r="AS58" s="578"/>
      <c r="AT58" s="578"/>
      <c r="AU58" s="578"/>
      <c r="AV58" s="8"/>
      <c r="AW58" s="8"/>
      <c r="AX58" s="8"/>
      <c r="AY58" s="8"/>
      <c r="AZ58" s="8"/>
      <c r="BA58" s="8"/>
      <c r="BB58" s="8"/>
      <c r="BC58" s="8"/>
      <c r="BD58" s="8"/>
      <c r="BE58" s="8"/>
      <c r="BF58" s="8"/>
      <c r="BG58" s="8"/>
      <c r="BH58" s="8"/>
      <c r="BI58" s="8"/>
      <c r="BJ58" s="8"/>
      <c r="BK58" s="8"/>
      <c r="BL58" s="8"/>
      <c r="BM58" s="8"/>
      <c r="BN58" s="8"/>
      <c r="BO58" s="8"/>
      <c r="BP58" s="8"/>
      <c r="BQ58" s="8"/>
      <c r="BR58" s="8"/>
      <c r="BS58" s="8"/>
      <c r="BT58" s="8"/>
      <c r="BU58" s="8"/>
      <c r="BV58" s="8"/>
      <c r="BW58" s="8"/>
      <c r="BX58" s="8"/>
      <c r="BY58" s="8"/>
      <c r="BZ58" s="8"/>
      <c r="CA58" s="8"/>
      <c r="CB58" s="8"/>
      <c r="CC58" s="8"/>
      <c r="CD58" s="8"/>
      <c r="CE58" s="8"/>
      <c r="CF58" s="8"/>
      <c r="CG58" s="8"/>
      <c r="CH58" s="8"/>
      <c r="CI58" s="8"/>
      <c r="CJ58" s="8"/>
      <c r="CK58" s="8"/>
      <c r="CL58" s="8"/>
      <c r="CM58" s="8"/>
      <c r="CN58" s="8"/>
      <c r="CO58" s="8"/>
      <c r="CP58" s="8"/>
    </row>
    <row r="59" spans="1:94" x14ac:dyDescent="0.3">
      <c r="A59" s="561"/>
      <c r="B59" s="243"/>
      <c r="C59" s="170"/>
      <c r="D59" s="170"/>
      <c r="E59" s="170"/>
      <c r="F59" s="170"/>
      <c r="G59" s="170"/>
      <c r="H59" s="170"/>
      <c r="I59" s="561"/>
      <c r="J59" s="561"/>
      <c r="K59" s="561"/>
      <c r="L59" s="561"/>
      <c r="M59" s="561"/>
      <c r="N59" s="561"/>
      <c r="O59" s="561"/>
      <c r="P59" s="455"/>
      <c r="Q59" s="455"/>
      <c r="R59" s="455"/>
      <c r="S59" s="455"/>
      <c r="T59" s="455"/>
      <c r="U59" s="455"/>
      <c r="V59" s="578"/>
      <c r="W59" s="578"/>
      <c r="X59" s="578"/>
      <c r="Y59" s="578"/>
      <c r="Z59" s="578"/>
      <c r="AA59" s="578"/>
      <c r="AB59" s="578"/>
      <c r="AC59" s="578"/>
      <c r="AD59" s="578"/>
      <c r="AE59" s="578"/>
      <c r="AF59" s="578"/>
      <c r="AG59" s="578"/>
      <c r="AH59" s="578"/>
      <c r="AI59" s="578"/>
      <c r="AJ59" s="578"/>
      <c r="AK59" s="578"/>
      <c r="AL59" s="578"/>
      <c r="AM59" s="578"/>
      <c r="AN59" s="578"/>
      <c r="AO59" s="578"/>
      <c r="AP59" s="578"/>
      <c r="AQ59" s="578"/>
      <c r="AR59" s="578"/>
      <c r="AS59" s="578"/>
      <c r="AT59" s="578"/>
      <c r="AU59" s="578"/>
      <c r="AV59" s="8"/>
      <c r="AW59" s="8"/>
      <c r="AX59" s="8"/>
      <c r="AY59" s="8"/>
      <c r="AZ59" s="8"/>
      <c r="BA59" s="8"/>
      <c r="BB59" s="8"/>
      <c r="BC59" s="8"/>
      <c r="BD59" s="8"/>
      <c r="BE59" s="8"/>
      <c r="BF59" s="8"/>
      <c r="BG59" s="8"/>
      <c r="BH59" s="8"/>
      <c r="BI59" s="8"/>
      <c r="BJ59" s="8"/>
      <c r="BK59" s="8"/>
      <c r="BL59" s="8"/>
      <c r="BM59" s="8"/>
      <c r="BN59" s="8"/>
      <c r="BO59" s="8"/>
      <c r="BP59" s="8"/>
      <c r="BQ59" s="8"/>
      <c r="BR59" s="8"/>
      <c r="BS59" s="8"/>
      <c r="BT59" s="8"/>
      <c r="BU59" s="8"/>
      <c r="BV59" s="8"/>
      <c r="BW59" s="8"/>
      <c r="BX59" s="8"/>
      <c r="BY59" s="8"/>
      <c r="BZ59" s="8"/>
      <c r="CA59" s="8"/>
      <c r="CB59" s="8"/>
      <c r="CC59" s="8"/>
      <c r="CD59" s="8"/>
      <c r="CE59" s="8"/>
      <c r="CF59" s="8"/>
      <c r="CG59" s="8"/>
      <c r="CH59" s="8"/>
      <c r="CI59" s="8"/>
      <c r="CJ59" s="8"/>
      <c r="CK59" s="8"/>
      <c r="CL59" s="8"/>
      <c r="CM59" s="8"/>
      <c r="CN59" s="8"/>
      <c r="CO59" s="8"/>
      <c r="CP59" s="8"/>
    </row>
    <row r="60" spans="1:94" x14ac:dyDescent="0.3">
      <c r="A60" s="562"/>
      <c r="B60" s="121"/>
      <c r="C60" s="121"/>
      <c r="D60" s="121"/>
      <c r="E60" s="121"/>
      <c r="F60" s="121"/>
      <c r="G60" s="121"/>
      <c r="H60" s="121"/>
      <c r="I60" s="121"/>
      <c r="J60" s="121"/>
      <c r="K60" s="121"/>
      <c r="L60" s="121"/>
      <c r="M60" s="121"/>
      <c r="N60" s="561"/>
      <c r="O60" s="561"/>
      <c r="P60" s="455"/>
      <c r="Q60" s="455"/>
      <c r="R60" s="455"/>
      <c r="S60" s="455"/>
      <c r="T60" s="455"/>
      <c r="U60" s="455"/>
      <c r="V60" s="578"/>
      <c r="W60" s="578"/>
      <c r="X60" s="578"/>
      <c r="Y60" s="592" t="s">
        <v>617</v>
      </c>
      <c r="Z60" s="578"/>
      <c r="AA60" s="578"/>
      <c r="AB60" s="578"/>
      <c r="AC60" s="578"/>
      <c r="AD60" s="578"/>
      <c r="AE60" s="578"/>
      <c r="AF60" s="578"/>
      <c r="AG60" s="578"/>
      <c r="AH60" s="578"/>
      <c r="AI60" s="578"/>
      <c r="AJ60" s="578"/>
      <c r="AK60" s="578"/>
      <c r="AL60" s="578"/>
      <c r="AM60" s="578"/>
      <c r="AN60" s="578"/>
      <c r="AO60" s="578"/>
      <c r="AP60" s="578"/>
      <c r="AQ60" s="578"/>
      <c r="AR60" s="578"/>
      <c r="AS60" s="578"/>
      <c r="AT60" s="578"/>
      <c r="AU60" s="578"/>
      <c r="AV60" s="8"/>
      <c r="AW60" s="8"/>
      <c r="AX60" s="8"/>
      <c r="AY60" s="8"/>
      <c r="AZ60" s="8"/>
      <c r="BA60" s="8"/>
      <c r="BB60" s="8"/>
      <c r="BC60" s="8"/>
      <c r="BD60" s="8"/>
      <c r="BE60" s="8"/>
      <c r="BF60" s="8"/>
      <c r="BG60" s="8"/>
      <c r="BH60" s="8"/>
      <c r="BI60" s="8"/>
      <c r="BJ60" s="8"/>
      <c r="BK60" s="8"/>
      <c r="BL60" s="8"/>
      <c r="BM60" s="8"/>
      <c r="BN60" s="8"/>
      <c r="BO60" s="8"/>
      <c r="BP60" s="8"/>
      <c r="BQ60" s="8"/>
      <c r="BR60" s="8"/>
      <c r="BS60" s="8"/>
      <c r="BT60" s="8"/>
      <c r="BU60" s="8"/>
      <c r="BV60" s="8"/>
      <c r="BW60" s="8"/>
      <c r="BX60" s="8"/>
      <c r="BY60" s="8"/>
      <c r="BZ60" s="8"/>
      <c r="CA60" s="8"/>
      <c r="CB60" s="8"/>
      <c r="CC60" s="8"/>
      <c r="CD60" s="8"/>
      <c r="CE60" s="8"/>
      <c r="CF60" s="8"/>
      <c r="CG60" s="8"/>
      <c r="CH60" s="8"/>
      <c r="CI60" s="8"/>
      <c r="CJ60" s="8"/>
      <c r="CK60" s="8"/>
      <c r="CL60" s="8"/>
      <c r="CM60" s="8"/>
      <c r="CN60" s="8"/>
      <c r="CO60" s="8"/>
      <c r="CP60" s="8"/>
    </row>
    <row r="61" spans="1:94" x14ac:dyDescent="0.3">
      <c r="A61" s="563"/>
      <c r="B61" s="121" t="s">
        <v>618</v>
      </c>
      <c r="C61" s="121"/>
      <c r="D61" s="121"/>
      <c r="E61" s="121"/>
      <c r="F61" s="121"/>
      <c r="G61" s="121"/>
      <c r="H61" s="121"/>
      <c r="I61" s="121"/>
      <c r="J61" s="121"/>
      <c r="K61" s="121"/>
      <c r="L61" s="121"/>
      <c r="M61" s="121"/>
      <c r="N61" s="561"/>
      <c r="O61" s="561"/>
      <c r="P61" s="455"/>
      <c r="Q61" s="455"/>
      <c r="R61" s="455"/>
      <c r="S61" s="455"/>
      <c r="T61" s="455"/>
      <c r="U61" s="455"/>
      <c r="V61" s="578"/>
      <c r="W61" s="578"/>
      <c r="X61" s="578"/>
      <c r="Y61" s="595" t="s">
        <v>42</v>
      </c>
      <c r="Z61" s="579" t="s">
        <v>618</v>
      </c>
      <c r="AA61" s="578"/>
      <c r="AB61" s="578"/>
      <c r="AC61" s="578"/>
      <c r="AD61" s="578"/>
      <c r="AE61" s="578"/>
      <c r="AF61" s="578"/>
      <c r="AG61" s="578"/>
      <c r="AH61" s="578"/>
      <c r="AI61" s="578"/>
      <c r="AJ61" s="578"/>
      <c r="AK61" s="578"/>
      <c r="AL61" s="578"/>
      <c r="AM61" s="578"/>
      <c r="AN61" s="578"/>
      <c r="AO61" s="578"/>
      <c r="AP61" s="578"/>
      <c r="AQ61" s="578"/>
      <c r="AR61" s="578"/>
      <c r="AS61" s="578"/>
      <c r="AT61" s="578"/>
      <c r="AU61" s="578"/>
      <c r="AV61" s="8"/>
      <c r="AW61" s="8"/>
      <c r="AX61" s="8"/>
      <c r="AY61" s="8"/>
      <c r="AZ61" s="8"/>
      <c r="BA61" s="8"/>
      <c r="BB61" s="8"/>
      <c r="BC61" s="8"/>
      <c r="BD61" s="8"/>
      <c r="BE61" s="8"/>
      <c r="BF61" s="8"/>
      <c r="BG61" s="8"/>
      <c r="BH61" s="8"/>
      <c r="BI61" s="8"/>
      <c r="BJ61" s="8"/>
      <c r="BK61" s="8"/>
      <c r="BL61" s="8"/>
      <c r="BM61" s="8"/>
      <c r="BN61" s="8"/>
      <c r="BO61" s="8"/>
      <c r="BP61" s="8"/>
      <c r="BQ61" s="8"/>
      <c r="BR61" s="8"/>
      <c r="BS61" s="8"/>
      <c r="BT61" s="8"/>
      <c r="BU61" s="8"/>
      <c r="BV61" s="8"/>
      <c r="BW61" s="8"/>
      <c r="BX61" s="8"/>
      <c r="BY61" s="8"/>
      <c r="BZ61" s="8"/>
      <c r="CA61" s="8"/>
      <c r="CB61" s="8"/>
      <c r="CC61" s="8"/>
      <c r="CD61" s="8"/>
      <c r="CE61" s="8"/>
      <c r="CF61" s="8"/>
      <c r="CG61" s="8"/>
      <c r="CH61" s="8"/>
      <c r="CI61" s="8"/>
      <c r="CJ61" s="8"/>
      <c r="CK61" s="8"/>
      <c r="CL61" s="8"/>
      <c r="CM61" s="8"/>
      <c r="CN61" s="8"/>
      <c r="CO61" s="8"/>
      <c r="CP61" s="8"/>
    </row>
    <row r="62" spans="1:94" ht="15.6" x14ac:dyDescent="0.3">
      <c r="A62" s="563"/>
      <c r="B62" s="564" t="s">
        <v>619</v>
      </c>
      <c r="C62" s="121"/>
      <c r="D62" s="121"/>
      <c r="E62" s="121"/>
      <c r="F62" s="121"/>
      <c r="G62" s="121"/>
      <c r="H62" s="121"/>
      <c r="I62" s="121"/>
      <c r="J62" s="121"/>
      <c r="K62" s="121"/>
      <c r="L62" s="121"/>
      <c r="M62" s="121"/>
      <c r="N62" s="561"/>
      <c r="O62" s="561"/>
      <c r="P62" s="455"/>
      <c r="Q62" s="455"/>
      <c r="R62" s="455"/>
      <c r="S62" s="455"/>
      <c r="T62" s="455"/>
      <c r="U62" s="455"/>
      <c r="V62" s="578"/>
      <c r="W62" s="578"/>
      <c r="X62" s="578"/>
      <c r="Y62" s="595" t="s">
        <v>15</v>
      </c>
      <c r="Z62" s="594" t="s">
        <v>619</v>
      </c>
      <c r="AA62" s="578"/>
      <c r="AB62" s="578"/>
      <c r="AC62" s="578"/>
      <c r="AD62" s="578"/>
      <c r="AE62" s="578"/>
      <c r="AF62" s="578"/>
      <c r="AG62" s="578"/>
      <c r="AH62" s="578"/>
      <c r="AI62" s="578"/>
      <c r="AJ62" s="578"/>
      <c r="AK62" s="578"/>
      <c r="AL62" s="578"/>
      <c r="AM62" s="578"/>
      <c r="AN62" s="578"/>
      <c r="AO62" s="578"/>
      <c r="AP62" s="578"/>
      <c r="AQ62" s="578"/>
      <c r="AR62" s="578"/>
      <c r="AS62" s="578"/>
      <c r="AT62" s="578"/>
      <c r="AU62" s="578"/>
      <c r="AV62" s="8"/>
      <c r="AW62" s="8"/>
      <c r="AX62" s="8"/>
      <c r="AY62" s="8"/>
      <c r="AZ62" s="8"/>
      <c r="BA62" s="8"/>
      <c r="BB62" s="8"/>
      <c r="BC62" s="8"/>
      <c r="BD62" s="8"/>
      <c r="BE62" s="8"/>
      <c r="BF62" s="8"/>
      <c r="BG62" s="8"/>
      <c r="BH62" s="8"/>
      <c r="BI62" s="8"/>
      <c r="BJ62" s="8"/>
      <c r="BK62" s="8"/>
      <c r="BL62" s="8"/>
      <c r="BM62" s="8"/>
      <c r="BN62" s="8"/>
      <c r="BO62" s="8"/>
      <c r="BP62" s="8"/>
      <c r="BQ62" s="8"/>
      <c r="BR62" s="8"/>
      <c r="BS62" s="8"/>
      <c r="BT62" s="8"/>
      <c r="BU62" s="8"/>
      <c r="BV62" s="8"/>
      <c r="BW62" s="8"/>
      <c r="BX62" s="8"/>
      <c r="BY62" s="8"/>
      <c r="BZ62" s="8"/>
      <c r="CA62" s="8"/>
      <c r="CB62" s="8"/>
      <c r="CC62" s="8"/>
      <c r="CD62" s="8"/>
      <c r="CE62" s="8"/>
      <c r="CF62" s="8"/>
      <c r="CG62" s="8"/>
      <c r="CH62" s="8"/>
      <c r="CI62" s="8"/>
      <c r="CJ62" s="8"/>
      <c r="CK62" s="8"/>
      <c r="CL62" s="8"/>
      <c r="CM62" s="8"/>
      <c r="CN62" s="8"/>
      <c r="CO62" s="8"/>
      <c r="CP62" s="8"/>
    </row>
    <row r="63" spans="1:94" ht="15.6" x14ac:dyDescent="0.3">
      <c r="A63" s="563"/>
      <c r="B63" s="564" t="s">
        <v>620</v>
      </c>
      <c r="C63" s="121"/>
      <c r="D63" s="121"/>
      <c r="E63" s="121"/>
      <c r="F63" s="121"/>
      <c r="G63" s="121"/>
      <c r="H63" s="121"/>
      <c r="I63" s="121"/>
      <c r="J63" s="121"/>
      <c r="K63" s="121"/>
      <c r="L63" s="121"/>
      <c r="M63" s="121"/>
      <c r="N63" s="561"/>
      <c r="O63" s="561"/>
      <c r="P63" s="455"/>
      <c r="Q63" s="455"/>
      <c r="R63" s="455"/>
      <c r="S63" s="455"/>
      <c r="T63" s="455"/>
      <c r="U63" s="455"/>
      <c r="V63" s="578"/>
      <c r="W63" s="578"/>
      <c r="X63" s="578"/>
      <c r="Y63" s="595" t="s">
        <v>23</v>
      </c>
      <c r="Z63" s="594" t="s">
        <v>621</v>
      </c>
      <c r="AA63" s="578"/>
      <c r="AB63" s="578"/>
      <c r="AC63" s="578"/>
      <c r="AD63" s="578"/>
      <c r="AE63" s="578"/>
      <c r="AF63" s="578"/>
      <c r="AG63" s="578"/>
      <c r="AH63" s="578"/>
      <c r="AI63" s="578"/>
      <c r="AJ63" s="578"/>
      <c r="AK63" s="578"/>
      <c r="AL63" s="578"/>
      <c r="AM63" s="578"/>
      <c r="AN63" s="578"/>
      <c r="AO63" s="578"/>
      <c r="AP63" s="578"/>
      <c r="AQ63" s="578"/>
      <c r="AR63" s="578"/>
      <c r="AS63" s="578"/>
      <c r="AT63" s="578"/>
      <c r="AU63" s="578"/>
      <c r="AV63" s="8"/>
      <c r="AW63" s="8"/>
      <c r="AX63" s="8"/>
      <c r="AY63" s="8"/>
      <c r="AZ63" s="8"/>
      <c r="BA63" s="8"/>
      <c r="BB63" s="8"/>
      <c r="BC63" s="8"/>
      <c r="BD63" s="8"/>
      <c r="BE63" s="8"/>
      <c r="BF63" s="8"/>
      <c r="BG63" s="8"/>
      <c r="BH63" s="8"/>
      <c r="BI63" s="8"/>
      <c r="BJ63" s="8"/>
      <c r="BK63" s="8"/>
      <c r="BL63" s="8"/>
      <c r="BM63" s="8"/>
      <c r="BN63" s="8"/>
      <c r="BO63" s="8"/>
      <c r="BP63" s="8"/>
      <c r="BQ63" s="8"/>
      <c r="BR63" s="8"/>
      <c r="BS63" s="8"/>
      <c r="BT63" s="8"/>
      <c r="BU63" s="8"/>
      <c r="BV63" s="8"/>
      <c r="BW63" s="8"/>
      <c r="BX63" s="8"/>
      <c r="BY63" s="8"/>
      <c r="BZ63" s="8"/>
      <c r="CA63" s="8"/>
      <c r="CB63" s="8"/>
      <c r="CC63" s="8"/>
      <c r="CD63" s="8"/>
      <c r="CE63" s="8"/>
      <c r="CF63" s="8"/>
      <c r="CG63" s="8"/>
      <c r="CH63" s="8"/>
      <c r="CI63" s="8"/>
      <c r="CJ63" s="8"/>
      <c r="CK63" s="8"/>
      <c r="CL63" s="8"/>
      <c r="CM63" s="8"/>
      <c r="CN63" s="8"/>
      <c r="CO63" s="8"/>
      <c r="CP63" s="8"/>
    </row>
    <row r="64" spans="1:94" ht="15.6" x14ac:dyDescent="0.3">
      <c r="A64" s="563"/>
      <c r="B64" s="564" t="s">
        <v>621</v>
      </c>
      <c r="C64" s="170"/>
      <c r="D64" s="170"/>
      <c r="E64" s="170"/>
      <c r="F64" s="170"/>
      <c r="G64" s="170"/>
      <c r="H64" s="170"/>
      <c r="I64" s="561"/>
      <c r="J64" s="561"/>
      <c r="K64" s="561"/>
      <c r="L64" s="561"/>
      <c r="M64" s="561"/>
      <c r="N64" s="561"/>
      <c r="O64" s="561"/>
      <c r="P64" s="455"/>
      <c r="Q64" s="455"/>
      <c r="R64" s="455"/>
      <c r="S64" s="455"/>
      <c r="T64" s="455"/>
      <c r="U64" s="455"/>
      <c r="V64" s="578"/>
      <c r="W64" s="578"/>
      <c r="X64" s="578"/>
      <c r="Y64" s="595" t="s">
        <v>40</v>
      </c>
      <c r="Z64" s="594" t="s">
        <v>622</v>
      </c>
      <c r="AA64" s="578"/>
      <c r="AB64" s="578"/>
      <c r="AC64" s="578"/>
      <c r="AD64" s="578"/>
      <c r="AE64" s="578"/>
      <c r="AF64" s="578"/>
      <c r="AG64" s="578"/>
      <c r="AH64" s="578"/>
      <c r="AI64" s="578"/>
      <c r="AJ64" s="578"/>
      <c r="AK64" s="578"/>
      <c r="AL64" s="578"/>
      <c r="AM64" s="578"/>
      <c r="AN64" s="578"/>
      <c r="AO64" s="578"/>
      <c r="AP64" s="578"/>
      <c r="AQ64" s="578"/>
      <c r="AR64" s="578"/>
      <c r="AS64" s="578"/>
      <c r="AT64" s="578"/>
      <c r="AU64" s="578"/>
      <c r="AV64" s="8"/>
      <c r="AW64" s="8"/>
      <c r="AX64" s="8"/>
      <c r="AY64" s="8"/>
      <c r="AZ64" s="8"/>
      <c r="BA64" s="8"/>
      <c r="BB64" s="8"/>
      <c r="BC64" s="8"/>
      <c r="BD64" s="8"/>
      <c r="BE64" s="8"/>
      <c r="BF64" s="8"/>
      <c r="BG64" s="8"/>
      <c r="BH64" s="8"/>
      <c r="BI64" s="8"/>
      <c r="BJ64" s="8"/>
      <c r="BK64" s="8"/>
      <c r="BL64" s="8"/>
      <c r="BM64" s="8"/>
      <c r="BN64" s="8"/>
      <c r="BO64" s="8"/>
      <c r="BP64" s="8"/>
      <c r="BQ64" s="8"/>
      <c r="BR64" s="8"/>
      <c r="BS64" s="8"/>
      <c r="BT64" s="8"/>
      <c r="BU64" s="8"/>
      <c r="BV64" s="8"/>
      <c r="BW64" s="8"/>
      <c r="BX64" s="8"/>
      <c r="BY64" s="8"/>
      <c r="BZ64" s="8"/>
      <c r="CA64" s="8"/>
      <c r="CB64" s="8"/>
      <c r="CC64" s="8"/>
      <c r="CD64" s="8"/>
      <c r="CE64" s="8"/>
      <c r="CF64" s="8"/>
      <c r="CG64" s="8"/>
      <c r="CH64" s="8"/>
      <c r="CI64" s="8"/>
      <c r="CJ64" s="8"/>
      <c r="CK64" s="8"/>
      <c r="CL64" s="8"/>
      <c r="CM64" s="8"/>
      <c r="CN64" s="8"/>
      <c r="CO64" s="8"/>
      <c r="CP64" s="8"/>
    </row>
    <row r="65" spans="1:94" ht="15.6" x14ac:dyDescent="0.3">
      <c r="A65" s="563"/>
      <c r="B65" s="564" t="s">
        <v>622</v>
      </c>
      <c r="C65" s="170"/>
      <c r="D65" s="170"/>
      <c r="E65" s="170"/>
      <c r="F65" s="170"/>
      <c r="G65" s="170"/>
      <c r="H65" s="170"/>
      <c r="I65" s="561"/>
      <c r="J65" s="561"/>
      <c r="K65" s="561"/>
      <c r="L65" s="561"/>
      <c r="M65" s="561"/>
      <c r="N65" s="561"/>
      <c r="O65" s="561"/>
      <c r="P65" s="455"/>
      <c r="Q65" s="455"/>
      <c r="R65" s="455"/>
      <c r="S65" s="455"/>
      <c r="T65" s="455"/>
      <c r="U65" s="455"/>
      <c r="V65" s="578"/>
      <c r="W65" s="578"/>
      <c r="X65" s="578"/>
      <c r="Y65" s="595" t="s">
        <v>41</v>
      </c>
      <c r="Z65" s="594" t="s">
        <v>623</v>
      </c>
      <c r="AA65" s="578"/>
      <c r="AB65" s="578"/>
      <c r="AC65" s="578"/>
      <c r="AD65" s="578"/>
      <c r="AE65" s="578"/>
      <c r="AF65" s="578"/>
      <c r="AG65" s="578"/>
      <c r="AH65" s="578"/>
      <c r="AI65" s="578"/>
      <c r="AJ65" s="578"/>
      <c r="AK65" s="578"/>
      <c r="AL65" s="578"/>
      <c r="AM65" s="578"/>
      <c r="AN65" s="578"/>
      <c r="AO65" s="578"/>
      <c r="AP65" s="578"/>
      <c r="AQ65" s="578"/>
      <c r="AR65" s="578"/>
      <c r="AS65" s="578"/>
      <c r="AT65" s="578"/>
      <c r="AU65" s="578"/>
      <c r="AV65" s="8"/>
      <c r="AW65" s="8"/>
      <c r="AX65" s="8"/>
      <c r="AY65" s="8"/>
      <c r="AZ65" s="8"/>
      <c r="BA65" s="8"/>
      <c r="BB65" s="8"/>
      <c r="BC65" s="8"/>
      <c r="BD65" s="8"/>
      <c r="BE65" s="8"/>
      <c r="BF65" s="8"/>
      <c r="BG65" s="8"/>
      <c r="BH65" s="8"/>
      <c r="BI65" s="8"/>
      <c r="BJ65" s="8"/>
      <c r="BK65" s="8"/>
      <c r="BL65" s="8"/>
      <c r="BM65" s="8"/>
      <c r="BN65" s="8"/>
      <c r="BO65" s="8"/>
      <c r="BP65" s="8"/>
      <c r="BQ65" s="8"/>
      <c r="BR65" s="8"/>
      <c r="BS65" s="8"/>
      <c r="BT65" s="8"/>
      <c r="BU65" s="8"/>
      <c r="BV65" s="8"/>
      <c r="BW65" s="8"/>
      <c r="BX65" s="8"/>
      <c r="BY65" s="8"/>
      <c r="BZ65" s="8"/>
      <c r="CA65" s="8"/>
      <c r="CB65" s="8"/>
      <c r="CC65" s="8"/>
      <c r="CD65" s="8"/>
      <c r="CE65" s="8"/>
      <c r="CF65" s="8"/>
      <c r="CG65" s="8"/>
      <c r="CH65" s="8"/>
      <c r="CI65" s="8"/>
      <c r="CJ65" s="8"/>
      <c r="CK65" s="8"/>
      <c r="CL65" s="8"/>
      <c r="CM65" s="8"/>
      <c r="CN65" s="8"/>
      <c r="CO65" s="8"/>
      <c r="CP65" s="8"/>
    </row>
    <row r="66" spans="1:94" ht="15.6" x14ac:dyDescent="0.3">
      <c r="A66" s="563"/>
      <c r="B66" s="564" t="s">
        <v>623</v>
      </c>
      <c r="C66" s="565"/>
      <c r="D66" s="566"/>
      <c r="E66" s="566"/>
      <c r="F66" s="566"/>
      <c r="G66" s="567"/>
      <c r="H66" s="568"/>
      <c r="I66" s="561"/>
      <c r="J66" s="561"/>
      <c r="K66" s="561"/>
      <c r="L66" s="561"/>
      <c r="M66" s="561"/>
      <c r="N66" s="561"/>
      <c r="O66" s="561"/>
      <c r="P66" s="455"/>
      <c r="Q66" s="455"/>
      <c r="R66" s="455"/>
      <c r="S66" s="455"/>
      <c r="T66" s="455"/>
      <c r="U66" s="455"/>
      <c r="V66" s="578"/>
      <c r="W66" s="578"/>
      <c r="X66" s="578"/>
      <c r="Y66" s="595" t="s">
        <v>279</v>
      </c>
      <c r="Z66" s="594" t="s">
        <v>624</v>
      </c>
      <c r="AA66" s="578"/>
      <c r="AB66" s="578"/>
      <c r="AC66" s="578"/>
      <c r="AD66" s="578"/>
      <c r="AE66" s="578"/>
      <c r="AF66" s="578"/>
      <c r="AG66" s="578"/>
      <c r="AH66" s="578"/>
      <c r="AI66" s="578"/>
      <c r="AJ66" s="578"/>
      <c r="AK66" s="578"/>
      <c r="AL66" s="578"/>
      <c r="AM66" s="578"/>
      <c r="AN66" s="578"/>
      <c r="AO66" s="578"/>
      <c r="AP66" s="578"/>
      <c r="AQ66" s="578"/>
      <c r="AR66" s="578"/>
      <c r="AS66" s="578"/>
      <c r="AT66" s="578"/>
      <c r="AU66" s="578"/>
      <c r="AV66" s="8"/>
      <c r="AW66" s="8"/>
      <c r="AX66" s="8"/>
      <c r="AY66" s="8"/>
      <c r="AZ66" s="8"/>
      <c r="BA66" s="8"/>
      <c r="BB66" s="8"/>
      <c r="BC66" s="8"/>
      <c r="BD66" s="8"/>
      <c r="BE66" s="8"/>
      <c r="BF66" s="8"/>
      <c r="BG66" s="8"/>
      <c r="BH66" s="8"/>
      <c r="BI66" s="8"/>
      <c r="BJ66" s="8"/>
      <c r="BK66" s="8"/>
      <c r="BL66" s="8"/>
      <c r="BM66" s="8"/>
      <c r="BN66" s="8"/>
      <c r="BO66" s="8"/>
      <c r="BP66" s="8"/>
      <c r="BQ66" s="8"/>
      <c r="BR66" s="8"/>
      <c r="BS66" s="8"/>
      <c r="BT66" s="8"/>
      <c r="BU66" s="8"/>
      <c r="BV66" s="8"/>
      <c r="BW66" s="8"/>
      <c r="BX66" s="8"/>
      <c r="BY66" s="8"/>
      <c r="BZ66" s="8"/>
      <c r="CA66" s="8"/>
      <c r="CB66" s="8"/>
      <c r="CC66" s="8"/>
      <c r="CD66" s="8"/>
      <c r="CE66" s="8"/>
      <c r="CF66" s="8"/>
      <c r="CG66" s="8"/>
      <c r="CH66" s="8"/>
      <c r="CI66" s="8"/>
      <c r="CJ66" s="8"/>
      <c r="CK66" s="8"/>
      <c r="CL66" s="8"/>
      <c r="CM66" s="8"/>
      <c r="CN66" s="8"/>
      <c r="CO66" s="8"/>
      <c r="CP66" s="8"/>
    </row>
    <row r="67" spans="1:94" ht="15.6" x14ac:dyDescent="0.3">
      <c r="A67" s="563"/>
      <c r="B67" s="564" t="s">
        <v>624</v>
      </c>
      <c r="C67" s="566"/>
      <c r="D67" s="569"/>
      <c r="E67" s="566"/>
      <c r="F67" s="566"/>
      <c r="G67" s="570"/>
      <c r="H67" s="568"/>
      <c r="I67" s="561"/>
      <c r="J67" s="561"/>
      <c r="K67" s="561"/>
      <c r="L67" s="561"/>
      <c r="M67" s="561"/>
      <c r="N67" s="561"/>
      <c r="O67" s="561"/>
      <c r="P67" s="455"/>
      <c r="Q67" s="455"/>
      <c r="R67" s="455"/>
      <c r="S67" s="455"/>
      <c r="T67" s="455"/>
      <c r="U67" s="455"/>
      <c r="V67" s="578"/>
      <c r="W67" s="578"/>
      <c r="X67" s="578"/>
      <c r="Y67" s="578"/>
      <c r="Z67" s="578"/>
      <c r="AA67" s="578"/>
      <c r="AB67" s="578"/>
      <c r="AC67" s="578"/>
      <c r="AD67" s="578"/>
      <c r="AE67" s="578"/>
      <c r="AF67" s="578"/>
      <c r="AG67" s="578"/>
      <c r="AH67" s="578"/>
      <c r="AI67" s="578"/>
      <c r="AJ67" s="578"/>
      <c r="AK67" s="578"/>
      <c r="AL67" s="578"/>
      <c r="AM67" s="578"/>
      <c r="AN67" s="578"/>
      <c r="AO67" s="578"/>
      <c r="AP67" s="578"/>
      <c r="AQ67" s="578"/>
      <c r="AR67" s="578"/>
      <c r="AS67" s="578"/>
      <c r="AT67" s="578"/>
      <c r="AU67" s="578"/>
      <c r="AV67" s="8"/>
      <c r="AW67" s="8"/>
      <c r="AX67" s="8"/>
      <c r="AY67" s="8"/>
      <c r="AZ67" s="8"/>
      <c r="BA67" s="8"/>
      <c r="BB67" s="8"/>
      <c r="BC67" s="8"/>
      <c r="BD67" s="8"/>
      <c r="BE67" s="8"/>
      <c r="BF67" s="8"/>
      <c r="BG67" s="8"/>
      <c r="BH67" s="8"/>
      <c r="BI67" s="8"/>
      <c r="BJ67" s="8"/>
      <c r="BK67" s="8"/>
      <c r="BL67" s="8"/>
      <c r="BM67" s="8"/>
      <c r="BN67" s="8"/>
      <c r="BO67" s="8"/>
      <c r="BP67" s="8"/>
      <c r="BQ67" s="8"/>
      <c r="BR67" s="8"/>
      <c r="BS67" s="8"/>
      <c r="BT67" s="8"/>
      <c r="BU67" s="8"/>
      <c r="BV67" s="8"/>
      <c r="BW67" s="8"/>
      <c r="BX67" s="8"/>
      <c r="BY67" s="8"/>
      <c r="BZ67" s="8"/>
      <c r="CA67" s="8"/>
      <c r="CB67" s="8"/>
      <c r="CC67" s="8"/>
      <c r="CD67" s="8"/>
      <c r="CE67" s="8"/>
      <c r="CF67" s="8"/>
      <c r="CG67" s="8"/>
      <c r="CH67" s="8"/>
      <c r="CI67" s="8"/>
      <c r="CJ67" s="8"/>
      <c r="CK67" s="8"/>
      <c r="CL67" s="8"/>
      <c r="CM67" s="8"/>
      <c r="CN67" s="8"/>
      <c r="CO67" s="8"/>
      <c r="CP67" s="8"/>
    </row>
    <row r="68" spans="1:94" x14ac:dyDescent="0.3">
      <c r="A68" s="455"/>
      <c r="B68" s="455"/>
      <c r="C68" s="455"/>
      <c r="D68" s="455"/>
      <c r="E68" s="455"/>
      <c r="F68" s="455"/>
      <c r="G68" s="455"/>
      <c r="H68" s="455"/>
      <c r="I68" s="455"/>
      <c r="J68" s="455"/>
      <c r="K68" s="455"/>
      <c r="L68" s="455"/>
      <c r="M68" s="455"/>
      <c r="N68" s="455"/>
      <c r="O68" s="455"/>
      <c r="P68" s="455"/>
      <c r="Q68" s="455"/>
      <c r="R68" s="455"/>
      <c r="S68" s="455"/>
      <c r="T68" s="455"/>
      <c r="U68" s="455"/>
      <c r="V68" s="578"/>
      <c r="W68" s="578"/>
      <c r="X68" s="578"/>
      <c r="Y68" s="578"/>
      <c r="Z68" s="578"/>
      <c r="AA68" s="578"/>
      <c r="AB68" s="578"/>
      <c r="AC68" s="578"/>
      <c r="AD68" s="578"/>
      <c r="AE68" s="578"/>
      <c r="AF68" s="578"/>
      <c r="AG68" s="578"/>
      <c r="AH68" s="578"/>
      <c r="AI68" s="578"/>
      <c r="AJ68" s="578"/>
      <c r="AK68" s="578"/>
      <c r="AL68" s="578"/>
      <c r="AM68" s="578"/>
      <c r="AN68" s="578"/>
      <c r="AO68" s="578"/>
      <c r="AP68" s="578"/>
      <c r="AQ68" s="578"/>
      <c r="AR68" s="578"/>
      <c r="AS68" s="578"/>
      <c r="AT68" s="578"/>
      <c r="AU68" s="578"/>
      <c r="AV68" s="8"/>
      <c r="AW68" s="8"/>
      <c r="AX68" s="8"/>
      <c r="AY68" s="8"/>
      <c r="AZ68" s="8"/>
      <c r="BA68" s="8"/>
      <c r="BB68" s="8"/>
      <c r="BC68" s="8"/>
      <c r="BD68" s="8"/>
      <c r="BE68" s="8"/>
      <c r="BF68" s="8"/>
      <c r="BG68" s="8"/>
      <c r="BH68" s="8"/>
      <c r="BI68" s="8"/>
      <c r="BJ68" s="8"/>
      <c r="BK68" s="8"/>
      <c r="BL68" s="8"/>
      <c r="BM68" s="8"/>
      <c r="BN68" s="8"/>
      <c r="BO68" s="8"/>
      <c r="BP68" s="8"/>
      <c r="BQ68" s="8"/>
      <c r="BR68" s="8"/>
      <c r="BS68" s="8"/>
      <c r="BT68" s="8"/>
      <c r="BU68" s="8"/>
      <c r="BV68" s="8"/>
      <c r="BW68" s="8"/>
      <c r="BX68" s="8"/>
      <c r="BY68" s="8"/>
      <c r="BZ68" s="8"/>
      <c r="CA68" s="8"/>
      <c r="CB68" s="8"/>
      <c r="CC68" s="8"/>
      <c r="CD68" s="8"/>
      <c r="CE68" s="8"/>
      <c r="CF68" s="8"/>
      <c r="CG68" s="8"/>
      <c r="CH68" s="8"/>
      <c r="CI68" s="8"/>
      <c r="CJ68" s="8"/>
      <c r="CK68" s="8"/>
      <c r="CL68" s="8"/>
      <c r="CM68" s="8"/>
      <c r="CN68" s="8"/>
      <c r="CO68" s="8"/>
      <c r="CP68" s="8"/>
    </row>
    <row r="69" spans="1:94" x14ac:dyDescent="0.3">
      <c r="A69" s="455"/>
      <c r="B69" s="455"/>
      <c r="C69" s="455"/>
      <c r="D69" s="455"/>
      <c r="E69" s="455"/>
      <c r="F69" s="455"/>
      <c r="G69" s="455"/>
      <c r="H69" s="455"/>
      <c r="I69" s="455"/>
      <c r="J69" s="455"/>
      <c r="K69" s="455"/>
      <c r="L69" s="455"/>
      <c r="M69" s="455"/>
      <c r="N69" s="455"/>
      <c r="O69" s="455"/>
      <c r="P69" s="455"/>
      <c r="Q69" s="455"/>
      <c r="R69" s="455"/>
      <c r="S69" s="455"/>
      <c r="T69" s="455"/>
      <c r="U69" s="455"/>
      <c r="V69" s="578"/>
      <c r="W69" s="578"/>
      <c r="X69" s="578"/>
      <c r="Y69" s="578"/>
      <c r="Z69" s="578"/>
      <c r="AA69" s="578"/>
      <c r="AB69" s="578"/>
      <c r="AC69" s="578"/>
      <c r="AD69" s="578"/>
      <c r="AE69" s="578"/>
      <c r="AF69" s="578"/>
      <c r="AG69" s="578"/>
      <c r="AH69" s="578"/>
      <c r="AI69" s="578"/>
      <c r="AJ69" s="578"/>
      <c r="AK69" s="578"/>
      <c r="AL69" s="578"/>
      <c r="AM69" s="578"/>
      <c r="AN69" s="578"/>
      <c r="AO69" s="578"/>
      <c r="AP69" s="578"/>
      <c r="AQ69" s="578"/>
      <c r="AR69" s="578"/>
      <c r="AS69" s="578"/>
      <c r="AT69" s="578"/>
      <c r="AU69" s="578"/>
      <c r="AV69" s="8"/>
      <c r="AW69" s="8"/>
      <c r="AX69" s="8"/>
      <c r="AY69" s="8"/>
      <c r="AZ69" s="8"/>
      <c r="BA69" s="8"/>
      <c r="BB69" s="8"/>
      <c r="BC69" s="8"/>
      <c r="BD69" s="8"/>
      <c r="BE69" s="8"/>
      <c r="BF69" s="8"/>
      <c r="BG69" s="8"/>
      <c r="BH69" s="8"/>
      <c r="BI69" s="8"/>
      <c r="BJ69" s="8"/>
      <c r="BK69" s="8"/>
      <c r="BL69" s="8"/>
      <c r="BM69" s="8"/>
      <c r="BN69" s="8"/>
      <c r="BO69" s="8"/>
      <c r="BP69" s="8"/>
      <c r="BQ69" s="8"/>
      <c r="BR69" s="8"/>
      <c r="BS69" s="8"/>
      <c r="BT69" s="8"/>
      <c r="BU69" s="8"/>
      <c r="BV69" s="8"/>
      <c r="BW69" s="8"/>
      <c r="BX69" s="8"/>
      <c r="BY69" s="8"/>
      <c r="BZ69" s="8"/>
      <c r="CA69" s="8"/>
      <c r="CB69" s="8"/>
      <c r="CC69" s="8"/>
      <c r="CD69" s="8"/>
      <c r="CE69" s="8"/>
      <c r="CF69" s="8"/>
      <c r="CG69" s="8"/>
      <c r="CH69" s="8"/>
      <c r="CI69" s="8"/>
      <c r="CJ69" s="8"/>
      <c r="CK69" s="8"/>
      <c r="CL69" s="8"/>
      <c r="CM69" s="8"/>
      <c r="CN69" s="8"/>
      <c r="CO69" s="8"/>
      <c r="CP69" s="8"/>
    </row>
    <row r="70" spans="1:94" x14ac:dyDescent="0.3">
      <c r="A70" s="455"/>
      <c r="B70" s="455"/>
      <c r="C70" s="455"/>
      <c r="D70" s="455"/>
      <c r="E70" s="455"/>
      <c r="F70" s="455"/>
      <c r="G70" s="455"/>
      <c r="H70" s="455"/>
      <c r="I70" s="455"/>
      <c r="J70" s="455"/>
      <c r="K70" s="455"/>
      <c r="L70" s="455"/>
      <c r="M70" s="455"/>
      <c r="N70" s="455"/>
      <c r="O70" s="455"/>
      <c r="P70" s="455"/>
      <c r="Q70" s="455"/>
      <c r="R70" s="455"/>
      <c r="S70" s="455"/>
      <c r="T70" s="455"/>
      <c r="U70" s="455"/>
      <c r="V70" s="578"/>
      <c r="W70" s="578"/>
      <c r="X70" s="578"/>
      <c r="Y70" s="578"/>
      <c r="Z70" s="578"/>
      <c r="AA70" s="578"/>
      <c r="AB70" s="578"/>
      <c r="AC70" s="578"/>
      <c r="AD70" s="578"/>
      <c r="AE70" s="578"/>
      <c r="AF70" s="578"/>
      <c r="AG70" s="578"/>
      <c r="AH70" s="578"/>
      <c r="AI70" s="578"/>
      <c r="AJ70" s="578"/>
      <c r="AK70" s="578"/>
      <c r="AL70" s="578"/>
      <c r="AM70" s="578"/>
      <c r="AN70" s="578"/>
      <c r="AO70" s="578"/>
      <c r="AP70" s="578"/>
      <c r="AQ70" s="578"/>
      <c r="AR70" s="578"/>
      <c r="AS70" s="578"/>
      <c r="AT70" s="578"/>
      <c r="AU70" s="578"/>
      <c r="AV70" s="8"/>
      <c r="AW70" s="8"/>
      <c r="AX70" s="8"/>
      <c r="AY70" s="8"/>
      <c r="AZ70" s="8"/>
      <c r="BA70" s="8"/>
      <c r="BB70" s="8"/>
      <c r="BC70" s="8"/>
      <c r="BD70" s="8"/>
      <c r="BE70" s="8"/>
      <c r="BF70" s="8"/>
      <c r="BG70" s="8"/>
      <c r="BH70" s="8"/>
      <c r="BI70" s="8"/>
      <c r="BJ70" s="8"/>
      <c r="BK70" s="8"/>
      <c r="BL70" s="8"/>
      <c r="BM70" s="8"/>
      <c r="BN70" s="8"/>
      <c r="BO70" s="8"/>
      <c r="BP70" s="8"/>
      <c r="BQ70" s="8"/>
      <c r="BR70" s="8"/>
      <c r="BS70" s="8"/>
      <c r="BT70" s="8"/>
      <c r="BU70" s="8"/>
      <c r="BV70" s="8"/>
      <c r="BW70" s="8"/>
      <c r="BX70" s="8"/>
      <c r="BY70" s="8"/>
      <c r="BZ70" s="8"/>
      <c r="CA70" s="8"/>
      <c r="CB70" s="8"/>
      <c r="CC70" s="8"/>
      <c r="CD70" s="8"/>
      <c r="CE70" s="8"/>
      <c r="CF70" s="8"/>
      <c r="CG70" s="8"/>
      <c r="CH70" s="8"/>
      <c r="CI70" s="8"/>
      <c r="CJ70" s="8"/>
      <c r="CK70" s="8"/>
      <c r="CL70" s="8"/>
      <c r="CM70" s="8"/>
      <c r="CN70" s="8"/>
      <c r="CO70" s="8"/>
      <c r="CP70" s="8"/>
    </row>
    <row r="71" spans="1:94" x14ac:dyDescent="0.3">
      <c r="A71" s="455"/>
      <c r="B71" s="455"/>
      <c r="C71" s="455"/>
      <c r="D71" s="455"/>
      <c r="E71" s="455"/>
      <c r="F71" s="455"/>
      <c r="G71" s="455"/>
      <c r="H71" s="455"/>
      <c r="I71" s="455"/>
      <c r="J71" s="455"/>
      <c r="K71" s="455"/>
      <c r="L71" s="455"/>
      <c r="M71" s="455"/>
      <c r="N71" s="455"/>
      <c r="O71" s="455"/>
      <c r="P71" s="455"/>
      <c r="Q71" s="455"/>
      <c r="R71" s="455"/>
      <c r="S71" s="455"/>
      <c r="T71" s="455"/>
      <c r="U71" s="455"/>
      <c r="V71" s="578"/>
      <c r="W71" s="578"/>
      <c r="X71" s="578"/>
      <c r="Y71" s="578"/>
      <c r="Z71" s="578"/>
      <c r="AA71" s="578"/>
      <c r="AB71" s="578"/>
      <c r="AC71" s="578"/>
      <c r="AD71" s="578"/>
      <c r="AE71" s="578"/>
      <c r="AF71" s="578"/>
      <c r="AG71" s="578"/>
      <c r="AH71" s="578"/>
      <c r="AI71" s="578"/>
      <c r="AJ71" s="578"/>
      <c r="AK71" s="578"/>
      <c r="AL71" s="578"/>
      <c r="AM71" s="578"/>
      <c r="AN71" s="578"/>
      <c r="AO71" s="578"/>
      <c r="AP71" s="578"/>
      <c r="AQ71" s="578"/>
      <c r="AR71" s="578"/>
      <c r="AS71" s="578"/>
      <c r="AT71" s="578"/>
      <c r="AU71" s="578"/>
      <c r="AV71" s="8"/>
      <c r="AW71" s="8"/>
      <c r="AX71" s="8"/>
      <c r="AY71" s="8"/>
      <c r="AZ71" s="8"/>
      <c r="BA71" s="8"/>
      <c r="BB71" s="8"/>
      <c r="BC71" s="8"/>
      <c r="BD71" s="8"/>
      <c r="BE71" s="8"/>
      <c r="BF71" s="8"/>
      <c r="BG71" s="8"/>
      <c r="BH71" s="8"/>
      <c r="BI71" s="8"/>
      <c r="BJ71" s="8"/>
      <c r="BK71" s="8"/>
      <c r="BL71" s="8"/>
      <c r="BM71" s="8"/>
      <c r="BN71" s="8"/>
      <c r="BO71" s="8"/>
      <c r="BP71" s="8"/>
      <c r="BQ71" s="8"/>
      <c r="BR71" s="8"/>
      <c r="BS71" s="8"/>
      <c r="BT71" s="8"/>
      <c r="BU71" s="8"/>
      <c r="BV71" s="8"/>
      <c r="BW71" s="8"/>
      <c r="BX71" s="8"/>
      <c r="BY71" s="8"/>
      <c r="BZ71" s="8"/>
      <c r="CA71" s="8"/>
      <c r="CB71" s="8"/>
      <c r="CC71" s="8"/>
      <c r="CD71" s="8"/>
      <c r="CE71" s="8"/>
      <c r="CF71" s="8"/>
      <c r="CG71" s="8"/>
      <c r="CH71" s="8"/>
      <c r="CI71" s="8"/>
      <c r="CJ71" s="8"/>
      <c r="CK71" s="8"/>
      <c r="CL71" s="8"/>
      <c r="CM71" s="8"/>
      <c r="CN71" s="8"/>
      <c r="CO71" s="8"/>
      <c r="CP71" s="8"/>
    </row>
    <row r="72" spans="1:94" x14ac:dyDescent="0.3">
      <c r="A72" s="455"/>
      <c r="B72" s="455"/>
      <c r="C72" s="455"/>
      <c r="D72" s="455"/>
      <c r="E72" s="455"/>
      <c r="F72" s="455"/>
      <c r="G72" s="455"/>
      <c r="H72" s="455"/>
      <c r="I72" s="455"/>
      <c r="J72" s="455"/>
      <c r="K72" s="455"/>
      <c r="L72" s="455"/>
      <c r="M72" s="455"/>
      <c r="N72" s="455"/>
      <c r="O72" s="455"/>
      <c r="P72" s="455"/>
      <c r="Q72" s="455"/>
      <c r="R72" s="455"/>
      <c r="S72" s="455"/>
      <c r="T72" s="455"/>
      <c r="U72" s="455"/>
      <c r="V72" s="578"/>
      <c r="W72" s="578"/>
      <c r="X72" s="578"/>
      <c r="Y72" s="578"/>
      <c r="Z72" s="578"/>
      <c r="AA72" s="578"/>
      <c r="AB72" s="578"/>
      <c r="AC72" s="578"/>
      <c r="AD72" s="578"/>
      <c r="AE72" s="578"/>
      <c r="AF72" s="578"/>
      <c r="AG72" s="578"/>
      <c r="AH72" s="578"/>
      <c r="AI72" s="578"/>
      <c r="AJ72" s="578"/>
      <c r="AK72" s="578"/>
      <c r="AL72" s="578"/>
      <c r="AM72" s="578"/>
      <c r="AN72" s="578"/>
      <c r="AO72" s="578"/>
      <c r="AP72" s="578"/>
      <c r="AQ72" s="578"/>
      <c r="AR72" s="578"/>
      <c r="AS72" s="578"/>
      <c r="AT72" s="578"/>
      <c r="AU72" s="578"/>
      <c r="AV72" s="8"/>
      <c r="AW72" s="8"/>
      <c r="AX72" s="8"/>
      <c r="AY72" s="8"/>
      <c r="AZ72" s="8"/>
      <c r="BA72" s="8"/>
      <c r="BB72" s="8"/>
      <c r="BC72" s="8"/>
      <c r="BD72" s="8"/>
      <c r="BE72" s="8"/>
      <c r="BF72" s="8"/>
      <c r="BG72" s="8"/>
      <c r="BH72" s="8"/>
      <c r="BI72" s="8"/>
      <c r="BJ72" s="8"/>
      <c r="BK72" s="8"/>
      <c r="BL72" s="8"/>
      <c r="BM72" s="8"/>
      <c r="BN72" s="8"/>
      <c r="BO72" s="8"/>
      <c r="BP72" s="8"/>
      <c r="BQ72" s="8"/>
      <c r="BR72" s="8"/>
      <c r="BS72" s="8"/>
      <c r="BT72" s="8"/>
      <c r="BU72" s="8"/>
      <c r="BV72" s="8"/>
      <c r="BW72" s="8"/>
      <c r="BX72" s="8"/>
      <c r="BY72" s="8"/>
      <c r="BZ72" s="8"/>
      <c r="CA72" s="8"/>
      <c r="CB72" s="8"/>
      <c r="CC72" s="8"/>
      <c r="CD72" s="8"/>
      <c r="CE72" s="8"/>
      <c r="CF72" s="8"/>
      <c r="CG72" s="8"/>
      <c r="CH72" s="8"/>
      <c r="CI72" s="8"/>
      <c r="CJ72" s="8"/>
      <c r="CK72" s="8"/>
      <c r="CL72" s="8"/>
      <c r="CM72" s="8"/>
      <c r="CN72" s="8"/>
      <c r="CO72" s="8"/>
      <c r="CP72" s="8"/>
    </row>
    <row r="73" spans="1:94" x14ac:dyDescent="0.3">
      <c r="A73" s="578"/>
      <c r="B73" s="578"/>
      <c r="C73" s="578"/>
      <c r="D73" s="578"/>
      <c r="E73" s="578"/>
      <c r="F73" s="578"/>
      <c r="G73" s="578"/>
      <c r="H73" s="578"/>
      <c r="I73" s="578"/>
      <c r="J73" s="578"/>
      <c r="K73" s="578"/>
      <c r="L73" s="578"/>
      <c r="M73" s="578"/>
      <c r="N73" s="578"/>
      <c r="O73" s="578"/>
      <c r="P73" s="578"/>
      <c r="Q73" s="578"/>
      <c r="R73" s="578"/>
      <c r="S73" s="578"/>
      <c r="T73" s="578"/>
      <c r="U73" s="578"/>
      <c r="V73" s="578"/>
      <c r="W73" s="578"/>
      <c r="X73" s="578"/>
      <c r="Y73" s="578"/>
      <c r="Z73" s="578"/>
      <c r="AA73" s="578"/>
      <c r="AB73" s="578"/>
      <c r="AC73" s="578"/>
      <c r="AD73" s="578"/>
      <c r="AE73" s="578"/>
      <c r="AF73" s="578"/>
      <c r="AG73" s="578"/>
      <c r="AH73" s="578"/>
      <c r="AI73" s="578"/>
      <c r="AJ73" s="578"/>
      <c r="AK73" s="578"/>
      <c r="AL73" s="578"/>
      <c r="AM73" s="578"/>
      <c r="AN73" s="578"/>
      <c r="AO73" s="578"/>
      <c r="AP73" s="578"/>
      <c r="AQ73" s="578"/>
      <c r="AR73" s="578"/>
      <c r="AS73" s="578"/>
      <c r="AT73" s="578"/>
      <c r="AU73" s="578"/>
      <c r="AV73" s="8"/>
      <c r="AW73" s="8"/>
      <c r="AX73" s="8"/>
      <c r="AY73" s="8"/>
      <c r="AZ73" s="8"/>
      <c r="BA73" s="8"/>
      <c r="BB73" s="8"/>
      <c r="BC73" s="8"/>
      <c r="BD73" s="8"/>
      <c r="BE73" s="8"/>
      <c r="BF73" s="8"/>
      <c r="BG73" s="8"/>
      <c r="BH73" s="8"/>
      <c r="BI73" s="8"/>
      <c r="BJ73" s="8"/>
      <c r="BK73" s="8"/>
      <c r="BL73" s="8"/>
      <c r="BM73" s="8"/>
      <c r="BN73" s="8"/>
      <c r="BO73" s="8"/>
      <c r="BP73" s="8"/>
      <c r="BQ73" s="8"/>
      <c r="BR73" s="8"/>
      <c r="BS73" s="8"/>
      <c r="BT73" s="8"/>
      <c r="BU73" s="8"/>
      <c r="BV73" s="8"/>
      <c r="BW73" s="8"/>
      <c r="BX73" s="8"/>
      <c r="BY73" s="8"/>
      <c r="BZ73" s="8"/>
      <c r="CA73" s="8"/>
      <c r="CB73" s="8"/>
      <c r="CC73" s="8"/>
      <c r="CD73" s="8"/>
      <c r="CE73" s="8"/>
      <c r="CF73" s="8"/>
      <c r="CG73" s="8"/>
      <c r="CH73" s="8"/>
      <c r="CI73" s="8"/>
      <c r="CJ73" s="8"/>
      <c r="CK73" s="8"/>
      <c r="CL73" s="8"/>
      <c r="CM73" s="8"/>
      <c r="CN73" s="8"/>
      <c r="CO73" s="8"/>
      <c r="CP73" s="8"/>
    </row>
    <row r="74" spans="1:94" x14ac:dyDescent="0.3">
      <c r="A74" s="578"/>
      <c r="B74" s="578"/>
      <c r="C74" s="578"/>
      <c r="D74" s="578"/>
      <c r="E74" s="578"/>
      <c r="F74" s="578"/>
      <c r="G74" s="578"/>
      <c r="H74" s="578"/>
      <c r="I74" s="578"/>
      <c r="J74" s="578"/>
      <c r="K74" s="578"/>
      <c r="L74" s="578"/>
      <c r="M74" s="578"/>
      <c r="N74" s="578"/>
      <c r="O74" s="578"/>
      <c r="P74" s="578"/>
      <c r="Q74" s="578"/>
      <c r="R74" s="578"/>
      <c r="S74" s="578"/>
      <c r="T74" s="578"/>
      <c r="U74" s="578"/>
      <c r="V74" s="578"/>
      <c r="W74" s="578"/>
      <c r="X74" s="578"/>
      <c r="Y74" s="578"/>
      <c r="Z74" s="578"/>
      <c r="AA74" s="578"/>
      <c r="AB74" s="578"/>
      <c r="AC74" s="578"/>
      <c r="AD74" s="578"/>
      <c r="AE74" s="578"/>
      <c r="AF74" s="578"/>
      <c r="AG74" s="578"/>
      <c r="AH74" s="578"/>
      <c r="AI74" s="578"/>
      <c r="AJ74" s="578"/>
      <c r="AK74" s="578"/>
      <c r="AL74" s="578"/>
      <c r="AM74" s="578"/>
      <c r="AN74" s="578"/>
      <c r="AO74" s="578"/>
      <c r="AP74" s="578"/>
      <c r="AQ74" s="578"/>
      <c r="AR74" s="578"/>
      <c r="AS74" s="578"/>
      <c r="AT74" s="578"/>
      <c r="AU74" s="578"/>
      <c r="AV74" s="8"/>
      <c r="AW74" s="8"/>
      <c r="AX74" s="8"/>
      <c r="AY74" s="8"/>
      <c r="AZ74" s="8"/>
      <c r="BA74" s="8"/>
      <c r="BB74" s="8"/>
      <c r="BC74" s="8"/>
      <c r="BD74" s="8"/>
      <c r="BE74" s="8"/>
      <c r="BF74" s="8"/>
      <c r="BG74" s="8"/>
      <c r="BH74" s="8"/>
      <c r="BI74" s="8"/>
      <c r="BJ74" s="8"/>
      <c r="BK74" s="8"/>
      <c r="BL74" s="8"/>
      <c r="BM74" s="8"/>
      <c r="BN74" s="8"/>
      <c r="BO74" s="8"/>
      <c r="BP74" s="8"/>
      <c r="BQ74" s="8"/>
      <c r="BR74" s="8"/>
      <c r="BS74" s="8"/>
      <c r="BT74" s="8"/>
      <c r="BU74" s="8"/>
      <c r="BV74" s="8"/>
      <c r="BW74" s="8"/>
      <c r="BX74" s="8"/>
      <c r="BY74" s="8"/>
      <c r="BZ74" s="8"/>
      <c r="CA74" s="8"/>
      <c r="CB74" s="8"/>
      <c r="CC74" s="8"/>
      <c r="CD74" s="8"/>
      <c r="CE74" s="8"/>
      <c r="CF74" s="8"/>
      <c r="CG74" s="8"/>
      <c r="CH74" s="8"/>
      <c r="CI74" s="8"/>
      <c r="CJ74" s="8"/>
      <c r="CK74" s="8"/>
      <c r="CL74" s="8"/>
      <c r="CM74" s="8"/>
      <c r="CN74" s="8"/>
      <c r="CO74" s="8"/>
      <c r="CP74" s="8"/>
    </row>
    <row r="75" spans="1:94" x14ac:dyDescent="0.3">
      <c r="A75" s="578"/>
      <c r="B75" s="578"/>
      <c r="C75" s="578"/>
      <c r="D75" s="578"/>
      <c r="E75" s="578"/>
      <c r="F75" s="578"/>
      <c r="G75" s="578"/>
      <c r="H75" s="578"/>
      <c r="I75" s="578"/>
      <c r="J75" s="578"/>
      <c r="K75" s="578"/>
      <c r="L75" s="578"/>
      <c r="M75" s="578"/>
      <c r="N75" s="578"/>
      <c r="O75" s="578"/>
      <c r="P75" s="578"/>
      <c r="Q75" s="578"/>
      <c r="R75" s="578"/>
      <c r="S75" s="578"/>
      <c r="T75" s="578"/>
      <c r="U75" s="578"/>
      <c r="V75" s="578"/>
      <c r="W75" s="578"/>
      <c r="X75" s="578"/>
      <c r="Y75" s="578"/>
      <c r="Z75" s="578"/>
      <c r="AA75" s="578"/>
      <c r="AB75" s="578"/>
      <c r="AC75" s="578"/>
      <c r="AD75" s="578"/>
      <c r="AE75" s="578"/>
      <c r="AF75" s="578"/>
      <c r="AG75" s="578"/>
      <c r="AH75" s="578"/>
      <c r="AI75" s="578"/>
      <c r="AJ75" s="578"/>
      <c r="AK75" s="578"/>
      <c r="AL75" s="578"/>
      <c r="AM75" s="578"/>
      <c r="AN75" s="578"/>
      <c r="AO75" s="578"/>
      <c r="AP75" s="578"/>
      <c r="AQ75" s="578"/>
      <c r="AR75" s="578"/>
      <c r="AS75" s="578"/>
      <c r="AT75" s="578"/>
      <c r="AU75" s="578"/>
      <c r="AV75" s="8"/>
      <c r="AW75" s="8"/>
      <c r="AX75" s="8"/>
      <c r="AY75" s="8"/>
      <c r="AZ75" s="8"/>
      <c r="BA75" s="8"/>
      <c r="BB75" s="8"/>
      <c r="BC75" s="8"/>
      <c r="BD75" s="8"/>
      <c r="BE75" s="8"/>
      <c r="BF75" s="8"/>
      <c r="BG75" s="8"/>
      <c r="BH75" s="8"/>
      <c r="BI75" s="8"/>
      <c r="BJ75" s="8"/>
      <c r="BK75" s="8"/>
      <c r="BL75" s="8"/>
      <c r="BM75" s="8"/>
      <c r="BN75" s="8"/>
      <c r="BO75" s="8"/>
      <c r="BP75" s="8"/>
      <c r="BQ75" s="8"/>
      <c r="BR75" s="8"/>
      <c r="BS75" s="8"/>
      <c r="BT75" s="8"/>
      <c r="BU75" s="8"/>
      <c r="BV75" s="8"/>
      <c r="BW75" s="8"/>
      <c r="BX75" s="8"/>
      <c r="BY75" s="8"/>
      <c r="BZ75" s="8"/>
      <c r="CA75" s="8"/>
      <c r="CB75" s="8"/>
      <c r="CC75" s="8"/>
      <c r="CD75" s="8"/>
      <c r="CE75" s="8"/>
      <c r="CF75" s="8"/>
      <c r="CG75" s="8"/>
      <c r="CH75" s="8"/>
      <c r="CI75" s="8"/>
      <c r="CJ75" s="8"/>
      <c r="CK75" s="8"/>
      <c r="CL75" s="8"/>
      <c r="CM75" s="8"/>
      <c r="CN75" s="8"/>
      <c r="CO75" s="8"/>
      <c r="CP75" s="8"/>
    </row>
    <row r="76" spans="1:94" x14ac:dyDescent="0.3">
      <c r="A76" s="578"/>
      <c r="B76" s="578"/>
      <c r="C76" s="578"/>
      <c r="D76" s="578"/>
      <c r="E76" s="578"/>
      <c r="F76" s="578"/>
      <c r="G76" s="578"/>
      <c r="H76" s="43"/>
      <c r="I76" s="578"/>
      <c r="J76" s="578"/>
      <c r="K76" s="578"/>
      <c r="L76" s="578"/>
      <c r="M76" s="578"/>
      <c r="N76" s="578"/>
      <c r="O76" s="578"/>
      <c r="P76" s="578"/>
      <c r="Q76" s="578"/>
      <c r="R76" s="578"/>
      <c r="S76" s="578"/>
      <c r="T76" s="578"/>
      <c r="U76" s="578"/>
      <c r="V76" s="578"/>
      <c r="W76" s="578"/>
      <c r="X76" s="578"/>
      <c r="Y76" s="578"/>
      <c r="Z76" s="578"/>
      <c r="AA76" s="578"/>
      <c r="AB76" s="578"/>
      <c r="AC76" s="578"/>
      <c r="AD76" s="578"/>
      <c r="AE76" s="578"/>
      <c r="AF76" s="578"/>
      <c r="AG76" s="578"/>
      <c r="AH76" s="578"/>
      <c r="AI76" s="578"/>
      <c r="AJ76" s="578"/>
      <c r="AK76" s="578"/>
      <c r="AL76" s="578"/>
      <c r="AM76" s="578"/>
      <c r="AN76" s="578"/>
      <c r="AO76" s="578"/>
      <c r="AP76" s="578"/>
      <c r="AQ76" s="578"/>
      <c r="AR76" s="578"/>
      <c r="AS76" s="578"/>
      <c r="AT76" s="578"/>
      <c r="AU76" s="578"/>
      <c r="AV76" s="8"/>
      <c r="AW76" s="8"/>
      <c r="AX76" s="8"/>
      <c r="AY76" s="8"/>
      <c r="AZ76" s="8"/>
      <c r="BA76" s="8"/>
      <c r="BB76" s="8"/>
      <c r="BC76" s="8"/>
      <c r="BD76" s="8"/>
      <c r="BE76" s="8"/>
      <c r="BF76" s="8"/>
      <c r="BG76" s="8"/>
      <c r="BH76" s="8"/>
      <c r="BI76" s="8"/>
      <c r="BJ76" s="8"/>
      <c r="BK76" s="8"/>
      <c r="BL76" s="8"/>
      <c r="BM76" s="8"/>
      <c r="BN76" s="8"/>
      <c r="BO76" s="8"/>
      <c r="BP76" s="8"/>
      <c r="BQ76" s="8"/>
      <c r="BR76" s="8"/>
      <c r="BS76" s="8"/>
      <c r="BT76" s="8"/>
      <c r="BU76" s="8"/>
      <c r="BV76" s="8"/>
      <c r="BW76" s="8"/>
      <c r="BX76" s="8"/>
      <c r="BY76" s="8"/>
      <c r="BZ76" s="8"/>
      <c r="CA76" s="8"/>
      <c r="CB76" s="8"/>
      <c r="CC76" s="8"/>
      <c r="CD76" s="8"/>
      <c r="CE76" s="8"/>
      <c r="CF76" s="8"/>
      <c r="CG76" s="8"/>
      <c r="CH76" s="8"/>
      <c r="CI76" s="8"/>
      <c r="CJ76" s="8"/>
      <c r="CK76" s="8"/>
      <c r="CL76" s="8"/>
      <c r="CM76" s="8"/>
      <c r="CN76" s="8"/>
      <c r="CO76" s="8"/>
      <c r="CP76" s="8"/>
    </row>
    <row r="77" spans="1:94" x14ac:dyDescent="0.3">
      <c r="A77" s="578"/>
      <c r="B77" s="578"/>
      <c r="C77" s="578"/>
      <c r="D77" s="578"/>
      <c r="E77" s="578"/>
      <c r="F77" s="578"/>
      <c r="G77" s="578"/>
      <c r="H77" s="578"/>
      <c r="I77" s="578"/>
      <c r="J77" s="578"/>
      <c r="K77" s="578"/>
      <c r="L77" s="578"/>
      <c r="M77" s="578"/>
      <c r="N77" s="578"/>
      <c r="O77" s="578"/>
      <c r="P77" s="578"/>
      <c r="Q77" s="578"/>
      <c r="R77" s="578"/>
      <c r="S77" s="578"/>
      <c r="T77" s="578"/>
      <c r="U77" s="578"/>
      <c r="V77" s="578"/>
      <c r="W77" s="578"/>
      <c r="X77" s="578"/>
      <c r="Y77" s="578"/>
      <c r="Z77" s="578"/>
      <c r="AA77" s="578"/>
      <c r="AB77" s="578"/>
      <c r="AC77" s="578"/>
      <c r="AD77" s="578"/>
      <c r="AE77" s="578"/>
      <c r="AF77" s="578"/>
      <c r="AG77" s="578"/>
      <c r="AH77" s="578"/>
      <c r="AI77" s="578"/>
      <c r="AJ77" s="578"/>
      <c r="AK77" s="578"/>
      <c r="AL77" s="578"/>
      <c r="AM77" s="578"/>
      <c r="AN77" s="578"/>
      <c r="AO77" s="578"/>
      <c r="AP77" s="578"/>
      <c r="AQ77" s="578"/>
      <c r="AR77" s="578"/>
      <c r="AS77" s="578"/>
      <c r="AT77" s="578"/>
      <c r="AU77" s="578"/>
      <c r="AV77" s="8"/>
      <c r="AW77" s="8"/>
      <c r="AX77" s="8"/>
      <c r="AY77" s="8"/>
      <c r="AZ77" s="8"/>
      <c r="BA77" s="8"/>
      <c r="BB77" s="8"/>
      <c r="BC77" s="8"/>
      <c r="BD77" s="8"/>
      <c r="BE77" s="8"/>
      <c r="BF77" s="8"/>
      <c r="BG77" s="8"/>
      <c r="BH77" s="8"/>
      <c r="BI77" s="8"/>
      <c r="BJ77" s="8"/>
      <c r="BK77" s="8"/>
      <c r="BL77" s="8"/>
      <c r="BM77" s="8"/>
      <c r="BN77" s="8"/>
      <c r="BO77" s="8"/>
      <c r="BP77" s="8"/>
      <c r="BQ77" s="8"/>
      <c r="BR77" s="8"/>
      <c r="BS77" s="8"/>
      <c r="BT77" s="8"/>
      <c r="BU77" s="8"/>
      <c r="BV77" s="8"/>
      <c r="BW77" s="8"/>
      <c r="BX77" s="8"/>
      <c r="BY77" s="8"/>
      <c r="BZ77" s="8"/>
      <c r="CA77" s="8"/>
      <c r="CB77" s="8"/>
      <c r="CC77" s="8"/>
      <c r="CD77" s="8"/>
      <c r="CE77" s="8"/>
      <c r="CF77" s="8"/>
      <c r="CG77" s="8"/>
      <c r="CH77" s="8"/>
      <c r="CI77" s="8"/>
      <c r="CJ77" s="8"/>
      <c r="CK77" s="8"/>
      <c r="CL77" s="8"/>
      <c r="CM77" s="8"/>
      <c r="CN77" s="8"/>
      <c r="CO77" s="8"/>
      <c r="CP77" s="8"/>
    </row>
    <row r="78" spans="1:94" x14ac:dyDescent="0.3">
      <c r="A78" s="578"/>
      <c r="B78" s="578"/>
      <c r="C78" s="578"/>
      <c r="D78" s="578"/>
      <c r="E78" s="578"/>
      <c r="F78" s="578"/>
      <c r="G78" s="578"/>
      <c r="H78" s="578"/>
      <c r="I78" s="578"/>
      <c r="J78" s="578"/>
      <c r="K78" s="578"/>
      <c r="L78" s="578"/>
      <c r="M78" s="578"/>
      <c r="N78" s="578"/>
      <c r="O78" s="578"/>
      <c r="P78" s="578"/>
      <c r="Q78" s="578"/>
      <c r="R78" s="578"/>
      <c r="S78" s="578"/>
      <c r="T78" s="578"/>
      <c r="U78" s="578"/>
      <c r="V78" s="578"/>
      <c r="W78" s="578"/>
      <c r="X78" s="578"/>
      <c r="Y78" s="578"/>
      <c r="Z78" s="578"/>
      <c r="AA78" s="578"/>
      <c r="AB78" s="578"/>
      <c r="AC78" s="578"/>
      <c r="AD78" s="578"/>
      <c r="AE78" s="578"/>
      <c r="AF78" s="578"/>
      <c r="AG78" s="578"/>
      <c r="AH78" s="578"/>
      <c r="AI78" s="578"/>
      <c r="AJ78" s="578"/>
      <c r="AK78" s="578"/>
      <c r="AL78" s="578"/>
      <c r="AM78" s="578"/>
      <c r="AN78" s="578"/>
      <c r="AO78" s="578"/>
      <c r="AP78" s="578"/>
      <c r="AQ78" s="578"/>
      <c r="AR78" s="578"/>
      <c r="AS78" s="578"/>
      <c r="AT78" s="578"/>
      <c r="AU78" s="578"/>
      <c r="AV78" s="8"/>
      <c r="AW78" s="8"/>
      <c r="AX78" s="8"/>
      <c r="AY78" s="8"/>
      <c r="AZ78" s="8"/>
      <c r="BA78" s="8"/>
      <c r="BB78" s="8"/>
      <c r="BC78" s="8"/>
      <c r="BD78" s="8"/>
      <c r="BE78" s="8"/>
      <c r="BF78" s="8"/>
      <c r="BG78" s="8"/>
      <c r="BH78" s="8"/>
      <c r="BI78" s="8"/>
      <c r="BJ78" s="8"/>
      <c r="BK78" s="8"/>
      <c r="BL78" s="8"/>
      <c r="BM78" s="8"/>
      <c r="BN78" s="8"/>
      <c r="BO78" s="8"/>
      <c r="BP78" s="8"/>
      <c r="BQ78" s="8"/>
      <c r="BR78" s="8"/>
      <c r="BS78" s="8"/>
      <c r="BT78" s="8"/>
      <c r="BU78" s="8"/>
      <c r="BV78" s="8"/>
      <c r="BW78" s="8"/>
      <c r="BX78" s="8"/>
      <c r="BY78" s="8"/>
      <c r="BZ78" s="8"/>
      <c r="CA78" s="8"/>
      <c r="CB78" s="8"/>
      <c r="CC78" s="8"/>
      <c r="CD78" s="8"/>
      <c r="CE78" s="8"/>
      <c r="CF78" s="8"/>
      <c r="CG78" s="8"/>
      <c r="CH78" s="8"/>
      <c r="CI78" s="8"/>
      <c r="CJ78" s="8"/>
      <c r="CK78" s="8"/>
      <c r="CL78" s="8"/>
      <c r="CM78" s="8"/>
      <c r="CN78" s="8"/>
      <c r="CO78" s="8"/>
      <c r="CP78" s="8"/>
    </row>
    <row r="79" spans="1:94" x14ac:dyDescent="0.3">
      <c r="A79" s="578"/>
      <c r="B79" s="578"/>
      <c r="C79" s="578"/>
      <c r="D79" s="578"/>
      <c r="E79" s="578"/>
      <c r="F79" s="578"/>
      <c r="G79" s="578"/>
      <c r="H79" s="578"/>
      <c r="I79" s="578"/>
      <c r="J79" s="578"/>
      <c r="K79" s="578"/>
      <c r="L79" s="578"/>
      <c r="M79" s="578"/>
      <c r="N79" s="578"/>
      <c r="O79" s="578"/>
      <c r="P79" s="578"/>
      <c r="Q79" s="578"/>
      <c r="R79" s="578"/>
      <c r="S79" s="578"/>
      <c r="T79" s="578"/>
      <c r="U79" s="578"/>
      <c r="V79" s="578"/>
      <c r="W79" s="578"/>
      <c r="X79" s="578"/>
      <c r="Y79" s="578"/>
      <c r="Z79" s="578"/>
      <c r="AA79" s="578"/>
      <c r="AB79" s="578"/>
      <c r="AC79" s="578"/>
      <c r="AD79" s="578"/>
      <c r="AE79" s="578"/>
      <c r="AF79" s="578"/>
      <c r="AG79" s="578"/>
      <c r="AH79" s="578"/>
      <c r="AI79" s="578"/>
      <c r="AJ79" s="578"/>
      <c r="AK79" s="578"/>
      <c r="AL79" s="578"/>
      <c r="AM79" s="578"/>
      <c r="AN79" s="578"/>
      <c r="AO79" s="578"/>
      <c r="AP79" s="578"/>
      <c r="AQ79" s="578"/>
      <c r="AR79" s="578"/>
      <c r="AS79" s="578"/>
      <c r="AT79" s="578"/>
      <c r="AU79" s="578"/>
      <c r="AV79" s="8"/>
      <c r="AW79" s="8"/>
      <c r="AX79" s="8"/>
      <c r="AY79" s="8"/>
      <c r="AZ79" s="8"/>
      <c r="BA79" s="8"/>
      <c r="BB79" s="8"/>
      <c r="BC79" s="8"/>
      <c r="BD79" s="8"/>
      <c r="BE79" s="8"/>
      <c r="BF79" s="8"/>
      <c r="BG79" s="8"/>
      <c r="BH79" s="8"/>
      <c r="BI79" s="8"/>
      <c r="BJ79" s="8"/>
      <c r="BK79" s="8"/>
      <c r="BL79" s="8"/>
      <c r="BM79" s="8"/>
      <c r="BN79" s="8"/>
      <c r="BO79" s="8"/>
      <c r="BP79" s="8"/>
      <c r="BQ79" s="8"/>
      <c r="BR79" s="8"/>
      <c r="BS79" s="8"/>
      <c r="BT79" s="8"/>
      <c r="BU79" s="8"/>
      <c r="BV79" s="8"/>
      <c r="BW79" s="8"/>
      <c r="BX79" s="8"/>
      <c r="BY79" s="8"/>
      <c r="BZ79" s="8"/>
      <c r="CA79" s="8"/>
      <c r="CB79" s="8"/>
      <c r="CC79" s="8"/>
      <c r="CD79" s="8"/>
      <c r="CE79" s="8"/>
      <c r="CF79" s="8"/>
      <c r="CG79" s="8"/>
      <c r="CH79" s="8"/>
      <c r="CI79" s="8"/>
      <c r="CJ79" s="8"/>
      <c r="CK79" s="8"/>
      <c r="CL79" s="8"/>
      <c r="CM79" s="8"/>
      <c r="CN79" s="8"/>
      <c r="CO79" s="8"/>
      <c r="CP79" s="8"/>
    </row>
    <row r="80" spans="1:94" x14ac:dyDescent="0.3">
      <c r="A80" s="578"/>
      <c r="B80" s="578"/>
      <c r="C80" s="578"/>
      <c r="D80" s="578"/>
      <c r="E80" s="578"/>
      <c r="F80" s="578"/>
      <c r="G80" s="578"/>
      <c r="H80" s="578"/>
      <c r="I80" s="578"/>
      <c r="J80" s="578"/>
      <c r="K80" s="578"/>
      <c r="L80" s="578"/>
      <c r="M80" s="578"/>
      <c r="N80" s="578"/>
      <c r="O80" s="578"/>
      <c r="P80" s="578"/>
      <c r="Q80" s="578"/>
      <c r="R80" s="578"/>
      <c r="S80" s="578"/>
      <c r="T80" s="578"/>
      <c r="U80" s="578"/>
      <c r="V80" s="578"/>
      <c r="W80" s="578"/>
      <c r="X80" s="578"/>
      <c r="Y80" s="578"/>
      <c r="Z80" s="578"/>
      <c r="AA80" s="578"/>
      <c r="AB80" s="578"/>
      <c r="AC80" s="578"/>
      <c r="AD80" s="578"/>
      <c r="AE80" s="578"/>
      <c r="AF80" s="578"/>
      <c r="AG80" s="578"/>
      <c r="AH80" s="578"/>
      <c r="AI80" s="578"/>
      <c r="AJ80" s="578"/>
      <c r="AK80" s="578"/>
      <c r="AL80" s="578"/>
      <c r="AM80" s="578"/>
      <c r="AN80" s="578"/>
      <c r="AO80" s="578"/>
      <c r="AP80" s="578"/>
      <c r="AQ80" s="578"/>
      <c r="AR80" s="578"/>
      <c r="AS80" s="578"/>
      <c r="AT80" s="578"/>
      <c r="AU80" s="578"/>
      <c r="AV80" s="8"/>
      <c r="AW80" s="8"/>
      <c r="AX80" s="8"/>
      <c r="AY80" s="8"/>
      <c r="AZ80" s="8"/>
      <c r="BA80" s="8"/>
      <c r="BB80" s="8"/>
      <c r="BC80" s="8"/>
      <c r="BD80" s="8"/>
      <c r="BE80" s="8"/>
      <c r="BF80" s="8"/>
      <c r="BG80" s="8"/>
      <c r="BH80" s="8"/>
      <c r="BI80" s="8"/>
      <c r="BJ80" s="8"/>
      <c r="BK80" s="8"/>
      <c r="BL80" s="8"/>
      <c r="BM80" s="8"/>
      <c r="BN80" s="8"/>
      <c r="BO80" s="8"/>
      <c r="BP80" s="8"/>
      <c r="BQ80" s="8"/>
      <c r="BR80" s="8"/>
      <c r="BS80" s="8"/>
      <c r="BT80" s="8"/>
      <c r="BU80" s="8"/>
      <c r="BV80" s="8"/>
      <c r="BW80" s="8"/>
      <c r="BX80" s="8"/>
      <c r="BY80" s="8"/>
      <c r="BZ80" s="8"/>
      <c r="CA80" s="8"/>
      <c r="CB80" s="8"/>
      <c r="CC80" s="8"/>
      <c r="CD80" s="8"/>
      <c r="CE80" s="8"/>
      <c r="CF80" s="8"/>
      <c r="CG80" s="8"/>
      <c r="CH80" s="8"/>
      <c r="CI80" s="8"/>
      <c r="CJ80" s="8"/>
      <c r="CK80" s="8"/>
      <c r="CL80" s="8"/>
      <c r="CM80" s="8"/>
      <c r="CN80" s="8"/>
      <c r="CO80" s="8"/>
      <c r="CP80" s="8"/>
    </row>
    <row r="81" spans="1:94" x14ac:dyDescent="0.3">
      <c r="A81" s="578"/>
      <c r="B81" s="578"/>
      <c r="C81" s="578"/>
      <c r="D81" s="578"/>
      <c r="E81" s="578"/>
      <c r="F81" s="578"/>
      <c r="G81" s="578"/>
      <c r="H81" s="578"/>
      <c r="I81" s="578"/>
      <c r="J81" s="578"/>
      <c r="K81" s="578"/>
      <c r="L81" s="578"/>
      <c r="M81" s="578"/>
      <c r="N81" s="578"/>
      <c r="O81" s="578"/>
      <c r="P81" s="578"/>
      <c r="Q81" s="578"/>
      <c r="R81" s="578"/>
      <c r="S81" s="578"/>
      <c r="T81" s="578"/>
      <c r="U81" s="578"/>
      <c r="V81" s="578"/>
      <c r="W81" s="578"/>
      <c r="X81" s="578"/>
      <c r="Y81" s="578"/>
      <c r="Z81" s="578"/>
      <c r="AA81" s="578"/>
      <c r="AB81" s="578"/>
      <c r="AC81" s="578"/>
      <c r="AD81" s="578"/>
      <c r="AE81" s="578"/>
      <c r="AF81" s="578"/>
      <c r="AG81" s="578"/>
      <c r="AH81" s="578"/>
      <c r="AI81" s="578"/>
      <c r="AJ81" s="578"/>
      <c r="AK81" s="578"/>
      <c r="AL81" s="578"/>
      <c r="AM81" s="578"/>
      <c r="AN81" s="578"/>
      <c r="AO81" s="578"/>
      <c r="AP81" s="578"/>
      <c r="AQ81" s="578"/>
      <c r="AR81" s="578"/>
      <c r="AS81" s="578"/>
      <c r="AT81" s="578"/>
      <c r="AU81" s="578"/>
      <c r="AV81" s="8"/>
      <c r="AW81" s="8"/>
      <c r="AX81" s="8"/>
      <c r="AY81" s="8"/>
      <c r="AZ81" s="8"/>
      <c r="BA81" s="8"/>
      <c r="BB81" s="8"/>
      <c r="BC81" s="8"/>
      <c r="BD81" s="8"/>
      <c r="BE81" s="8"/>
      <c r="BF81" s="8"/>
      <c r="BG81" s="8"/>
      <c r="BH81" s="8"/>
      <c r="BI81" s="8"/>
      <c r="BJ81" s="8"/>
      <c r="BK81" s="8"/>
      <c r="BL81" s="8"/>
      <c r="BM81" s="8"/>
      <c r="BN81" s="8"/>
      <c r="BO81" s="8"/>
      <c r="BP81" s="8"/>
      <c r="BQ81" s="8"/>
      <c r="BR81" s="8"/>
      <c r="BS81" s="8"/>
      <c r="BT81" s="8"/>
      <c r="BU81" s="8"/>
      <c r="BV81" s="8"/>
      <c r="BW81" s="8"/>
      <c r="BX81" s="8"/>
      <c r="BY81" s="8"/>
      <c r="BZ81" s="8"/>
      <c r="CA81" s="8"/>
      <c r="CB81" s="8"/>
      <c r="CC81" s="8"/>
      <c r="CD81" s="8"/>
      <c r="CE81" s="8"/>
      <c r="CF81" s="8"/>
      <c r="CG81" s="8"/>
      <c r="CH81" s="8"/>
      <c r="CI81" s="8"/>
      <c r="CJ81" s="8"/>
      <c r="CK81" s="8"/>
      <c r="CL81" s="8"/>
      <c r="CM81" s="8"/>
      <c r="CN81" s="8"/>
      <c r="CO81" s="8"/>
      <c r="CP81" s="8"/>
    </row>
    <row r="82" spans="1:94" x14ac:dyDescent="0.3">
      <c r="A82" s="578"/>
      <c r="B82" s="578"/>
      <c r="C82" s="578"/>
      <c r="D82" s="578"/>
      <c r="E82" s="578"/>
      <c r="F82" s="578"/>
      <c r="G82" s="578"/>
      <c r="H82" s="578"/>
      <c r="I82" s="578"/>
      <c r="J82" s="578"/>
      <c r="K82" s="578"/>
      <c r="L82" s="578"/>
      <c r="M82" s="578"/>
      <c r="N82" s="578"/>
      <c r="O82" s="578"/>
      <c r="P82" s="578"/>
      <c r="Q82" s="578"/>
      <c r="R82" s="578"/>
      <c r="S82" s="578"/>
      <c r="T82" s="578"/>
      <c r="U82" s="578"/>
      <c r="V82" s="578"/>
      <c r="W82" s="578"/>
      <c r="X82" s="578"/>
      <c r="Y82" s="578"/>
      <c r="Z82" s="578"/>
      <c r="AA82" s="578"/>
      <c r="AB82" s="578"/>
      <c r="AC82" s="578"/>
      <c r="AD82" s="578"/>
      <c r="AE82" s="578"/>
      <c r="AF82" s="578"/>
      <c r="AG82" s="578"/>
      <c r="AH82" s="578"/>
      <c r="AI82" s="578"/>
      <c r="AJ82" s="578"/>
      <c r="AK82" s="578"/>
      <c r="AL82" s="578"/>
      <c r="AM82" s="578"/>
      <c r="AN82" s="578"/>
      <c r="AO82" s="578"/>
      <c r="AP82" s="578"/>
      <c r="AQ82" s="578"/>
      <c r="AR82" s="578"/>
      <c r="AS82" s="578"/>
      <c r="AT82" s="578"/>
      <c r="AU82" s="578"/>
      <c r="AV82" s="8"/>
      <c r="AW82" s="8"/>
      <c r="AX82" s="8"/>
      <c r="AY82" s="8"/>
      <c r="AZ82" s="8"/>
      <c r="BA82" s="8"/>
      <c r="BB82" s="8"/>
      <c r="BC82" s="8"/>
      <c r="BD82" s="8"/>
      <c r="BE82" s="8"/>
      <c r="BF82" s="8"/>
      <c r="BG82" s="8"/>
      <c r="BH82" s="8"/>
      <c r="BI82" s="8"/>
      <c r="BJ82" s="8"/>
      <c r="BK82" s="8"/>
      <c r="BL82" s="8"/>
      <c r="BM82" s="8"/>
      <c r="BN82" s="8"/>
      <c r="BO82" s="8"/>
      <c r="BP82" s="8"/>
      <c r="BQ82" s="8"/>
      <c r="BR82" s="8"/>
      <c r="BS82" s="8"/>
      <c r="BT82" s="8"/>
      <c r="BU82" s="8"/>
      <c r="BV82" s="8"/>
      <c r="BW82" s="8"/>
      <c r="BX82" s="8"/>
      <c r="BY82" s="8"/>
      <c r="BZ82" s="8"/>
      <c r="CA82" s="8"/>
      <c r="CB82" s="8"/>
      <c r="CC82" s="8"/>
      <c r="CD82" s="8"/>
      <c r="CE82" s="8"/>
      <c r="CF82" s="8"/>
      <c r="CG82" s="8"/>
      <c r="CH82" s="8"/>
      <c r="CI82" s="8"/>
      <c r="CJ82" s="8"/>
      <c r="CK82" s="8"/>
      <c r="CL82" s="8"/>
      <c r="CM82" s="8"/>
      <c r="CN82" s="8"/>
      <c r="CO82" s="8"/>
      <c r="CP82" s="8"/>
    </row>
    <row r="83" spans="1:94" x14ac:dyDescent="0.3">
      <c r="A83" s="578"/>
      <c r="B83" s="578"/>
      <c r="C83" s="578"/>
      <c r="D83" s="578"/>
      <c r="E83" s="578"/>
      <c r="F83" s="578"/>
      <c r="G83" s="578"/>
      <c r="H83" s="578"/>
      <c r="I83" s="578"/>
      <c r="J83" s="578"/>
      <c r="K83" s="578"/>
      <c r="L83" s="578"/>
      <c r="M83" s="578"/>
      <c r="N83" s="578"/>
      <c r="O83" s="578"/>
      <c r="P83" s="578"/>
      <c r="Q83" s="578"/>
      <c r="R83" s="578"/>
      <c r="S83" s="578"/>
      <c r="T83" s="578"/>
      <c r="U83" s="578"/>
      <c r="V83" s="578"/>
      <c r="W83" s="578"/>
      <c r="X83" s="578"/>
      <c r="Y83" s="578"/>
      <c r="Z83" s="578"/>
      <c r="AA83" s="578"/>
      <c r="AB83" s="578"/>
      <c r="AC83" s="578"/>
      <c r="AD83" s="578"/>
      <c r="AE83" s="578"/>
      <c r="AF83" s="578"/>
      <c r="AG83" s="578"/>
      <c r="AH83" s="578"/>
      <c r="AI83" s="578"/>
      <c r="AJ83" s="578"/>
      <c r="AK83" s="578"/>
      <c r="AL83" s="578"/>
      <c r="AM83" s="578"/>
      <c r="AN83" s="578"/>
      <c r="AO83" s="578"/>
      <c r="AP83" s="578"/>
      <c r="AQ83" s="578"/>
      <c r="AR83" s="578"/>
      <c r="AS83" s="578"/>
      <c r="AT83" s="578"/>
      <c r="AU83" s="578"/>
      <c r="AV83" s="8"/>
      <c r="AW83" s="8"/>
      <c r="AX83" s="8"/>
      <c r="AY83" s="8"/>
      <c r="AZ83" s="8"/>
      <c r="BA83" s="8"/>
      <c r="BB83" s="8"/>
      <c r="BC83" s="8"/>
      <c r="BD83" s="8"/>
      <c r="BE83" s="8"/>
      <c r="BF83" s="8"/>
      <c r="BG83" s="8"/>
      <c r="BH83" s="8"/>
      <c r="BI83" s="8"/>
      <c r="BJ83" s="8"/>
      <c r="BK83" s="8"/>
      <c r="BL83" s="8"/>
      <c r="BM83" s="8"/>
      <c r="BN83" s="8"/>
      <c r="BO83" s="8"/>
      <c r="BP83" s="8"/>
      <c r="BQ83" s="8"/>
      <c r="BR83" s="8"/>
      <c r="BS83" s="8"/>
      <c r="BT83" s="8"/>
      <c r="BU83" s="8"/>
      <c r="BV83" s="8"/>
      <c r="BW83" s="8"/>
      <c r="BX83" s="8"/>
      <c r="BY83" s="8"/>
      <c r="BZ83" s="8"/>
      <c r="CA83" s="8"/>
      <c r="CB83" s="8"/>
      <c r="CC83" s="8"/>
      <c r="CD83" s="8"/>
      <c r="CE83" s="8"/>
      <c r="CF83" s="8"/>
      <c r="CG83" s="8"/>
      <c r="CH83" s="8"/>
      <c r="CI83" s="8"/>
      <c r="CJ83" s="8"/>
      <c r="CK83" s="8"/>
      <c r="CL83" s="8"/>
      <c r="CM83" s="8"/>
      <c r="CN83" s="8"/>
      <c r="CO83" s="8"/>
      <c r="CP83" s="8"/>
    </row>
    <row r="84" spans="1:94" x14ac:dyDescent="0.3">
      <c r="A84" s="578"/>
      <c r="B84" s="578"/>
      <c r="C84" s="578"/>
      <c r="D84" s="578"/>
      <c r="E84" s="578"/>
      <c r="F84" s="578"/>
      <c r="G84" s="578"/>
      <c r="H84" s="578"/>
      <c r="I84" s="578"/>
      <c r="J84" s="578"/>
      <c r="K84" s="578"/>
      <c r="L84" s="578"/>
      <c r="M84" s="578"/>
      <c r="N84" s="578"/>
      <c r="O84" s="578"/>
      <c r="P84" s="578"/>
      <c r="Q84" s="578"/>
      <c r="R84" s="578"/>
      <c r="S84" s="578"/>
      <c r="T84" s="578"/>
      <c r="U84" s="578"/>
      <c r="V84" s="578"/>
      <c r="W84" s="578"/>
      <c r="X84" s="578"/>
      <c r="Y84" s="578"/>
      <c r="Z84" s="578"/>
      <c r="AA84" s="578"/>
      <c r="AB84" s="578"/>
      <c r="AC84" s="578"/>
      <c r="AD84" s="578"/>
      <c r="AE84" s="578"/>
      <c r="AF84" s="578"/>
      <c r="AG84" s="578"/>
      <c r="AH84" s="578"/>
      <c r="AI84" s="578"/>
      <c r="AJ84" s="578"/>
      <c r="AK84" s="578"/>
      <c r="AL84" s="578"/>
      <c r="AM84" s="578"/>
      <c r="AN84" s="578"/>
      <c r="AO84" s="578"/>
      <c r="AP84" s="578"/>
      <c r="AQ84" s="578"/>
      <c r="AR84" s="578"/>
      <c r="AS84" s="578"/>
      <c r="AT84" s="578"/>
      <c r="AU84" s="578"/>
      <c r="AV84" s="8"/>
      <c r="AW84" s="8"/>
      <c r="AX84" s="8"/>
      <c r="AY84" s="8"/>
      <c r="AZ84" s="8"/>
      <c r="BA84" s="8"/>
      <c r="BB84" s="8"/>
      <c r="BC84" s="8"/>
      <c r="BD84" s="8"/>
      <c r="BE84" s="8"/>
      <c r="BF84" s="8"/>
      <c r="BG84" s="8"/>
      <c r="BH84" s="8"/>
      <c r="BI84" s="8"/>
      <c r="BJ84" s="8"/>
      <c r="BK84" s="8"/>
      <c r="BL84" s="8"/>
      <c r="BM84" s="8"/>
      <c r="BN84" s="8"/>
      <c r="BO84" s="8"/>
      <c r="BP84" s="8"/>
      <c r="BQ84" s="8"/>
      <c r="BR84" s="8"/>
      <c r="BS84" s="8"/>
      <c r="BT84" s="8"/>
      <c r="BU84" s="8"/>
      <c r="BV84" s="8"/>
      <c r="BW84" s="8"/>
      <c r="BX84" s="8"/>
      <c r="BY84" s="8"/>
      <c r="BZ84" s="8"/>
      <c r="CA84" s="8"/>
      <c r="CB84" s="8"/>
      <c r="CC84" s="8"/>
      <c r="CD84" s="8"/>
      <c r="CE84" s="8"/>
      <c r="CF84" s="8"/>
      <c r="CG84" s="8"/>
      <c r="CH84" s="8"/>
      <c r="CI84" s="8"/>
      <c r="CJ84" s="8"/>
      <c r="CK84" s="8"/>
      <c r="CL84" s="8"/>
      <c r="CM84" s="8"/>
      <c r="CN84" s="8"/>
      <c r="CO84" s="8"/>
      <c r="CP84" s="8"/>
    </row>
    <row r="85" spans="1:94" x14ac:dyDescent="0.3">
      <c r="A85" s="578"/>
      <c r="B85" s="578"/>
      <c r="C85" s="578"/>
      <c r="D85" s="578"/>
      <c r="E85" s="578"/>
      <c r="F85" s="578"/>
      <c r="G85" s="578"/>
      <c r="H85" s="578"/>
      <c r="I85" s="578"/>
      <c r="J85" s="578"/>
      <c r="K85" s="578"/>
      <c r="L85" s="578"/>
      <c r="M85" s="578"/>
      <c r="N85" s="578"/>
      <c r="O85" s="578"/>
      <c r="P85" s="578"/>
      <c r="Q85" s="578"/>
      <c r="R85" s="578"/>
      <c r="S85" s="578"/>
      <c r="T85" s="578"/>
      <c r="U85" s="578"/>
      <c r="V85" s="578"/>
      <c r="W85" s="578"/>
      <c r="X85" s="578"/>
      <c r="Y85" s="578"/>
      <c r="Z85" s="578"/>
      <c r="AA85" s="578"/>
      <c r="AB85" s="578"/>
      <c r="AC85" s="578"/>
      <c r="AD85" s="578"/>
      <c r="AE85" s="578"/>
      <c r="AF85" s="578"/>
      <c r="AG85" s="578"/>
      <c r="AH85" s="578"/>
      <c r="AI85" s="578"/>
      <c r="AJ85" s="578"/>
      <c r="AK85" s="578"/>
      <c r="AL85" s="578"/>
      <c r="AM85" s="578"/>
      <c r="AN85" s="578"/>
      <c r="AO85" s="578"/>
      <c r="AP85" s="578"/>
      <c r="AQ85" s="578"/>
      <c r="AR85" s="578"/>
      <c r="AS85" s="578"/>
      <c r="AT85" s="578"/>
      <c r="AU85" s="578"/>
      <c r="AV85" s="8"/>
      <c r="AW85" s="8"/>
      <c r="AX85" s="8"/>
      <c r="AY85" s="8"/>
      <c r="AZ85" s="8"/>
      <c r="BA85" s="8"/>
      <c r="BB85" s="8"/>
      <c r="BC85" s="8"/>
      <c r="BD85" s="8"/>
      <c r="BE85" s="8"/>
      <c r="BF85" s="8"/>
      <c r="BG85" s="8"/>
      <c r="BH85" s="8"/>
      <c r="BI85" s="8"/>
      <c r="BJ85" s="8"/>
      <c r="BK85" s="8"/>
      <c r="BL85" s="8"/>
      <c r="BM85" s="8"/>
      <c r="BN85" s="8"/>
      <c r="BO85" s="8"/>
      <c r="BP85" s="8"/>
      <c r="BQ85" s="8"/>
      <c r="BR85" s="8"/>
      <c r="BS85" s="8"/>
      <c r="BT85" s="8"/>
      <c r="BU85" s="8"/>
      <c r="BV85" s="8"/>
      <c r="BW85" s="8"/>
      <c r="BX85" s="8"/>
      <c r="BY85" s="8"/>
      <c r="BZ85" s="8"/>
      <c r="CA85" s="8"/>
      <c r="CB85" s="8"/>
      <c r="CC85" s="8"/>
      <c r="CD85" s="8"/>
      <c r="CE85" s="8"/>
      <c r="CF85" s="8"/>
      <c r="CG85" s="8"/>
      <c r="CH85" s="8"/>
      <c r="CI85" s="8"/>
      <c r="CJ85" s="8"/>
      <c r="CK85" s="8"/>
      <c r="CL85" s="8"/>
      <c r="CM85" s="8"/>
      <c r="CN85" s="8"/>
      <c r="CO85" s="8"/>
      <c r="CP85" s="8"/>
    </row>
    <row r="86" spans="1:94" x14ac:dyDescent="0.3">
      <c r="A86" s="578"/>
      <c r="B86" s="578"/>
      <c r="C86" s="578"/>
      <c r="D86" s="578"/>
      <c r="E86" s="578"/>
      <c r="F86" s="578"/>
      <c r="G86" s="578"/>
      <c r="H86" s="578"/>
      <c r="I86" s="578"/>
      <c r="J86" s="578"/>
      <c r="K86" s="578"/>
      <c r="L86" s="578"/>
      <c r="M86" s="578"/>
      <c r="N86" s="578"/>
      <c r="O86" s="578"/>
      <c r="P86" s="578"/>
      <c r="Q86" s="578"/>
      <c r="R86" s="578"/>
      <c r="S86" s="578"/>
      <c r="T86" s="578"/>
      <c r="U86" s="578"/>
      <c r="V86" s="578"/>
      <c r="W86" s="578"/>
      <c r="X86" s="578"/>
      <c r="Y86" s="578"/>
      <c r="Z86" s="578"/>
      <c r="AA86" s="578"/>
      <c r="AB86" s="578"/>
      <c r="AC86" s="578"/>
      <c r="AD86" s="578"/>
      <c r="AE86" s="578"/>
      <c r="AF86" s="578"/>
      <c r="AG86" s="578"/>
      <c r="AH86" s="578"/>
      <c r="AI86" s="578"/>
      <c r="AJ86" s="578"/>
      <c r="AK86" s="578"/>
      <c r="AL86" s="578"/>
      <c r="AM86" s="578"/>
      <c r="AN86" s="578"/>
      <c r="AO86" s="578"/>
      <c r="AP86" s="578"/>
      <c r="AQ86" s="578"/>
      <c r="AR86" s="578"/>
      <c r="AS86" s="578"/>
      <c r="AT86" s="578"/>
      <c r="AU86" s="578"/>
      <c r="AV86" s="8"/>
      <c r="AW86" s="8"/>
      <c r="AX86" s="8"/>
      <c r="AY86" s="8"/>
      <c r="AZ86" s="8"/>
      <c r="BA86" s="8"/>
      <c r="BB86" s="8"/>
      <c r="BC86" s="8"/>
      <c r="BD86" s="8"/>
      <c r="BE86" s="8"/>
      <c r="BF86" s="8"/>
      <c r="BG86" s="8"/>
      <c r="BH86" s="8"/>
      <c r="BI86" s="8"/>
      <c r="BJ86" s="8"/>
      <c r="BK86" s="8"/>
      <c r="BL86" s="8"/>
      <c r="BM86" s="8"/>
      <c r="BN86" s="8"/>
      <c r="BO86" s="8"/>
      <c r="BP86" s="8"/>
      <c r="BQ86" s="8"/>
      <c r="BR86" s="8"/>
      <c r="BS86" s="8"/>
      <c r="BT86" s="8"/>
      <c r="BU86" s="8"/>
      <c r="BV86" s="8"/>
      <c r="BW86" s="8"/>
      <c r="BX86" s="8"/>
      <c r="BY86" s="8"/>
      <c r="BZ86" s="8"/>
      <c r="CA86" s="8"/>
      <c r="CB86" s="8"/>
      <c r="CC86" s="8"/>
      <c r="CD86" s="8"/>
      <c r="CE86" s="8"/>
      <c r="CF86" s="8"/>
      <c r="CG86" s="8"/>
      <c r="CH86" s="8"/>
      <c r="CI86" s="8"/>
      <c r="CJ86" s="8"/>
      <c r="CK86" s="8"/>
      <c r="CL86" s="8"/>
      <c r="CM86" s="8"/>
      <c r="CN86" s="8"/>
      <c r="CO86" s="8"/>
      <c r="CP86" s="8"/>
    </row>
    <row r="87" spans="1:94" x14ac:dyDescent="0.3">
      <c r="A87" s="578"/>
      <c r="B87" s="578"/>
      <c r="C87" s="578"/>
      <c r="D87" s="578"/>
      <c r="E87" s="578"/>
      <c r="F87" s="578"/>
      <c r="G87" s="578"/>
      <c r="H87" s="578"/>
      <c r="I87" s="578"/>
      <c r="J87" s="578"/>
      <c r="K87" s="578"/>
      <c r="L87" s="578"/>
      <c r="M87" s="578"/>
      <c r="N87" s="578"/>
      <c r="O87" s="578"/>
      <c r="P87" s="578"/>
      <c r="Q87" s="578"/>
      <c r="R87" s="578"/>
      <c r="S87" s="578"/>
      <c r="T87" s="578"/>
      <c r="U87" s="578"/>
      <c r="V87" s="578"/>
      <c r="W87" s="578"/>
      <c r="X87" s="578"/>
      <c r="Y87" s="578"/>
      <c r="Z87" s="578"/>
      <c r="AA87" s="578"/>
      <c r="AB87" s="578"/>
      <c r="AC87" s="578"/>
      <c r="AD87" s="578"/>
      <c r="AE87" s="578"/>
      <c r="AF87" s="578"/>
      <c r="AG87" s="578"/>
      <c r="AH87" s="578"/>
      <c r="AI87" s="578"/>
      <c r="AJ87" s="578"/>
      <c r="AK87" s="578"/>
      <c r="AL87" s="578"/>
      <c r="AM87" s="578"/>
      <c r="AN87" s="578"/>
      <c r="AO87" s="578"/>
      <c r="AP87" s="578"/>
      <c r="AQ87" s="578"/>
      <c r="AR87" s="578"/>
      <c r="AS87" s="578"/>
      <c r="AT87" s="578"/>
      <c r="AU87" s="578"/>
      <c r="AV87" s="8"/>
      <c r="AW87" s="8"/>
      <c r="AX87" s="8"/>
      <c r="AY87" s="8"/>
      <c r="AZ87" s="8"/>
      <c r="BA87" s="8"/>
      <c r="BB87" s="8"/>
      <c r="BC87" s="8"/>
      <c r="BD87" s="8"/>
      <c r="BE87" s="8"/>
      <c r="BF87" s="8"/>
      <c r="BG87" s="8"/>
      <c r="BH87" s="8"/>
      <c r="BI87" s="8"/>
      <c r="BJ87" s="8"/>
      <c r="BK87" s="8"/>
      <c r="BL87" s="8"/>
      <c r="BM87" s="8"/>
      <c r="BN87" s="8"/>
      <c r="BO87" s="8"/>
      <c r="BP87" s="8"/>
      <c r="BQ87" s="8"/>
      <c r="BR87" s="8"/>
      <c r="BS87" s="8"/>
      <c r="BT87" s="8"/>
      <c r="BU87" s="8"/>
      <c r="BV87" s="8"/>
      <c r="BW87" s="8"/>
      <c r="BX87" s="8"/>
      <c r="BY87" s="8"/>
      <c r="BZ87" s="8"/>
      <c r="CA87" s="8"/>
      <c r="CB87" s="8"/>
      <c r="CC87" s="8"/>
      <c r="CD87" s="8"/>
      <c r="CE87" s="8"/>
      <c r="CF87" s="8"/>
      <c r="CG87" s="8"/>
      <c r="CH87" s="8"/>
      <c r="CI87" s="8"/>
      <c r="CJ87" s="8"/>
      <c r="CK87" s="8"/>
      <c r="CL87" s="8"/>
      <c r="CM87" s="8"/>
      <c r="CN87" s="8"/>
      <c r="CO87" s="8"/>
      <c r="CP87" s="8"/>
    </row>
    <row r="88" spans="1:94" x14ac:dyDescent="0.3">
      <c r="A88" s="578"/>
      <c r="B88" s="578"/>
      <c r="C88" s="578"/>
      <c r="D88" s="578"/>
      <c r="E88" s="578"/>
      <c r="F88" s="578"/>
      <c r="G88" s="578"/>
      <c r="H88" s="578"/>
      <c r="I88" s="578"/>
      <c r="J88" s="578"/>
      <c r="K88" s="578"/>
      <c r="L88" s="578"/>
      <c r="M88" s="578"/>
      <c r="N88" s="578"/>
      <c r="O88" s="578"/>
      <c r="P88" s="578"/>
      <c r="Q88" s="578"/>
      <c r="R88" s="578"/>
      <c r="S88" s="578"/>
      <c r="T88" s="578"/>
      <c r="U88" s="578"/>
      <c r="V88" s="578"/>
      <c r="W88" s="578"/>
      <c r="X88" s="578"/>
      <c r="Y88" s="578"/>
      <c r="Z88" s="578"/>
      <c r="AA88" s="578"/>
      <c r="AB88" s="578"/>
      <c r="AC88" s="578"/>
      <c r="AD88" s="578"/>
      <c r="AE88" s="578"/>
      <c r="AF88" s="578"/>
      <c r="AG88" s="578"/>
      <c r="AH88" s="578"/>
      <c r="AI88" s="578"/>
      <c r="AJ88" s="578"/>
      <c r="AK88" s="578"/>
      <c r="AL88" s="578"/>
      <c r="AM88" s="578"/>
      <c r="AN88" s="578"/>
      <c r="AO88" s="578"/>
      <c r="AP88" s="578"/>
      <c r="AQ88" s="578"/>
      <c r="AR88" s="578"/>
      <c r="AS88" s="578"/>
      <c r="AT88" s="578"/>
      <c r="AU88" s="578"/>
      <c r="AV88" s="8"/>
      <c r="AW88" s="8"/>
      <c r="AX88" s="8"/>
      <c r="AY88" s="8"/>
      <c r="AZ88" s="8"/>
      <c r="BA88" s="8"/>
      <c r="BB88" s="8"/>
      <c r="BC88" s="8"/>
      <c r="BD88" s="8"/>
      <c r="BE88" s="8"/>
      <c r="BF88" s="8"/>
      <c r="BG88" s="8"/>
      <c r="BH88" s="8"/>
      <c r="BI88" s="8"/>
      <c r="BJ88" s="8"/>
      <c r="BK88" s="8"/>
      <c r="BL88" s="8"/>
      <c r="BM88" s="8"/>
      <c r="BN88" s="8"/>
      <c r="BO88" s="8"/>
      <c r="BP88" s="8"/>
      <c r="BQ88" s="8"/>
      <c r="BR88" s="8"/>
      <c r="BS88" s="8"/>
      <c r="BT88" s="8"/>
      <c r="BU88" s="8"/>
      <c r="BV88" s="8"/>
      <c r="BW88" s="8"/>
      <c r="BX88" s="8"/>
      <c r="BY88" s="8"/>
      <c r="BZ88" s="8"/>
      <c r="CA88" s="8"/>
      <c r="CB88" s="8"/>
      <c r="CC88" s="8"/>
      <c r="CD88" s="8"/>
      <c r="CE88" s="8"/>
      <c r="CF88" s="8"/>
      <c r="CG88" s="8"/>
      <c r="CH88" s="8"/>
      <c r="CI88" s="8"/>
      <c r="CJ88" s="8"/>
      <c r="CK88" s="8"/>
      <c r="CL88" s="8"/>
      <c r="CM88" s="8"/>
      <c r="CN88" s="8"/>
      <c r="CO88" s="8"/>
      <c r="CP88" s="8"/>
    </row>
    <row r="89" spans="1:94" x14ac:dyDescent="0.3">
      <c r="A89" s="578"/>
      <c r="B89" s="578"/>
      <c r="C89" s="578"/>
      <c r="D89" s="578"/>
      <c r="E89" s="578"/>
      <c r="F89" s="578"/>
      <c r="G89" s="578"/>
      <c r="H89" s="578"/>
      <c r="I89" s="578"/>
      <c r="J89" s="578"/>
      <c r="K89" s="578"/>
      <c r="L89" s="578"/>
      <c r="M89" s="578"/>
      <c r="N89" s="578"/>
      <c r="O89" s="578"/>
      <c r="P89" s="578"/>
      <c r="Q89" s="578"/>
      <c r="R89" s="578"/>
      <c r="S89" s="578"/>
      <c r="T89" s="578"/>
      <c r="U89" s="578"/>
      <c r="V89" s="578"/>
      <c r="W89" s="578"/>
      <c r="X89" s="578"/>
      <c r="Y89" s="578"/>
      <c r="Z89" s="578"/>
      <c r="AA89" s="578"/>
      <c r="AB89" s="578"/>
      <c r="AC89" s="578"/>
      <c r="AD89" s="578"/>
      <c r="AE89" s="578"/>
      <c r="AF89" s="578"/>
      <c r="AG89" s="578"/>
      <c r="AH89" s="578"/>
      <c r="AI89" s="578"/>
      <c r="AJ89" s="578"/>
      <c r="AK89" s="578"/>
      <c r="AL89" s="578"/>
      <c r="AM89" s="578"/>
      <c r="AN89" s="578"/>
      <c r="AO89" s="578"/>
      <c r="AP89" s="578"/>
      <c r="AQ89" s="578"/>
      <c r="AR89" s="578"/>
      <c r="AS89" s="578"/>
      <c r="AT89" s="578"/>
      <c r="AU89" s="578"/>
      <c r="AV89" s="8"/>
      <c r="AW89" s="8"/>
      <c r="AX89" s="8"/>
      <c r="AY89" s="8"/>
      <c r="AZ89" s="8"/>
      <c r="BA89" s="8"/>
      <c r="BB89" s="8"/>
      <c r="BC89" s="8"/>
      <c r="BD89" s="8"/>
      <c r="BE89" s="8"/>
      <c r="BF89" s="8"/>
      <c r="BG89" s="8"/>
      <c r="BH89" s="8"/>
      <c r="BI89" s="8"/>
      <c r="BJ89" s="8"/>
      <c r="BK89" s="8"/>
      <c r="BL89" s="8"/>
      <c r="BM89" s="8"/>
      <c r="BN89" s="8"/>
      <c r="BO89" s="8"/>
      <c r="BP89" s="8"/>
      <c r="BQ89" s="8"/>
      <c r="BR89" s="8"/>
      <c r="BS89" s="8"/>
      <c r="BT89" s="8"/>
      <c r="BU89" s="8"/>
      <c r="BV89" s="8"/>
      <c r="BW89" s="8"/>
      <c r="BX89" s="8"/>
      <c r="BY89" s="8"/>
      <c r="BZ89" s="8"/>
      <c r="CA89" s="8"/>
      <c r="CB89" s="8"/>
      <c r="CC89" s="8"/>
      <c r="CD89" s="8"/>
      <c r="CE89" s="8"/>
      <c r="CF89" s="8"/>
      <c r="CG89" s="8"/>
      <c r="CH89" s="8"/>
      <c r="CI89" s="8"/>
      <c r="CJ89" s="8"/>
      <c r="CK89" s="8"/>
      <c r="CL89" s="8"/>
      <c r="CM89" s="8"/>
      <c r="CN89" s="8"/>
      <c r="CO89" s="8"/>
      <c r="CP89" s="8"/>
    </row>
    <row r="90" spans="1:94" x14ac:dyDescent="0.3">
      <c r="A90" s="578"/>
      <c r="B90" s="578"/>
      <c r="C90" s="578"/>
      <c r="D90" s="578"/>
      <c r="E90" s="578"/>
      <c r="F90" s="578"/>
      <c r="G90" s="578"/>
      <c r="H90" s="578"/>
      <c r="I90" s="578"/>
      <c r="J90" s="578"/>
      <c r="K90" s="578"/>
      <c r="L90" s="578"/>
      <c r="M90" s="578"/>
      <c r="N90" s="578"/>
      <c r="O90" s="578"/>
      <c r="P90" s="578"/>
      <c r="Q90" s="578"/>
      <c r="R90" s="578"/>
      <c r="S90" s="578"/>
      <c r="T90" s="578"/>
      <c r="U90" s="578"/>
      <c r="V90" s="578"/>
      <c r="W90" s="578"/>
      <c r="X90" s="578"/>
      <c r="Y90" s="578"/>
      <c r="Z90" s="578"/>
      <c r="AA90" s="578"/>
      <c r="AB90" s="578"/>
      <c r="AC90" s="578"/>
      <c r="AD90" s="578"/>
      <c r="AE90" s="578"/>
      <c r="AF90" s="578"/>
      <c r="AG90" s="578"/>
      <c r="AH90" s="578"/>
      <c r="AI90" s="578"/>
      <c r="AJ90" s="578"/>
      <c r="AK90" s="578"/>
      <c r="AL90" s="578"/>
      <c r="AM90" s="578"/>
      <c r="AN90" s="578"/>
      <c r="AO90" s="578"/>
      <c r="AP90" s="578"/>
      <c r="AQ90" s="578"/>
      <c r="AR90" s="578"/>
      <c r="AS90" s="578"/>
      <c r="AT90" s="578"/>
      <c r="AU90" s="578"/>
      <c r="AV90" s="8"/>
      <c r="AW90" s="8"/>
      <c r="AX90" s="8"/>
      <c r="AY90" s="8"/>
      <c r="AZ90" s="8"/>
      <c r="BA90" s="8"/>
      <c r="BB90" s="8"/>
      <c r="BC90" s="8"/>
      <c r="BD90" s="8"/>
      <c r="BE90" s="8"/>
      <c r="BF90" s="8"/>
      <c r="BG90" s="8"/>
      <c r="BH90" s="8"/>
      <c r="BI90" s="8"/>
      <c r="BJ90" s="8"/>
      <c r="BK90" s="8"/>
      <c r="BL90" s="8"/>
      <c r="BM90" s="8"/>
      <c r="BN90" s="8"/>
      <c r="BO90" s="8"/>
      <c r="BP90" s="8"/>
      <c r="BQ90" s="8"/>
      <c r="BR90" s="8"/>
      <c r="BS90" s="8"/>
      <c r="BT90" s="8"/>
      <c r="BU90" s="8"/>
      <c r="BV90" s="8"/>
      <c r="BW90" s="8"/>
      <c r="BX90" s="8"/>
      <c r="BY90" s="8"/>
      <c r="BZ90" s="8"/>
      <c r="CA90" s="8"/>
      <c r="CB90" s="8"/>
      <c r="CC90" s="8"/>
      <c r="CD90" s="8"/>
      <c r="CE90" s="8"/>
      <c r="CF90" s="8"/>
      <c r="CG90" s="8"/>
      <c r="CH90" s="8"/>
      <c r="CI90" s="8"/>
      <c r="CJ90" s="8"/>
      <c r="CK90" s="8"/>
      <c r="CL90" s="8"/>
      <c r="CM90" s="8"/>
      <c r="CN90" s="8"/>
      <c r="CO90" s="8"/>
      <c r="CP90" s="8"/>
    </row>
    <row r="91" spans="1:94" x14ac:dyDescent="0.3">
      <c r="A91" s="578"/>
      <c r="B91" s="578"/>
      <c r="C91" s="578"/>
      <c r="D91" s="578"/>
      <c r="E91" s="578"/>
      <c r="F91" s="578"/>
      <c r="G91" s="578"/>
      <c r="H91" s="578"/>
      <c r="I91" s="578"/>
      <c r="J91" s="578"/>
      <c r="K91" s="578"/>
      <c r="L91" s="578"/>
      <c r="M91" s="578"/>
      <c r="N91" s="578"/>
      <c r="O91" s="578"/>
      <c r="P91" s="578"/>
      <c r="Q91" s="578"/>
      <c r="R91" s="578"/>
      <c r="S91" s="578"/>
      <c r="T91" s="578"/>
      <c r="U91" s="578"/>
      <c r="V91" s="578"/>
      <c r="W91" s="578"/>
      <c r="X91" s="578"/>
      <c r="Y91" s="578"/>
      <c r="Z91" s="578"/>
      <c r="AA91" s="578"/>
      <c r="AB91" s="578"/>
      <c r="AC91" s="578"/>
      <c r="AD91" s="578"/>
      <c r="AE91" s="578"/>
      <c r="AF91" s="578"/>
      <c r="AG91" s="578"/>
      <c r="AH91" s="578"/>
      <c r="AI91" s="578"/>
      <c r="AJ91" s="578"/>
      <c r="AK91" s="578"/>
      <c r="AL91" s="578"/>
      <c r="AM91" s="578"/>
      <c r="AN91" s="578"/>
      <c r="AO91" s="578"/>
      <c r="AP91" s="578"/>
      <c r="AQ91" s="578"/>
      <c r="AR91" s="578"/>
      <c r="AS91" s="578"/>
      <c r="AT91" s="578"/>
      <c r="AU91" s="578"/>
      <c r="AV91" s="8"/>
      <c r="AW91" s="8"/>
      <c r="AX91" s="8"/>
      <c r="AY91" s="8"/>
      <c r="AZ91" s="8"/>
      <c r="BA91" s="8"/>
      <c r="BB91" s="8"/>
      <c r="BC91" s="8"/>
      <c r="BD91" s="8"/>
      <c r="BE91" s="8"/>
      <c r="BF91" s="8"/>
      <c r="BG91" s="8"/>
      <c r="BH91" s="8"/>
      <c r="BI91" s="8"/>
      <c r="BJ91" s="8"/>
      <c r="BK91" s="8"/>
      <c r="BL91" s="8"/>
      <c r="BM91" s="8"/>
      <c r="BN91" s="8"/>
      <c r="BO91" s="8"/>
      <c r="BP91" s="8"/>
      <c r="BQ91" s="8"/>
      <c r="BR91" s="8"/>
      <c r="BS91" s="8"/>
      <c r="BT91" s="8"/>
      <c r="BU91" s="8"/>
      <c r="BV91" s="8"/>
      <c r="BW91" s="8"/>
      <c r="BX91" s="8"/>
      <c r="BY91" s="8"/>
      <c r="BZ91" s="8"/>
      <c r="CA91" s="8"/>
      <c r="CB91" s="8"/>
      <c r="CC91" s="8"/>
      <c r="CD91" s="8"/>
      <c r="CE91" s="8"/>
      <c r="CF91" s="8"/>
      <c r="CG91" s="8"/>
      <c r="CH91" s="8"/>
      <c r="CI91" s="8"/>
      <c r="CJ91" s="8"/>
      <c r="CK91" s="8"/>
      <c r="CL91" s="8"/>
      <c r="CM91" s="8"/>
      <c r="CN91" s="8"/>
      <c r="CO91" s="8"/>
      <c r="CP91" s="8"/>
    </row>
    <row r="92" spans="1:94" x14ac:dyDescent="0.3">
      <c r="A92" s="578"/>
      <c r="B92" s="578"/>
      <c r="C92" s="578"/>
      <c r="D92" s="578"/>
      <c r="E92" s="578"/>
      <c r="F92" s="578"/>
      <c r="G92" s="578"/>
      <c r="H92" s="578"/>
      <c r="I92" s="578"/>
      <c r="J92" s="578"/>
      <c r="K92" s="578"/>
      <c r="L92" s="578"/>
      <c r="M92" s="578"/>
      <c r="N92" s="578"/>
      <c r="O92" s="578"/>
      <c r="P92" s="578"/>
      <c r="Q92" s="578"/>
      <c r="R92" s="578"/>
      <c r="S92" s="578"/>
      <c r="T92" s="578"/>
      <c r="U92" s="578"/>
      <c r="V92" s="578"/>
      <c r="W92" s="578"/>
      <c r="X92" s="578"/>
      <c r="Y92" s="578"/>
      <c r="Z92" s="578"/>
      <c r="AA92" s="578"/>
      <c r="AB92" s="578"/>
      <c r="AC92" s="578"/>
      <c r="AD92" s="578"/>
      <c r="AE92" s="578"/>
      <c r="AF92" s="578"/>
      <c r="AG92" s="578"/>
      <c r="AH92" s="578"/>
      <c r="AI92" s="578"/>
      <c r="AJ92" s="578"/>
      <c r="AK92" s="578"/>
      <c r="AL92" s="578"/>
      <c r="AM92" s="578"/>
      <c r="AN92" s="578"/>
      <c r="AO92" s="578"/>
      <c r="AP92" s="578"/>
      <c r="AQ92" s="578"/>
      <c r="AR92" s="578"/>
      <c r="AS92" s="578"/>
      <c r="AT92" s="578"/>
      <c r="AU92" s="578"/>
      <c r="AV92" s="8"/>
      <c r="AW92" s="8"/>
      <c r="AX92" s="8"/>
      <c r="AY92" s="8"/>
      <c r="AZ92" s="8"/>
      <c r="BA92" s="8"/>
      <c r="BB92" s="8"/>
      <c r="BC92" s="8"/>
      <c r="BD92" s="8"/>
      <c r="BE92" s="8"/>
      <c r="BF92" s="8"/>
      <c r="BG92" s="8"/>
      <c r="BH92" s="8"/>
      <c r="BI92" s="8"/>
      <c r="BJ92" s="8"/>
      <c r="BK92" s="8"/>
      <c r="BL92" s="8"/>
      <c r="BM92" s="8"/>
      <c r="BN92" s="8"/>
      <c r="BO92" s="8"/>
      <c r="BP92" s="8"/>
      <c r="BQ92" s="8"/>
      <c r="BR92" s="8"/>
      <c r="BS92" s="8"/>
      <c r="BT92" s="8"/>
      <c r="BU92" s="8"/>
      <c r="BV92" s="8"/>
      <c r="BW92" s="8"/>
      <c r="BX92" s="8"/>
      <c r="BY92" s="8"/>
      <c r="BZ92" s="8"/>
      <c r="CA92" s="8"/>
      <c r="CB92" s="8"/>
      <c r="CC92" s="8"/>
      <c r="CD92" s="8"/>
      <c r="CE92" s="8"/>
      <c r="CF92" s="8"/>
      <c r="CG92" s="8"/>
      <c r="CH92" s="8"/>
      <c r="CI92" s="8"/>
      <c r="CJ92" s="8"/>
      <c r="CK92" s="8"/>
      <c r="CL92" s="8"/>
      <c r="CM92" s="8"/>
      <c r="CN92" s="8"/>
      <c r="CO92" s="8"/>
      <c r="CP92" s="8"/>
    </row>
    <row r="93" spans="1:94" x14ac:dyDescent="0.3">
      <c r="A93" s="578"/>
      <c r="B93" s="578"/>
      <c r="C93" s="578"/>
      <c r="D93" s="578"/>
      <c r="E93" s="578"/>
      <c r="F93" s="578"/>
      <c r="G93" s="578"/>
      <c r="H93" s="578"/>
      <c r="I93" s="578"/>
      <c r="J93" s="578"/>
      <c r="K93" s="578"/>
      <c r="L93" s="578"/>
      <c r="M93" s="578"/>
      <c r="N93" s="578"/>
      <c r="O93" s="578"/>
      <c r="P93" s="578"/>
      <c r="Q93" s="578"/>
      <c r="R93" s="578"/>
      <c r="S93" s="578"/>
      <c r="T93" s="578"/>
      <c r="U93" s="578"/>
      <c r="V93" s="578"/>
      <c r="W93" s="578"/>
      <c r="X93" s="578"/>
      <c r="Y93" s="578"/>
      <c r="Z93" s="578"/>
      <c r="AA93" s="578"/>
      <c r="AB93" s="578"/>
      <c r="AC93" s="578"/>
      <c r="AD93" s="578"/>
      <c r="AE93" s="578"/>
      <c r="AF93" s="578"/>
      <c r="AG93" s="578"/>
      <c r="AH93" s="578"/>
      <c r="AI93" s="578"/>
      <c r="AJ93" s="578"/>
      <c r="AK93" s="578"/>
      <c r="AL93" s="578"/>
      <c r="AM93" s="578"/>
      <c r="AN93" s="578"/>
      <c r="AO93" s="578"/>
      <c r="AP93" s="578"/>
      <c r="AQ93" s="578"/>
      <c r="AR93" s="578"/>
      <c r="AS93" s="578"/>
      <c r="AT93" s="578"/>
      <c r="AU93" s="578"/>
      <c r="AV93" s="8"/>
      <c r="AW93" s="8"/>
      <c r="AX93" s="8"/>
      <c r="AY93" s="8"/>
      <c r="AZ93" s="8"/>
      <c r="BA93" s="8"/>
      <c r="BB93" s="8"/>
      <c r="BC93" s="8"/>
      <c r="BD93" s="8"/>
      <c r="BE93" s="8"/>
      <c r="BF93" s="8"/>
      <c r="BG93" s="8"/>
      <c r="BH93" s="8"/>
      <c r="BI93" s="8"/>
      <c r="BJ93" s="8"/>
      <c r="BK93" s="8"/>
      <c r="BL93" s="8"/>
      <c r="BM93" s="8"/>
      <c r="BN93" s="8"/>
      <c r="BO93" s="8"/>
      <c r="BP93" s="8"/>
      <c r="BQ93" s="8"/>
      <c r="BR93" s="8"/>
      <c r="BS93" s="8"/>
      <c r="BT93" s="8"/>
      <c r="BU93" s="8"/>
      <c r="BV93" s="8"/>
      <c r="BW93" s="8"/>
      <c r="BX93" s="8"/>
      <c r="BY93" s="8"/>
      <c r="BZ93" s="8"/>
      <c r="CA93" s="8"/>
      <c r="CB93" s="8"/>
      <c r="CC93" s="8"/>
      <c r="CD93" s="8"/>
      <c r="CE93" s="8"/>
      <c r="CF93" s="8"/>
      <c r="CG93" s="8"/>
      <c r="CH93" s="8"/>
      <c r="CI93" s="8"/>
      <c r="CJ93" s="8"/>
      <c r="CK93" s="8"/>
      <c r="CL93" s="8"/>
      <c r="CM93" s="8"/>
      <c r="CN93" s="8"/>
      <c r="CO93" s="8"/>
      <c r="CP93" s="8"/>
    </row>
    <row r="94" spans="1:94" x14ac:dyDescent="0.3">
      <c r="A94" s="578"/>
      <c r="B94" s="578"/>
      <c r="C94" s="578"/>
      <c r="D94" s="578"/>
      <c r="E94" s="578"/>
      <c r="F94" s="578"/>
      <c r="G94" s="578"/>
      <c r="H94" s="578"/>
      <c r="I94" s="578"/>
      <c r="J94" s="578"/>
      <c r="K94" s="578"/>
      <c r="L94" s="578"/>
      <c r="M94" s="578"/>
      <c r="N94" s="578"/>
      <c r="O94" s="578"/>
      <c r="P94" s="578"/>
      <c r="Q94" s="578"/>
      <c r="R94" s="578"/>
      <c r="S94" s="578"/>
      <c r="T94" s="578"/>
      <c r="U94" s="578"/>
      <c r="V94" s="578"/>
      <c r="W94" s="578"/>
      <c r="X94" s="578"/>
      <c r="Y94" s="578"/>
      <c r="Z94" s="578"/>
      <c r="AA94" s="578"/>
      <c r="AB94" s="578"/>
      <c r="AC94" s="578"/>
      <c r="AD94" s="578"/>
      <c r="AE94" s="578"/>
      <c r="AF94" s="578"/>
      <c r="AG94" s="578"/>
      <c r="AH94" s="578"/>
      <c r="AI94" s="578"/>
      <c r="AJ94" s="578"/>
      <c r="AK94" s="578"/>
      <c r="AL94" s="578"/>
      <c r="AM94" s="578"/>
      <c r="AN94" s="578"/>
      <c r="AO94" s="578"/>
      <c r="AP94" s="578"/>
      <c r="AQ94" s="578"/>
      <c r="AR94" s="578"/>
      <c r="AS94" s="578"/>
      <c r="AT94" s="578"/>
      <c r="AU94" s="578"/>
      <c r="AV94" s="8"/>
      <c r="AW94" s="8"/>
      <c r="AX94" s="8"/>
      <c r="AY94" s="8"/>
      <c r="AZ94" s="8"/>
      <c r="BA94" s="8"/>
      <c r="BB94" s="8"/>
      <c r="BC94" s="8"/>
      <c r="BD94" s="8"/>
      <c r="BE94" s="8"/>
      <c r="BF94" s="8"/>
      <c r="BG94" s="8"/>
      <c r="BH94" s="8"/>
      <c r="BI94" s="8"/>
      <c r="BJ94" s="8"/>
      <c r="BK94" s="8"/>
      <c r="BL94" s="8"/>
      <c r="BM94" s="8"/>
      <c r="BN94" s="8"/>
      <c r="BO94" s="8"/>
      <c r="BP94" s="8"/>
      <c r="BQ94" s="8"/>
      <c r="BR94" s="8"/>
      <c r="BS94" s="8"/>
      <c r="BT94" s="8"/>
      <c r="BU94" s="8"/>
      <c r="BV94" s="8"/>
      <c r="BW94" s="8"/>
      <c r="BX94" s="8"/>
      <c r="BY94" s="8"/>
      <c r="BZ94" s="8"/>
      <c r="CA94" s="8"/>
      <c r="CB94" s="8"/>
      <c r="CC94" s="8"/>
      <c r="CD94" s="8"/>
      <c r="CE94" s="8"/>
      <c r="CF94" s="8"/>
      <c r="CG94" s="8"/>
      <c r="CH94" s="8"/>
      <c r="CI94" s="8"/>
      <c r="CJ94" s="8"/>
      <c r="CK94" s="8"/>
      <c r="CL94" s="8"/>
      <c r="CM94" s="8"/>
      <c r="CN94" s="8"/>
      <c r="CO94" s="8"/>
      <c r="CP94" s="8"/>
    </row>
    <row r="95" spans="1:94" x14ac:dyDescent="0.3">
      <c r="A95" s="578"/>
      <c r="B95" s="578"/>
      <c r="C95" s="578"/>
      <c r="D95" s="578"/>
      <c r="E95" s="578"/>
      <c r="F95" s="578"/>
      <c r="G95" s="578"/>
      <c r="H95" s="578"/>
      <c r="I95" s="578"/>
      <c r="J95" s="578"/>
      <c r="K95" s="578"/>
      <c r="L95" s="578"/>
      <c r="M95" s="578"/>
      <c r="N95" s="578"/>
      <c r="O95" s="578"/>
      <c r="P95" s="578"/>
      <c r="Q95" s="578"/>
      <c r="R95" s="578"/>
      <c r="S95" s="578"/>
      <c r="T95" s="578"/>
      <c r="U95" s="578"/>
      <c r="V95" s="578"/>
      <c r="W95" s="578"/>
      <c r="X95" s="578"/>
      <c r="Y95" s="578"/>
      <c r="Z95" s="578"/>
      <c r="AA95" s="578"/>
      <c r="AB95" s="578"/>
      <c r="AC95" s="578"/>
      <c r="AD95" s="578"/>
      <c r="AE95" s="578"/>
      <c r="AF95" s="578"/>
      <c r="AG95" s="578"/>
      <c r="AH95" s="578"/>
      <c r="AI95" s="578"/>
      <c r="AJ95" s="578"/>
      <c r="AK95" s="578"/>
      <c r="AL95" s="578"/>
      <c r="AM95" s="578"/>
      <c r="AN95" s="578"/>
      <c r="AO95" s="578"/>
      <c r="AP95" s="578"/>
      <c r="AQ95" s="578"/>
      <c r="AR95" s="578"/>
      <c r="AS95" s="578"/>
      <c r="AT95" s="578"/>
      <c r="AU95" s="578"/>
      <c r="AV95" s="8"/>
      <c r="AW95" s="8"/>
      <c r="AX95" s="8"/>
      <c r="AY95" s="8"/>
      <c r="AZ95" s="8"/>
      <c r="BA95" s="8"/>
      <c r="BB95" s="8"/>
      <c r="BC95" s="8"/>
      <c r="BD95" s="8"/>
      <c r="BE95" s="8"/>
      <c r="BF95" s="8"/>
      <c r="BG95" s="8"/>
      <c r="BH95" s="8"/>
      <c r="BI95" s="8"/>
      <c r="BJ95" s="8"/>
      <c r="BK95" s="8"/>
      <c r="BL95" s="8"/>
      <c r="BM95" s="8"/>
      <c r="BN95" s="8"/>
      <c r="BO95" s="8"/>
      <c r="BP95" s="8"/>
      <c r="BQ95" s="8"/>
      <c r="BR95" s="8"/>
      <c r="BS95" s="8"/>
      <c r="BT95" s="8"/>
      <c r="BU95" s="8"/>
      <c r="BV95" s="8"/>
      <c r="BW95" s="8"/>
      <c r="BX95" s="8"/>
      <c r="BY95" s="8"/>
      <c r="BZ95" s="8"/>
      <c r="CA95" s="8"/>
      <c r="CB95" s="8"/>
      <c r="CC95" s="8"/>
      <c r="CD95" s="8"/>
      <c r="CE95" s="8"/>
      <c r="CF95" s="8"/>
      <c r="CG95" s="8"/>
      <c r="CH95" s="8"/>
      <c r="CI95" s="8"/>
      <c r="CJ95" s="8"/>
      <c r="CK95" s="8"/>
      <c r="CL95" s="8"/>
      <c r="CM95" s="8"/>
      <c r="CN95" s="8"/>
      <c r="CO95" s="8"/>
      <c r="CP95" s="8"/>
    </row>
    <row r="96" spans="1:94" x14ac:dyDescent="0.3">
      <c r="A96" s="578"/>
      <c r="B96" s="578"/>
      <c r="C96" s="578"/>
      <c r="D96" s="578"/>
      <c r="E96" s="578"/>
      <c r="F96" s="578"/>
      <c r="G96" s="578"/>
      <c r="H96" s="578"/>
      <c r="I96" s="578"/>
      <c r="J96" s="578"/>
      <c r="K96" s="578"/>
      <c r="L96" s="578"/>
      <c r="M96" s="578"/>
      <c r="N96" s="578"/>
      <c r="O96" s="578"/>
      <c r="P96" s="578"/>
      <c r="Q96" s="578"/>
      <c r="R96" s="578"/>
      <c r="S96" s="578"/>
      <c r="T96" s="578"/>
      <c r="U96" s="578"/>
      <c r="V96" s="578"/>
      <c r="W96" s="578"/>
      <c r="X96" s="578"/>
      <c r="Y96" s="578"/>
      <c r="Z96" s="578"/>
      <c r="AA96" s="578"/>
      <c r="AB96" s="578"/>
      <c r="AC96" s="578"/>
      <c r="AD96" s="578"/>
      <c r="AE96" s="578"/>
      <c r="AF96" s="578"/>
      <c r="AG96" s="578"/>
      <c r="AH96" s="578"/>
      <c r="AI96" s="578"/>
      <c r="AJ96" s="578"/>
      <c r="AK96" s="578"/>
      <c r="AL96" s="578"/>
      <c r="AM96" s="578"/>
      <c r="AN96" s="578"/>
      <c r="AO96" s="578"/>
      <c r="AP96" s="578"/>
      <c r="AQ96" s="578"/>
      <c r="AR96" s="578"/>
      <c r="AS96" s="578"/>
      <c r="AT96" s="578"/>
      <c r="AU96" s="578"/>
      <c r="AV96" s="8"/>
      <c r="AW96" s="8"/>
      <c r="AX96" s="8"/>
      <c r="AY96" s="8"/>
      <c r="AZ96" s="8"/>
      <c r="BA96" s="8"/>
      <c r="BB96" s="8"/>
      <c r="BC96" s="8"/>
      <c r="BD96" s="8"/>
      <c r="BE96" s="8"/>
      <c r="BF96" s="8"/>
      <c r="BG96" s="8"/>
      <c r="BH96" s="8"/>
      <c r="BI96" s="8"/>
      <c r="BJ96" s="8"/>
      <c r="BK96" s="8"/>
      <c r="BL96" s="8"/>
      <c r="BM96" s="8"/>
      <c r="BN96" s="8"/>
      <c r="BO96" s="8"/>
      <c r="BP96" s="8"/>
      <c r="BQ96" s="8"/>
      <c r="BR96" s="8"/>
      <c r="BS96" s="8"/>
      <c r="BT96" s="8"/>
      <c r="BU96" s="8"/>
      <c r="BV96" s="8"/>
      <c r="BW96" s="8"/>
      <c r="BX96" s="8"/>
      <c r="BY96" s="8"/>
      <c r="BZ96" s="8"/>
      <c r="CA96" s="8"/>
      <c r="CB96" s="8"/>
      <c r="CC96" s="8"/>
      <c r="CD96" s="8"/>
      <c r="CE96" s="8"/>
      <c r="CF96" s="8"/>
      <c r="CG96" s="8"/>
      <c r="CH96" s="8"/>
      <c r="CI96" s="8"/>
      <c r="CJ96" s="8"/>
      <c r="CK96" s="8"/>
      <c r="CL96" s="8"/>
      <c r="CM96" s="8"/>
      <c r="CN96" s="8"/>
      <c r="CO96" s="8"/>
      <c r="CP96" s="8"/>
    </row>
    <row r="97" spans="1:94" x14ac:dyDescent="0.3">
      <c r="A97" s="578"/>
      <c r="B97" s="578"/>
      <c r="C97" s="578"/>
      <c r="D97" s="578"/>
      <c r="E97" s="578"/>
      <c r="F97" s="578"/>
      <c r="G97" s="578"/>
      <c r="H97" s="578"/>
      <c r="I97" s="578"/>
      <c r="J97" s="578"/>
      <c r="K97" s="578"/>
      <c r="L97" s="578"/>
      <c r="M97" s="578"/>
      <c r="N97" s="578"/>
      <c r="O97" s="578"/>
      <c r="P97" s="578"/>
      <c r="Q97" s="578"/>
      <c r="R97" s="578"/>
      <c r="S97" s="578"/>
      <c r="T97" s="578"/>
      <c r="U97" s="578"/>
      <c r="V97" s="578"/>
      <c r="W97" s="578"/>
      <c r="X97" s="578"/>
      <c r="Y97" s="578"/>
      <c r="Z97" s="578"/>
      <c r="AA97" s="578"/>
      <c r="AB97" s="578"/>
      <c r="AC97" s="578"/>
      <c r="AD97" s="578"/>
      <c r="AE97" s="578"/>
      <c r="AF97" s="578"/>
      <c r="AG97" s="578"/>
      <c r="AH97" s="578"/>
      <c r="AI97" s="578"/>
      <c r="AJ97" s="578"/>
      <c r="AK97" s="578"/>
      <c r="AL97" s="578"/>
      <c r="AM97" s="578"/>
      <c r="AN97" s="578"/>
      <c r="AO97" s="578"/>
      <c r="AP97" s="578"/>
      <c r="AQ97" s="578"/>
      <c r="AR97" s="578"/>
      <c r="AS97" s="578"/>
      <c r="AT97" s="578"/>
      <c r="AU97" s="578"/>
      <c r="AV97" s="8"/>
      <c r="AW97" s="8"/>
      <c r="AX97" s="8"/>
      <c r="AY97" s="8"/>
      <c r="AZ97" s="8"/>
      <c r="BA97" s="8"/>
      <c r="BB97" s="8"/>
      <c r="BC97" s="8"/>
      <c r="BD97" s="8"/>
      <c r="BE97" s="8"/>
      <c r="BF97" s="8"/>
      <c r="BG97" s="8"/>
      <c r="BH97" s="8"/>
      <c r="BI97" s="8"/>
      <c r="BJ97" s="8"/>
      <c r="BK97" s="8"/>
      <c r="BL97" s="8"/>
      <c r="BM97" s="8"/>
      <c r="BN97" s="8"/>
      <c r="BO97" s="8"/>
      <c r="BP97" s="8"/>
      <c r="BQ97" s="8"/>
      <c r="BR97" s="8"/>
      <c r="BS97" s="8"/>
      <c r="BT97" s="8"/>
      <c r="BU97" s="8"/>
      <c r="BV97" s="8"/>
      <c r="BW97" s="8"/>
      <c r="BX97" s="8"/>
      <c r="BY97" s="8"/>
      <c r="BZ97" s="8"/>
      <c r="CA97" s="8"/>
      <c r="CB97" s="8"/>
      <c r="CC97" s="8"/>
      <c r="CD97" s="8"/>
      <c r="CE97" s="8"/>
      <c r="CF97" s="8"/>
      <c r="CG97" s="8"/>
      <c r="CH97" s="8"/>
      <c r="CI97" s="8"/>
      <c r="CJ97" s="8"/>
      <c r="CK97" s="8"/>
      <c r="CL97" s="8"/>
      <c r="CM97" s="8"/>
      <c r="CN97" s="8"/>
      <c r="CO97" s="8"/>
      <c r="CP97" s="8"/>
    </row>
    <row r="98" spans="1:94" x14ac:dyDescent="0.3">
      <c r="C98"/>
      <c r="D98"/>
      <c r="E98"/>
      <c r="F98"/>
      <c r="G98"/>
      <c r="H98"/>
      <c r="J98" s="8"/>
      <c r="K98" s="8"/>
      <c r="L98" s="8"/>
      <c r="M98" s="8"/>
      <c r="N98" s="8"/>
      <c r="O98" s="8"/>
      <c r="P98" s="8"/>
      <c r="Q98" s="8"/>
      <c r="R98" s="8"/>
      <c r="S98" s="8"/>
      <c r="T98" s="8"/>
      <c r="U98" s="8"/>
      <c r="V98" s="8"/>
      <c r="W98" s="8"/>
      <c r="X98" s="8"/>
      <c r="Y98" s="8"/>
      <c r="Z98" s="8"/>
      <c r="AA98" s="8"/>
      <c r="AB98" s="8"/>
      <c r="AC98" s="8"/>
      <c r="AD98" s="8"/>
      <c r="AE98" s="8"/>
      <c r="AF98" s="8"/>
      <c r="AG98" s="8"/>
      <c r="AH98" s="8"/>
      <c r="AI98" s="8"/>
      <c r="AJ98" s="8"/>
      <c r="AK98" s="8"/>
      <c r="AL98" s="8"/>
      <c r="AM98" s="8"/>
      <c r="AN98" s="8"/>
      <c r="AO98" s="8"/>
      <c r="AP98" s="8"/>
      <c r="AQ98" s="8"/>
      <c r="AR98" s="8"/>
      <c r="AS98" s="8"/>
      <c r="AT98" s="8"/>
      <c r="AU98" s="8"/>
      <c r="AV98" s="8"/>
      <c r="AW98" s="8"/>
      <c r="AX98" s="8"/>
      <c r="AY98" s="8"/>
      <c r="AZ98" s="8"/>
      <c r="BA98" s="8"/>
      <c r="BB98" s="8"/>
      <c r="BC98" s="8"/>
      <c r="BD98" s="8"/>
      <c r="BE98" s="8"/>
      <c r="BF98" s="8"/>
      <c r="BG98" s="8"/>
      <c r="BH98" s="8"/>
      <c r="BI98" s="8"/>
      <c r="BJ98" s="8"/>
      <c r="BK98" s="8"/>
      <c r="BL98" s="8"/>
      <c r="BM98" s="8"/>
      <c r="BN98" s="8"/>
      <c r="BO98" s="8"/>
      <c r="BP98" s="8"/>
      <c r="BQ98" s="8"/>
      <c r="BR98" s="8"/>
      <c r="BS98" s="8"/>
      <c r="BT98" s="8"/>
      <c r="BU98" s="8"/>
      <c r="BV98" s="8"/>
      <c r="BW98" s="8"/>
      <c r="BX98" s="8"/>
      <c r="BY98" s="8"/>
      <c r="BZ98" s="8"/>
      <c r="CA98" s="8"/>
      <c r="CB98" s="8"/>
      <c r="CC98" s="8"/>
      <c r="CD98" s="8"/>
      <c r="CE98" s="8"/>
      <c r="CF98" s="8"/>
      <c r="CG98" s="8"/>
      <c r="CH98" s="8"/>
      <c r="CI98" s="8"/>
      <c r="CJ98" s="8"/>
      <c r="CK98" s="8"/>
      <c r="CL98" s="8"/>
      <c r="CM98" s="8"/>
      <c r="CN98" s="8"/>
      <c r="CO98" s="8"/>
      <c r="CP98" s="8"/>
    </row>
    <row r="99" spans="1:94" x14ac:dyDescent="0.3">
      <c r="C99"/>
      <c r="D99"/>
      <c r="E99"/>
      <c r="F99"/>
      <c r="G99"/>
      <c r="H99"/>
      <c r="J99" s="8"/>
      <c r="K99" s="8"/>
      <c r="L99" s="8"/>
      <c r="M99" s="8"/>
      <c r="N99" s="8"/>
      <c r="O99" s="8"/>
      <c r="P99" s="8"/>
      <c r="Q99" s="8"/>
      <c r="R99" s="8"/>
      <c r="S99" s="8"/>
      <c r="T99" s="8"/>
      <c r="U99" s="8"/>
      <c r="V99" s="8"/>
      <c r="W99" s="8"/>
      <c r="X99" s="8"/>
      <c r="Y99" s="8"/>
      <c r="Z99" s="8"/>
      <c r="AA99" s="8"/>
      <c r="AB99" s="8"/>
      <c r="AC99" s="8"/>
      <c r="AD99" s="8"/>
      <c r="AE99" s="8"/>
      <c r="AF99" s="8"/>
      <c r="AG99" s="8"/>
      <c r="AH99" s="8"/>
      <c r="AI99" s="8"/>
      <c r="AJ99" s="8"/>
      <c r="AK99" s="8"/>
      <c r="AL99" s="8"/>
      <c r="AM99" s="8"/>
      <c r="AN99" s="8"/>
      <c r="AO99" s="8"/>
      <c r="AP99" s="8"/>
      <c r="AQ99" s="8"/>
      <c r="AR99" s="8"/>
      <c r="AS99" s="8"/>
      <c r="AT99" s="8"/>
      <c r="AU99" s="8"/>
      <c r="AV99" s="8"/>
      <c r="AW99" s="8"/>
      <c r="AX99" s="8"/>
      <c r="AY99" s="8"/>
      <c r="AZ99" s="8"/>
      <c r="BA99" s="8"/>
      <c r="BB99" s="8"/>
      <c r="BC99" s="8"/>
      <c r="BD99" s="8"/>
      <c r="BE99" s="8"/>
      <c r="BF99" s="8"/>
      <c r="BG99" s="8"/>
      <c r="BH99" s="8"/>
      <c r="BI99" s="8"/>
      <c r="BJ99" s="8"/>
      <c r="BK99" s="8"/>
      <c r="BL99" s="8"/>
      <c r="BM99" s="8"/>
      <c r="BN99" s="8"/>
      <c r="BO99" s="8"/>
      <c r="BP99" s="8"/>
      <c r="BQ99" s="8"/>
      <c r="BR99" s="8"/>
      <c r="BS99" s="8"/>
      <c r="BT99" s="8"/>
      <c r="BU99" s="8"/>
      <c r="BV99" s="8"/>
      <c r="BW99" s="8"/>
      <c r="BX99" s="8"/>
      <c r="BY99" s="8"/>
      <c r="BZ99" s="8"/>
      <c r="CA99" s="8"/>
      <c r="CB99" s="8"/>
      <c r="CC99" s="8"/>
      <c r="CD99" s="8"/>
      <c r="CE99" s="8"/>
      <c r="CF99" s="8"/>
      <c r="CG99" s="8"/>
      <c r="CH99" s="8"/>
      <c r="CI99" s="8"/>
      <c r="CJ99" s="8"/>
      <c r="CK99" s="8"/>
      <c r="CL99" s="8"/>
      <c r="CM99" s="8"/>
      <c r="CN99" s="8"/>
      <c r="CO99" s="8"/>
      <c r="CP99" s="8"/>
    </row>
    <row r="100" spans="1:94" x14ac:dyDescent="0.3">
      <c r="C100"/>
      <c r="D100"/>
      <c r="E100"/>
      <c r="F100"/>
      <c r="G100"/>
      <c r="H100"/>
      <c r="J100" s="8"/>
      <c r="K100" s="8"/>
      <c r="L100" s="8"/>
      <c r="M100" s="8"/>
      <c r="N100" s="8"/>
      <c r="O100" s="8"/>
      <c r="P100" s="8"/>
      <c r="Q100" s="8"/>
      <c r="R100" s="8"/>
      <c r="S100" s="8"/>
      <c r="T100" s="8"/>
      <c r="U100" s="8"/>
      <c r="V100" s="8"/>
      <c r="W100" s="8"/>
      <c r="X100" s="8"/>
      <c r="Y100" s="8"/>
      <c r="Z100" s="8"/>
      <c r="AA100" s="8"/>
      <c r="AB100" s="8"/>
      <c r="AC100" s="8"/>
      <c r="AD100" s="8"/>
      <c r="AE100" s="8"/>
      <c r="AF100" s="8"/>
      <c r="AG100" s="8"/>
      <c r="AH100" s="8"/>
      <c r="AI100" s="8"/>
      <c r="AJ100" s="8"/>
      <c r="AK100" s="8"/>
      <c r="AL100" s="8"/>
      <c r="AM100" s="8"/>
      <c r="AN100" s="8"/>
      <c r="AO100" s="8"/>
      <c r="AP100" s="8"/>
      <c r="AQ100" s="8"/>
      <c r="AR100" s="8"/>
      <c r="AS100" s="8"/>
      <c r="AT100" s="8"/>
      <c r="AU100" s="8"/>
      <c r="AV100" s="8"/>
      <c r="AW100" s="8"/>
      <c r="AX100" s="8"/>
      <c r="AY100" s="8"/>
      <c r="AZ100" s="8"/>
      <c r="BA100" s="8"/>
      <c r="BB100" s="8"/>
      <c r="BC100" s="8"/>
      <c r="BD100" s="8"/>
      <c r="BE100" s="8"/>
      <c r="BF100" s="8"/>
      <c r="BG100" s="8"/>
      <c r="BH100" s="8"/>
      <c r="BI100" s="8"/>
      <c r="BJ100" s="8"/>
      <c r="BK100" s="8"/>
      <c r="BL100" s="8"/>
      <c r="BM100" s="8"/>
      <c r="BN100" s="8"/>
      <c r="BO100" s="8"/>
      <c r="BP100" s="8"/>
      <c r="BQ100" s="8"/>
      <c r="BR100" s="8"/>
      <c r="BS100" s="8"/>
      <c r="BT100" s="8"/>
      <c r="BU100" s="8"/>
      <c r="BV100" s="8"/>
      <c r="BW100" s="8"/>
      <c r="BX100" s="8"/>
      <c r="BY100" s="8"/>
      <c r="BZ100" s="8"/>
      <c r="CA100" s="8"/>
      <c r="CB100" s="8"/>
      <c r="CC100" s="8"/>
      <c r="CD100" s="8"/>
      <c r="CE100" s="8"/>
      <c r="CF100" s="8"/>
      <c r="CG100" s="8"/>
      <c r="CH100" s="8"/>
      <c r="CI100" s="8"/>
      <c r="CJ100" s="8"/>
      <c r="CK100" s="8"/>
      <c r="CL100" s="8"/>
      <c r="CM100" s="8"/>
      <c r="CN100" s="8"/>
      <c r="CO100" s="8"/>
      <c r="CP100" s="8"/>
    </row>
    <row r="101" spans="1:94" x14ac:dyDescent="0.3">
      <c r="C101"/>
      <c r="D101"/>
      <c r="E101"/>
      <c r="F101"/>
      <c r="G101"/>
      <c r="H101"/>
      <c r="J101" s="8"/>
      <c r="K101" s="8"/>
      <c r="L101" s="8"/>
      <c r="M101" s="8"/>
      <c r="N101" s="8"/>
      <c r="O101" s="8"/>
      <c r="P101" s="8"/>
      <c r="Q101" s="8"/>
      <c r="R101" s="8"/>
      <c r="S101" s="8"/>
      <c r="T101" s="8"/>
      <c r="U101" s="8"/>
      <c r="V101" s="8"/>
      <c r="W101" s="8"/>
      <c r="X101" s="8"/>
      <c r="Y101" s="8"/>
      <c r="Z101" s="8"/>
      <c r="AA101" s="8"/>
      <c r="AB101" s="8"/>
      <c r="AC101" s="8"/>
      <c r="AD101" s="8"/>
      <c r="AE101" s="8"/>
      <c r="AF101" s="8"/>
      <c r="AG101" s="8"/>
      <c r="AH101" s="8"/>
      <c r="AI101" s="8"/>
      <c r="AJ101" s="8"/>
      <c r="AK101" s="8"/>
      <c r="AL101" s="8"/>
      <c r="AM101" s="8"/>
      <c r="AN101" s="8"/>
      <c r="AO101" s="8"/>
      <c r="AP101" s="8"/>
      <c r="AQ101" s="8"/>
      <c r="AR101" s="8"/>
      <c r="AS101" s="8"/>
      <c r="AT101" s="8"/>
      <c r="AU101" s="8"/>
      <c r="AV101" s="8"/>
      <c r="AW101" s="8"/>
      <c r="AX101" s="8"/>
      <c r="AY101" s="8"/>
      <c r="AZ101" s="8"/>
      <c r="BA101" s="8"/>
      <c r="BB101" s="8"/>
      <c r="BC101" s="8"/>
      <c r="BD101" s="8"/>
      <c r="BE101" s="8"/>
      <c r="BF101" s="8"/>
      <c r="BG101" s="8"/>
      <c r="BH101" s="8"/>
      <c r="BI101" s="8"/>
      <c r="BJ101" s="8"/>
      <c r="BK101" s="8"/>
      <c r="BL101" s="8"/>
      <c r="BM101" s="8"/>
      <c r="BN101" s="8"/>
      <c r="BO101" s="8"/>
      <c r="BP101" s="8"/>
      <c r="BQ101" s="8"/>
      <c r="BR101" s="8"/>
      <c r="BS101" s="8"/>
      <c r="BT101" s="8"/>
      <c r="BU101" s="8"/>
      <c r="BV101" s="8"/>
      <c r="BW101" s="8"/>
      <c r="BX101" s="8"/>
      <c r="BY101" s="8"/>
      <c r="BZ101" s="8"/>
      <c r="CA101" s="8"/>
      <c r="CB101" s="8"/>
      <c r="CC101" s="8"/>
      <c r="CD101" s="8"/>
      <c r="CE101" s="8"/>
      <c r="CF101" s="8"/>
      <c r="CG101" s="8"/>
      <c r="CH101" s="8"/>
      <c r="CI101" s="8"/>
      <c r="CJ101" s="8"/>
      <c r="CK101" s="8"/>
      <c r="CL101" s="8"/>
      <c r="CM101" s="8"/>
      <c r="CN101" s="8"/>
      <c r="CO101" s="8"/>
      <c r="CP101" s="8"/>
    </row>
    <row r="102" spans="1:94" x14ac:dyDescent="0.3">
      <c r="C102"/>
      <c r="D102"/>
      <c r="E102"/>
      <c r="F102"/>
      <c r="G102"/>
      <c r="H102"/>
      <c r="J102" s="8"/>
      <c r="K102" s="8"/>
      <c r="L102" s="8"/>
      <c r="M102" s="8"/>
      <c r="N102" s="8"/>
      <c r="O102" s="8"/>
      <c r="P102" s="8"/>
      <c r="Q102" s="8"/>
      <c r="R102" s="8"/>
      <c r="S102" s="8"/>
      <c r="T102" s="8"/>
      <c r="U102" s="8"/>
      <c r="V102" s="8"/>
      <c r="W102" s="8"/>
      <c r="X102" s="8"/>
      <c r="Y102" s="8"/>
      <c r="Z102" s="8"/>
      <c r="AA102" s="8"/>
      <c r="AB102" s="8"/>
      <c r="AC102" s="8"/>
      <c r="AD102" s="8"/>
      <c r="AE102" s="8"/>
      <c r="AF102" s="8"/>
      <c r="AG102" s="8"/>
      <c r="AH102" s="8"/>
      <c r="AI102" s="8"/>
      <c r="AJ102" s="8"/>
      <c r="AK102" s="8"/>
      <c r="AL102" s="8"/>
      <c r="AM102" s="8"/>
      <c r="AN102" s="8"/>
      <c r="AO102" s="8"/>
      <c r="AP102" s="8"/>
      <c r="AQ102" s="8"/>
      <c r="AR102" s="8"/>
      <c r="AS102" s="8"/>
      <c r="AT102" s="8"/>
      <c r="AU102" s="8"/>
      <c r="AV102" s="8"/>
      <c r="AW102" s="8"/>
      <c r="AX102" s="8"/>
      <c r="AY102" s="8"/>
      <c r="AZ102" s="8"/>
      <c r="BA102" s="8"/>
      <c r="BB102" s="8"/>
      <c r="BC102" s="8"/>
      <c r="BD102" s="8"/>
      <c r="BE102" s="8"/>
      <c r="BF102" s="8"/>
      <c r="BG102" s="8"/>
      <c r="BH102" s="8"/>
      <c r="BI102" s="8"/>
      <c r="BJ102" s="8"/>
      <c r="BK102" s="8"/>
      <c r="BL102" s="8"/>
      <c r="BM102" s="8"/>
      <c r="BN102" s="8"/>
      <c r="BO102" s="8"/>
      <c r="BP102" s="8"/>
      <c r="BQ102" s="8"/>
      <c r="BR102" s="8"/>
      <c r="BS102" s="8"/>
      <c r="BT102" s="8"/>
      <c r="BU102" s="8"/>
      <c r="BV102" s="8"/>
      <c r="BW102" s="8"/>
      <c r="BX102" s="8"/>
      <c r="BY102" s="8"/>
      <c r="BZ102" s="8"/>
      <c r="CA102" s="8"/>
      <c r="CB102" s="8"/>
      <c r="CC102" s="8"/>
      <c r="CD102" s="8"/>
      <c r="CE102" s="8"/>
      <c r="CF102" s="8"/>
      <c r="CG102" s="8"/>
      <c r="CH102" s="8"/>
      <c r="CI102" s="8"/>
      <c r="CJ102" s="8"/>
      <c r="CK102" s="8"/>
      <c r="CL102" s="8"/>
      <c r="CM102" s="8"/>
      <c r="CN102" s="8"/>
      <c r="CO102" s="8"/>
      <c r="CP102" s="8"/>
    </row>
    <row r="103" spans="1:94" x14ac:dyDescent="0.3">
      <c r="C103"/>
      <c r="D103"/>
      <c r="E103"/>
      <c r="F103"/>
      <c r="G103"/>
      <c r="H103"/>
      <c r="J103" s="8"/>
      <c r="K103" s="8"/>
      <c r="L103" s="8"/>
      <c r="M103" s="8"/>
      <c r="N103" s="8"/>
      <c r="O103" s="8"/>
      <c r="P103" s="8"/>
      <c r="Q103" s="8"/>
      <c r="R103" s="8"/>
      <c r="S103" s="8"/>
      <c r="T103" s="8"/>
      <c r="U103" s="8"/>
      <c r="V103" s="8"/>
      <c r="W103" s="8"/>
      <c r="X103" s="8"/>
      <c r="Y103" s="8"/>
      <c r="Z103" s="8"/>
      <c r="AA103" s="8"/>
      <c r="AB103" s="8"/>
      <c r="AC103" s="8"/>
      <c r="AD103" s="8"/>
      <c r="AE103" s="8"/>
      <c r="AF103" s="8"/>
      <c r="AG103" s="8"/>
      <c r="AH103" s="8"/>
      <c r="AI103" s="8"/>
      <c r="AJ103" s="8"/>
      <c r="AK103" s="8"/>
      <c r="AL103" s="8"/>
      <c r="AM103" s="8"/>
      <c r="AN103" s="8"/>
      <c r="AO103" s="8"/>
      <c r="AP103" s="8"/>
      <c r="AQ103" s="8"/>
      <c r="AR103" s="8"/>
      <c r="AS103" s="8"/>
      <c r="AT103" s="8"/>
      <c r="AU103" s="8"/>
      <c r="AV103" s="8"/>
      <c r="AW103" s="8"/>
      <c r="AX103" s="8"/>
      <c r="AY103" s="8"/>
      <c r="AZ103" s="8"/>
      <c r="BA103" s="8"/>
      <c r="BB103" s="8"/>
      <c r="BC103" s="8"/>
      <c r="BD103" s="8"/>
      <c r="BE103" s="8"/>
      <c r="BF103" s="8"/>
      <c r="BG103" s="8"/>
      <c r="BH103" s="8"/>
      <c r="BI103" s="8"/>
      <c r="BJ103" s="8"/>
      <c r="BK103" s="8"/>
      <c r="BL103" s="8"/>
      <c r="BM103" s="8"/>
      <c r="BN103" s="8"/>
      <c r="BO103" s="8"/>
      <c r="BP103" s="8"/>
      <c r="BQ103" s="8"/>
      <c r="BR103" s="8"/>
      <c r="BS103" s="8"/>
      <c r="BT103" s="8"/>
      <c r="BU103" s="8"/>
      <c r="BV103" s="8"/>
      <c r="BW103" s="8"/>
      <c r="BX103" s="8"/>
      <c r="BY103" s="8"/>
      <c r="BZ103" s="8"/>
      <c r="CA103" s="8"/>
      <c r="CB103" s="8"/>
      <c r="CC103" s="8"/>
      <c r="CD103" s="8"/>
      <c r="CE103" s="8"/>
      <c r="CF103" s="8"/>
      <c r="CG103" s="8"/>
      <c r="CH103" s="8"/>
      <c r="CI103" s="8"/>
      <c r="CJ103" s="8"/>
      <c r="CK103" s="8"/>
      <c r="CL103" s="8"/>
      <c r="CM103" s="8"/>
      <c r="CN103" s="8"/>
      <c r="CO103" s="8"/>
      <c r="CP103" s="8"/>
    </row>
    <row r="104" spans="1:94" x14ac:dyDescent="0.3">
      <c r="C104"/>
      <c r="D104"/>
      <c r="E104"/>
      <c r="F104"/>
      <c r="G104"/>
      <c r="H104"/>
      <c r="J104" s="8"/>
      <c r="K104" s="8"/>
      <c r="L104" s="8"/>
      <c r="M104" s="8"/>
      <c r="N104" s="8"/>
      <c r="O104" s="8"/>
      <c r="P104" s="8"/>
      <c r="Q104" s="8"/>
      <c r="R104" s="8"/>
      <c r="S104" s="8"/>
      <c r="T104" s="8"/>
      <c r="U104" s="8"/>
      <c r="V104" s="8"/>
      <c r="W104" s="8"/>
      <c r="X104" s="8"/>
      <c r="Y104" s="8"/>
      <c r="Z104" s="8"/>
      <c r="AA104" s="8"/>
      <c r="AB104" s="8"/>
      <c r="AC104" s="8"/>
      <c r="AD104" s="8"/>
      <c r="AE104" s="8"/>
      <c r="AF104" s="8"/>
      <c r="AG104" s="8"/>
      <c r="AH104" s="8"/>
      <c r="AI104" s="8"/>
      <c r="AJ104" s="8"/>
      <c r="AK104" s="8"/>
      <c r="AL104" s="8"/>
      <c r="AM104" s="8"/>
      <c r="AN104" s="8"/>
      <c r="AO104" s="8"/>
      <c r="AP104" s="8"/>
      <c r="AQ104" s="8"/>
      <c r="AR104" s="8"/>
      <c r="AS104" s="8"/>
      <c r="AT104" s="8"/>
      <c r="AU104" s="8"/>
      <c r="AV104" s="8"/>
      <c r="AW104" s="8"/>
      <c r="AX104" s="8"/>
      <c r="AY104" s="8"/>
      <c r="AZ104" s="8"/>
      <c r="BA104" s="8"/>
      <c r="BB104" s="8"/>
      <c r="BC104" s="8"/>
      <c r="BD104" s="8"/>
      <c r="BE104" s="8"/>
      <c r="BF104" s="8"/>
      <c r="BG104" s="8"/>
      <c r="BH104" s="8"/>
      <c r="BI104" s="8"/>
      <c r="BJ104" s="8"/>
      <c r="BK104" s="8"/>
      <c r="BL104" s="8"/>
      <c r="BM104" s="8"/>
      <c r="BN104" s="8"/>
      <c r="BO104" s="8"/>
      <c r="BP104" s="8"/>
      <c r="BQ104" s="8"/>
      <c r="BR104" s="8"/>
      <c r="BS104" s="8"/>
      <c r="BT104" s="8"/>
      <c r="BU104" s="8"/>
      <c r="BV104" s="8"/>
      <c r="BW104" s="8"/>
      <c r="BX104" s="8"/>
      <c r="BY104" s="8"/>
      <c r="BZ104" s="8"/>
      <c r="CA104" s="8"/>
      <c r="CB104" s="8"/>
      <c r="CC104" s="8"/>
      <c r="CD104" s="8"/>
      <c r="CE104" s="8"/>
      <c r="CF104" s="8"/>
      <c r="CG104" s="8"/>
      <c r="CH104" s="8"/>
      <c r="CI104" s="8"/>
      <c r="CJ104" s="8"/>
      <c r="CK104" s="8"/>
      <c r="CL104" s="8"/>
      <c r="CM104" s="8"/>
      <c r="CN104" s="8"/>
      <c r="CO104" s="8"/>
      <c r="CP104" s="8"/>
    </row>
    <row r="105" spans="1:94" x14ac:dyDescent="0.3">
      <c r="C105"/>
      <c r="D105"/>
      <c r="E105"/>
      <c r="F105"/>
      <c r="G105"/>
      <c r="H105"/>
      <c r="J105" s="8"/>
      <c r="K105" s="8"/>
      <c r="L105" s="8"/>
      <c r="M105" s="8"/>
      <c r="N105" s="8"/>
      <c r="O105" s="8"/>
      <c r="P105" s="8"/>
      <c r="Q105" s="8"/>
      <c r="R105" s="8"/>
      <c r="S105" s="8"/>
      <c r="T105" s="8"/>
      <c r="U105" s="8"/>
      <c r="V105" s="8"/>
      <c r="W105" s="8"/>
      <c r="X105" s="8"/>
      <c r="Y105" s="8"/>
      <c r="Z105" s="8"/>
      <c r="AA105" s="8"/>
      <c r="AB105" s="8"/>
      <c r="AC105" s="8"/>
      <c r="AD105" s="8"/>
      <c r="AE105" s="8"/>
      <c r="AF105" s="8"/>
      <c r="AG105" s="8"/>
      <c r="AH105" s="8"/>
      <c r="AI105" s="8"/>
      <c r="AJ105" s="8"/>
      <c r="AK105" s="8"/>
      <c r="AL105" s="8"/>
      <c r="AM105" s="8"/>
      <c r="AN105" s="8"/>
      <c r="AO105" s="8"/>
      <c r="AP105" s="8"/>
      <c r="AQ105" s="8"/>
      <c r="AR105" s="8"/>
      <c r="AS105" s="8"/>
      <c r="AT105" s="8"/>
      <c r="AU105" s="8"/>
      <c r="AV105" s="8"/>
      <c r="AW105" s="8"/>
      <c r="AX105" s="8"/>
      <c r="AY105" s="8"/>
      <c r="AZ105" s="8"/>
      <c r="BA105" s="8"/>
      <c r="BB105" s="8"/>
      <c r="BC105" s="8"/>
      <c r="BD105" s="8"/>
      <c r="BE105" s="8"/>
      <c r="BF105" s="8"/>
      <c r="BG105" s="8"/>
      <c r="BH105" s="8"/>
      <c r="BI105" s="8"/>
      <c r="BJ105" s="8"/>
      <c r="BK105" s="8"/>
      <c r="BL105" s="8"/>
      <c r="BM105" s="8"/>
      <c r="BN105" s="8"/>
      <c r="BO105" s="8"/>
      <c r="BP105" s="8"/>
      <c r="BQ105" s="8"/>
      <c r="BR105" s="8"/>
      <c r="BS105" s="8"/>
      <c r="BT105" s="8"/>
      <c r="BU105" s="8"/>
      <c r="BV105" s="8"/>
      <c r="BW105" s="8"/>
      <c r="BX105" s="8"/>
      <c r="BY105" s="8"/>
      <c r="BZ105" s="8"/>
      <c r="CA105" s="8"/>
      <c r="CB105" s="8"/>
      <c r="CC105" s="8"/>
      <c r="CD105" s="8"/>
      <c r="CE105" s="8"/>
      <c r="CF105" s="8"/>
      <c r="CG105" s="8"/>
      <c r="CH105" s="8"/>
      <c r="CI105" s="8"/>
      <c r="CJ105" s="8"/>
      <c r="CK105" s="8"/>
      <c r="CL105" s="8"/>
      <c r="CM105" s="8"/>
      <c r="CN105" s="8"/>
      <c r="CO105" s="8"/>
      <c r="CP105" s="8"/>
    </row>
    <row r="106" spans="1:94" x14ac:dyDescent="0.3">
      <c r="C106"/>
      <c r="D106"/>
      <c r="E106"/>
      <c r="F106"/>
      <c r="G106"/>
      <c r="H106"/>
      <c r="J106" s="8"/>
      <c r="K106" s="8"/>
      <c r="L106" s="8"/>
      <c r="M106" s="8"/>
      <c r="N106" s="8"/>
      <c r="O106" s="8"/>
      <c r="P106" s="8"/>
      <c r="Q106" s="8"/>
      <c r="R106" s="8"/>
      <c r="S106" s="8"/>
      <c r="T106" s="8"/>
      <c r="U106" s="8"/>
      <c r="V106" s="8"/>
      <c r="W106" s="8"/>
      <c r="X106" s="8"/>
      <c r="Y106" s="8"/>
      <c r="Z106" s="8"/>
      <c r="AA106" s="8"/>
      <c r="AB106" s="8"/>
      <c r="AC106" s="8"/>
      <c r="AD106" s="8"/>
      <c r="AE106" s="8"/>
      <c r="AF106" s="8"/>
      <c r="AG106" s="8"/>
      <c r="AH106" s="8"/>
      <c r="AI106" s="8"/>
      <c r="AJ106" s="8"/>
      <c r="AK106" s="8"/>
      <c r="AL106" s="8"/>
      <c r="AM106" s="8"/>
      <c r="AN106" s="8"/>
      <c r="AO106" s="8"/>
      <c r="AP106" s="8"/>
      <c r="AQ106" s="8"/>
      <c r="AR106" s="8"/>
      <c r="AS106" s="8"/>
      <c r="AT106" s="8"/>
      <c r="AU106" s="8"/>
      <c r="AV106" s="8"/>
      <c r="AW106" s="8"/>
      <c r="AX106" s="8"/>
      <c r="AY106" s="8"/>
      <c r="AZ106" s="8"/>
      <c r="BA106" s="8"/>
      <c r="BB106" s="8"/>
      <c r="BC106" s="8"/>
      <c r="BD106" s="8"/>
      <c r="BE106" s="8"/>
      <c r="BF106" s="8"/>
      <c r="BG106" s="8"/>
      <c r="BH106" s="8"/>
      <c r="BI106" s="8"/>
      <c r="BJ106" s="8"/>
      <c r="BK106" s="8"/>
      <c r="BL106" s="8"/>
      <c r="BM106" s="8"/>
      <c r="BN106" s="8"/>
      <c r="BO106" s="8"/>
      <c r="BP106" s="8"/>
      <c r="BQ106" s="8"/>
      <c r="BR106" s="8"/>
      <c r="BS106" s="8"/>
      <c r="BT106" s="8"/>
      <c r="BU106" s="8"/>
      <c r="BV106" s="8"/>
      <c r="BW106" s="8"/>
      <c r="BX106" s="8"/>
      <c r="BY106" s="8"/>
      <c r="BZ106" s="8"/>
      <c r="CA106" s="8"/>
      <c r="CB106" s="8"/>
      <c r="CC106" s="8"/>
      <c r="CD106" s="8"/>
      <c r="CE106" s="8"/>
      <c r="CF106" s="8"/>
      <c r="CG106" s="8"/>
      <c r="CH106" s="8"/>
      <c r="CI106" s="8"/>
      <c r="CJ106" s="8"/>
      <c r="CK106" s="8"/>
      <c r="CL106" s="8"/>
      <c r="CM106" s="8"/>
      <c r="CN106" s="8"/>
      <c r="CO106" s="8"/>
      <c r="CP106" s="8"/>
    </row>
    <row r="107" spans="1:94" x14ac:dyDescent="0.3">
      <c r="C107"/>
      <c r="D107"/>
      <c r="E107"/>
      <c r="F107"/>
      <c r="G107"/>
      <c r="H107"/>
      <c r="J107" s="8"/>
      <c r="K107" s="8"/>
      <c r="L107" s="8"/>
      <c r="M107" s="8"/>
      <c r="N107" s="8"/>
      <c r="O107" s="8"/>
      <c r="P107" s="8"/>
      <c r="Q107" s="8"/>
      <c r="R107" s="8"/>
      <c r="S107" s="8"/>
      <c r="T107" s="8"/>
      <c r="U107" s="8"/>
      <c r="V107" s="8"/>
      <c r="W107" s="8"/>
      <c r="X107" s="8"/>
      <c r="Y107" s="8"/>
      <c r="Z107" s="8"/>
      <c r="AA107" s="8"/>
      <c r="AB107" s="8"/>
      <c r="AC107" s="8"/>
      <c r="AD107" s="8"/>
      <c r="AE107" s="8"/>
      <c r="AF107" s="8"/>
      <c r="AG107" s="8"/>
      <c r="AH107" s="8"/>
      <c r="AI107" s="8"/>
      <c r="AJ107" s="8"/>
      <c r="AK107" s="8"/>
      <c r="AL107" s="8"/>
      <c r="AM107" s="8"/>
      <c r="AN107" s="8"/>
      <c r="AO107" s="8"/>
      <c r="AP107" s="8"/>
      <c r="AQ107" s="8"/>
      <c r="AR107" s="8"/>
      <c r="AS107" s="8"/>
      <c r="AT107" s="8"/>
      <c r="AU107" s="8"/>
      <c r="AV107" s="8"/>
      <c r="AW107" s="8"/>
      <c r="AX107" s="8"/>
      <c r="AY107" s="8"/>
      <c r="AZ107" s="8"/>
      <c r="BA107" s="8"/>
      <c r="BB107" s="8"/>
      <c r="BC107" s="8"/>
      <c r="BD107" s="8"/>
      <c r="BE107" s="8"/>
      <c r="BF107" s="8"/>
      <c r="BG107" s="8"/>
      <c r="BH107" s="8"/>
      <c r="BI107" s="8"/>
      <c r="BJ107" s="8"/>
      <c r="BK107" s="8"/>
      <c r="BL107" s="8"/>
      <c r="BM107" s="8"/>
      <c r="BN107" s="8"/>
      <c r="BO107" s="8"/>
      <c r="BP107" s="8"/>
      <c r="BQ107" s="8"/>
      <c r="BR107" s="8"/>
      <c r="BS107" s="8"/>
      <c r="BT107" s="8"/>
      <c r="BU107" s="8"/>
      <c r="BV107" s="8"/>
      <c r="BW107" s="8"/>
      <c r="BX107" s="8"/>
      <c r="BY107" s="8"/>
      <c r="BZ107" s="8"/>
      <c r="CA107" s="8"/>
      <c r="CB107" s="8"/>
      <c r="CC107" s="8"/>
      <c r="CD107" s="8"/>
      <c r="CE107" s="8"/>
      <c r="CF107" s="8"/>
      <c r="CG107" s="8"/>
      <c r="CH107" s="8"/>
      <c r="CI107" s="8"/>
      <c r="CJ107" s="8"/>
      <c r="CK107" s="8"/>
      <c r="CL107" s="8"/>
      <c r="CM107" s="8"/>
      <c r="CN107" s="8"/>
      <c r="CO107" s="8"/>
      <c r="CP107" s="8"/>
    </row>
    <row r="108" spans="1:94" x14ac:dyDescent="0.3">
      <c r="C108"/>
      <c r="D108"/>
      <c r="E108"/>
      <c r="F108"/>
      <c r="G108"/>
      <c r="H108"/>
      <c r="J108" s="8"/>
      <c r="K108" s="8"/>
      <c r="L108" s="8"/>
      <c r="M108" s="8"/>
      <c r="N108" s="8"/>
      <c r="O108" s="8"/>
      <c r="P108" s="8"/>
      <c r="Q108" s="8"/>
      <c r="R108" s="8"/>
      <c r="S108" s="8"/>
      <c r="T108" s="8"/>
      <c r="U108" s="8"/>
      <c r="V108" s="8"/>
      <c r="W108" s="8"/>
      <c r="X108" s="8"/>
      <c r="Y108" s="8"/>
      <c r="Z108" s="8"/>
      <c r="AA108" s="8"/>
      <c r="AB108" s="8"/>
      <c r="AC108" s="8"/>
      <c r="AD108" s="8"/>
      <c r="AE108" s="8"/>
      <c r="AF108" s="8"/>
      <c r="AG108" s="8"/>
      <c r="AH108" s="8"/>
      <c r="AI108" s="8"/>
      <c r="AJ108" s="8"/>
      <c r="AK108" s="8"/>
      <c r="AL108" s="8"/>
      <c r="AM108" s="8"/>
      <c r="AN108" s="8"/>
      <c r="AO108" s="8"/>
      <c r="AP108" s="8"/>
      <c r="AQ108" s="8"/>
      <c r="AR108" s="8"/>
      <c r="AS108" s="8"/>
      <c r="AT108" s="8"/>
      <c r="AU108" s="8"/>
      <c r="AV108" s="8"/>
      <c r="AW108" s="8"/>
      <c r="AX108" s="8"/>
      <c r="AY108" s="8"/>
      <c r="AZ108" s="8"/>
      <c r="BA108" s="8"/>
      <c r="BB108" s="8"/>
      <c r="BC108" s="8"/>
      <c r="BD108" s="8"/>
      <c r="BE108" s="8"/>
      <c r="BF108" s="8"/>
      <c r="BG108" s="8"/>
      <c r="BH108" s="8"/>
      <c r="BI108" s="8"/>
      <c r="BJ108" s="8"/>
      <c r="BK108" s="8"/>
      <c r="BL108" s="8"/>
      <c r="BM108" s="8"/>
      <c r="BN108" s="8"/>
      <c r="BO108" s="8"/>
      <c r="BP108" s="8"/>
      <c r="BQ108" s="8"/>
      <c r="BR108" s="8"/>
      <c r="BS108" s="8"/>
      <c r="BT108" s="8"/>
      <c r="BU108" s="8"/>
      <c r="BV108" s="8"/>
      <c r="BW108" s="8"/>
      <c r="BX108" s="8"/>
      <c r="BY108" s="8"/>
      <c r="BZ108" s="8"/>
      <c r="CA108" s="8"/>
      <c r="CB108" s="8"/>
      <c r="CC108" s="8"/>
      <c r="CD108" s="8"/>
      <c r="CE108" s="8"/>
      <c r="CF108" s="8"/>
      <c r="CG108" s="8"/>
      <c r="CH108" s="8"/>
      <c r="CI108" s="8"/>
      <c r="CJ108" s="8"/>
      <c r="CK108" s="8"/>
      <c r="CL108" s="8"/>
      <c r="CM108" s="8"/>
      <c r="CN108" s="8"/>
      <c r="CO108" s="8"/>
      <c r="CP108" s="8"/>
    </row>
    <row r="109" spans="1:94" x14ac:dyDescent="0.3">
      <c r="C109"/>
      <c r="D109"/>
      <c r="E109"/>
      <c r="F109"/>
      <c r="G109"/>
      <c r="H109"/>
      <c r="J109" s="8"/>
      <c r="K109" s="8"/>
      <c r="L109" s="8"/>
      <c r="M109" s="8"/>
      <c r="N109" s="8"/>
      <c r="O109" s="8"/>
      <c r="P109" s="8"/>
      <c r="Q109" s="8"/>
      <c r="R109" s="8"/>
      <c r="S109" s="8"/>
      <c r="T109" s="8"/>
      <c r="U109" s="8"/>
      <c r="V109" s="8"/>
      <c r="W109" s="8"/>
      <c r="X109" s="8"/>
      <c r="Y109" s="8"/>
      <c r="Z109" s="8"/>
      <c r="AA109" s="8"/>
      <c r="AB109" s="8"/>
      <c r="AC109" s="8"/>
      <c r="AD109" s="8"/>
      <c r="AE109" s="8"/>
      <c r="AF109" s="8"/>
      <c r="AG109" s="8"/>
      <c r="AH109" s="8"/>
      <c r="AI109" s="8"/>
      <c r="AJ109" s="8"/>
      <c r="AK109" s="8"/>
      <c r="AL109" s="8"/>
      <c r="AM109" s="8"/>
      <c r="AN109" s="8"/>
      <c r="AO109" s="8"/>
      <c r="AP109" s="8"/>
      <c r="AQ109" s="8"/>
      <c r="AR109" s="8"/>
      <c r="AS109" s="8"/>
      <c r="AT109" s="8"/>
      <c r="AU109" s="8"/>
      <c r="AV109" s="8"/>
      <c r="AW109" s="8"/>
      <c r="AX109" s="8"/>
      <c r="AY109" s="8"/>
      <c r="AZ109" s="8"/>
      <c r="BA109" s="8"/>
      <c r="BB109" s="8"/>
      <c r="BC109" s="8"/>
      <c r="BD109" s="8"/>
      <c r="BE109" s="8"/>
      <c r="BF109" s="8"/>
      <c r="BG109" s="8"/>
      <c r="BH109" s="8"/>
      <c r="BI109" s="8"/>
      <c r="BJ109" s="8"/>
      <c r="BK109" s="8"/>
      <c r="BL109" s="8"/>
      <c r="BM109" s="8"/>
      <c r="BN109" s="8"/>
      <c r="BO109" s="8"/>
      <c r="BP109" s="8"/>
      <c r="BQ109" s="8"/>
      <c r="BR109" s="8"/>
      <c r="BS109" s="8"/>
      <c r="BT109" s="8"/>
      <c r="BU109" s="8"/>
      <c r="BV109" s="8"/>
      <c r="BW109" s="8"/>
      <c r="BX109" s="8"/>
      <c r="BY109" s="8"/>
      <c r="BZ109" s="8"/>
      <c r="CA109" s="8"/>
      <c r="CB109" s="8"/>
      <c r="CC109" s="8"/>
      <c r="CD109" s="8"/>
      <c r="CE109" s="8"/>
      <c r="CF109" s="8"/>
      <c r="CG109" s="8"/>
      <c r="CH109" s="8"/>
      <c r="CI109" s="8"/>
      <c r="CJ109" s="8"/>
      <c r="CK109" s="8"/>
      <c r="CL109" s="8"/>
      <c r="CM109" s="8"/>
      <c r="CN109" s="8"/>
      <c r="CO109" s="8"/>
      <c r="CP109" s="8"/>
    </row>
    <row r="110" spans="1:94" x14ac:dyDescent="0.3">
      <c r="C110"/>
      <c r="D110"/>
      <c r="E110"/>
      <c r="F110"/>
      <c r="G110"/>
      <c r="H110"/>
      <c r="J110" s="8"/>
      <c r="K110" s="8"/>
      <c r="L110" s="8"/>
      <c r="M110" s="8"/>
      <c r="N110" s="8"/>
      <c r="O110" s="8"/>
      <c r="P110" s="8"/>
      <c r="Q110" s="8"/>
      <c r="R110" s="8"/>
      <c r="S110" s="8"/>
      <c r="T110" s="8"/>
      <c r="U110" s="8"/>
      <c r="V110" s="8"/>
      <c r="W110" s="8"/>
      <c r="X110" s="8"/>
      <c r="Y110" s="8"/>
      <c r="Z110" s="8"/>
      <c r="AA110" s="8"/>
      <c r="AB110" s="8"/>
      <c r="AC110" s="8"/>
      <c r="AD110" s="8"/>
      <c r="AE110" s="8"/>
      <c r="AF110" s="8"/>
      <c r="AG110" s="8"/>
      <c r="AH110" s="8"/>
      <c r="AI110" s="8"/>
      <c r="AJ110" s="8"/>
      <c r="AK110" s="8"/>
      <c r="AL110" s="8"/>
      <c r="AM110" s="8"/>
      <c r="AN110" s="8"/>
      <c r="AO110" s="8"/>
      <c r="AP110" s="8"/>
      <c r="AQ110" s="8"/>
      <c r="AR110" s="8"/>
      <c r="AS110" s="8"/>
      <c r="AT110" s="8"/>
      <c r="AU110" s="8"/>
      <c r="AV110" s="8"/>
      <c r="AW110" s="8"/>
      <c r="AX110" s="8"/>
      <c r="AY110" s="8"/>
      <c r="AZ110" s="8"/>
      <c r="BA110" s="8"/>
      <c r="BB110" s="8"/>
      <c r="BC110" s="8"/>
      <c r="BD110" s="8"/>
      <c r="BE110" s="8"/>
      <c r="BF110" s="8"/>
      <c r="BG110" s="8"/>
      <c r="BH110" s="8"/>
      <c r="BI110" s="8"/>
      <c r="BJ110" s="8"/>
      <c r="BK110" s="8"/>
      <c r="BL110" s="8"/>
      <c r="BM110" s="8"/>
      <c r="BN110" s="8"/>
      <c r="BO110" s="8"/>
      <c r="BP110" s="8"/>
      <c r="BQ110" s="8"/>
      <c r="BR110" s="8"/>
      <c r="BS110" s="8"/>
      <c r="BT110" s="8"/>
      <c r="BU110" s="8"/>
      <c r="BV110" s="8"/>
      <c r="BW110" s="8"/>
      <c r="BX110" s="8"/>
      <c r="BY110" s="8"/>
      <c r="BZ110" s="8"/>
      <c r="CA110" s="8"/>
      <c r="CB110" s="8"/>
      <c r="CC110" s="8"/>
      <c r="CD110" s="8"/>
      <c r="CE110" s="8"/>
      <c r="CF110" s="8"/>
      <c r="CG110" s="8"/>
      <c r="CH110" s="8"/>
      <c r="CI110" s="8"/>
      <c r="CJ110" s="8"/>
      <c r="CK110" s="8"/>
      <c r="CL110" s="8"/>
      <c r="CM110" s="8"/>
      <c r="CN110" s="8"/>
      <c r="CO110" s="8"/>
      <c r="CP110" s="8"/>
    </row>
    <row r="111" spans="1:94" x14ac:dyDescent="0.3">
      <c r="C111"/>
      <c r="D111"/>
      <c r="E111"/>
      <c r="F111"/>
      <c r="G111"/>
      <c r="H111"/>
      <c r="J111" s="8"/>
      <c r="K111" s="8"/>
      <c r="L111" s="8"/>
      <c r="M111" s="8"/>
      <c r="N111" s="8"/>
      <c r="O111" s="8"/>
      <c r="P111" s="8"/>
      <c r="Q111" s="8"/>
      <c r="R111" s="8"/>
      <c r="S111" s="8"/>
      <c r="T111" s="8"/>
      <c r="U111" s="8"/>
      <c r="V111" s="8"/>
      <c r="W111" s="8"/>
      <c r="X111" s="8"/>
      <c r="Y111" s="8"/>
      <c r="Z111" s="8"/>
      <c r="AA111" s="8"/>
      <c r="AB111" s="8"/>
      <c r="AC111" s="8"/>
      <c r="AD111" s="8"/>
      <c r="AE111" s="8"/>
      <c r="AF111" s="8"/>
      <c r="AG111" s="8"/>
      <c r="AH111" s="8"/>
      <c r="AI111" s="8"/>
      <c r="AJ111" s="8"/>
      <c r="AK111" s="8"/>
      <c r="AL111" s="8"/>
      <c r="AM111" s="8"/>
      <c r="AN111" s="8"/>
      <c r="AO111" s="8"/>
      <c r="AP111" s="8"/>
      <c r="AQ111" s="8"/>
      <c r="AR111" s="8"/>
      <c r="AS111" s="8"/>
      <c r="AT111" s="8"/>
      <c r="AU111" s="8"/>
      <c r="AV111" s="8"/>
      <c r="AW111" s="8"/>
      <c r="AX111" s="8"/>
      <c r="AY111" s="8"/>
      <c r="AZ111" s="8"/>
      <c r="BA111" s="8"/>
      <c r="BB111" s="8"/>
      <c r="BC111" s="8"/>
      <c r="BD111" s="8"/>
      <c r="BE111" s="8"/>
      <c r="BF111" s="8"/>
      <c r="BG111" s="8"/>
      <c r="BH111" s="8"/>
      <c r="BI111" s="8"/>
      <c r="BJ111" s="8"/>
      <c r="BK111" s="8"/>
      <c r="BL111" s="8"/>
      <c r="BM111" s="8"/>
      <c r="BN111" s="8"/>
      <c r="BO111" s="8"/>
      <c r="BP111" s="8"/>
      <c r="BQ111" s="8"/>
      <c r="BR111" s="8"/>
      <c r="BS111" s="8"/>
      <c r="BT111" s="8"/>
      <c r="BU111" s="8"/>
      <c r="BV111" s="8"/>
      <c r="BW111" s="8"/>
      <c r="BX111" s="8"/>
      <c r="BY111" s="8"/>
      <c r="BZ111" s="8"/>
      <c r="CA111" s="8"/>
      <c r="CB111" s="8"/>
      <c r="CC111" s="8"/>
      <c r="CD111" s="8"/>
      <c r="CE111" s="8"/>
      <c r="CF111" s="8"/>
      <c r="CG111" s="8"/>
      <c r="CH111" s="8"/>
      <c r="CI111" s="8"/>
      <c r="CJ111" s="8"/>
      <c r="CK111" s="8"/>
      <c r="CL111" s="8"/>
      <c r="CM111" s="8"/>
      <c r="CN111" s="8"/>
      <c r="CO111" s="8"/>
      <c r="CP111" s="8"/>
    </row>
    <row r="112" spans="1:94" x14ac:dyDescent="0.3">
      <c r="C112"/>
      <c r="D112"/>
      <c r="E112"/>
      <c r="F112"/>
      <c r="G112"/>
      <c r="H112"/>
      <c r="J112" s="8"/>
      <c r="K112" s="8"/>
      <c r="L112" s="8"/>
      <c r="M112" s="8"/>
      <c r="N112" s="8"/>
      <c r="O112" s="8"/>
      <c r="P112" s="8"/>
      <c r="Q112" s="8"/>
      <c r="R112" s="8"/>
      <c r="S112" s="8"/>
      <c r="T112" s="8"/>
      <c r="U112" s="8"/>
      <c r="V112" s="8"/>
      <c r="W112" s="8"/>
      <c r="X112" s="8"/>
      <c r="Y112" s="8"/>
      <c r="Z112" s="8"/>
      <c r="AA112" s="8"/>
      <c r="AB112" s="8"/>
      <c r="AC112" s="8"/>
      <c r="AD112" s="8"/>
      <c r="AE112" s="8"/>
      <c r="AF112" s="8"/>
      <c r="AG112" s="8"/>
      <c r="AH112" s="8"/>
      <c r="AI112" s="8"/>
      <c r="AJ112" s="8"/>
      <c r="AK112" s="8"/>
      <c r="AL112" s="8"/>
      <c r="AM112" s="8"/>
      <c r="AN112" s="8"/>
      <c r="AO112" s="8"/>
      <c r="AP112" s="8"/>
      <c r="AQ112" s="8"/>
      <c r="AR112" s="8"/>
      <c r="AS112" s="8"/>
      <c r="AT112" s="8"/>
      <c r="AU112" s="8"/>
      <c r="AV112" s="8"/>
      <c r="AW112" s="8"/>
      <c r="AX112" s="8"/>
      <c r="AY112" s="8"/>
      <c r="AZ112" s="8"/>
      <c r="BA112" s="8"/>
      <c r="BB112" s="8"/>
      <c r="BC112" s="8"/>
      <c r="BD112" s="8"/>
      <c r="BE112" s="8"/>
      <c r="BF112" s="8"/>
      <c r="BG112" s="8"/>
      <c r="BH112" s="8"/>
      <c r="BI112" s="8"/>
      <c r="BJ112" s="8"/>
      <c r="BK112" s="8"/>
      <c r="BL112" s="8"/>
      <c r="BM112" s="8"/>
      <c r="BN112" s="8"/>
      <c r="BO112" s="8"/>
      <c r="BP112" s="8"/>
      <c r="BQ112" s="8"/>
      <c r="BR112" s="8"/>
      <c r="BS112" s="8"/>
      <c r="BT112" s="8"/>
      <c r="BU112" s="8"/>
      <c r="BV112" s="8"/>
      <c r="BW112" s="8"/>
      <c r="BX112" s="8"/>
      <c r="BY112" s="8"/>
      <c r="BZ112" s="8"/>
      <c r="CA112" s="8"/>
      <c r="CB112" s="8"/>
      <c r="CC112" s="8"/>
      <c r="CD112" s="8"/>
      <c r="CE112" s="8"/>
      <c r="CF112" s="8"/>
      <c r="CG112" s="8"/>
      <c r="CH112" s="8"/>
      <c r="CI112" s="8"/>
      <c r="CJ112" s="8"/>
      <c r="CK112" s="8"/>
      <c r="CL112" s="8"/>
      <c r="CM112" s="8"/>
      <c r="CN112" s="8"/>
      <c r="CO112" s="8"/>
      <c r="CP112" s="8"/>
    </row>
    <row r="113" spans="3:94" x14ac:dyDescent="0.3">
      <c r="C113"/>
      <c r="D113"/>
      <c r="E113"/>
      <c r="F113"/>
      <c r="G113"/>
      <c r="H113"/>
      <c r="J113" s="8"/>
      <c r="K113" s="8"/>
      <c r="L113" s="8"/>
      <c r="M113" s="8"/>
      <c r="N113" s="8"/>
      <c r="O113" s="8"/>
      <c r="P113" s="8"/>
      <c r="Q113" s="8"/>
      <c r="R113" s="8"/>
      <c r="S113" s="8"/>
      <c r="T113" s="8"/>
      <c r="U113" s="8"/>
      <c r="V113" s="8"/>
      <c r="W113" s="8"/>
      <c r="X113" s="8"/>
      <c r="Y113" s="8"/>
      <c r="Z113" s="8"/>
      <c r="AA113" s="8"/>
      <c r="AB113" s="8"/>
      <c r="AC113" s="8"/>
      <c r="AD113" s="8"/>
      <c r="AE113" s="8"/>
      <c r="AF113" s="8"/>
      <c r="AG113" s="8"/>
      <c r="AH113" s="8"/>
      <c r="AI113" s="8"/>
      <c r="AJ113" s="8"/>
      <c r="AK113" s="8"/>
      <c r="AL113" s="8"/>
      <c r="AM113" s="8"/>
      <c r="AN113" s="8"/>
      <c r="AO113" s="8"/>
      <c r="AP113" s="8"/>
      <c r="AQ113" s="8"/>
      <c r="AR113" s="8"/>
      <c r="AS113" s="8"/>
      <c r="AT113" s="8"/>
      <c r="AU113" s="8"/>
      <c r="AV113" s="8"/>
      <c r="AW113" s="8"/>
      <c r="AX113" s="8"/>
      <c r="AY113" s="8"/>
      <c r="AZ113" s="8"/>
      <c r="BA113" s="8"/>
      <c r="BB113" s="8"/>
      <c r="BC113" s="8"/>
      <c r="BD113" s="8"/>
      <c r="BE113" s="8"/>
      <c r="BF113" s="8"/>
      <c r="BG113" s="8"/>
      <c r="BH113" s="8"/>
      <c r="BI113" s="8"/>
      <c r="BJ113" s="8"/>
      <c r="BK113" s="8"/>
      <c r="BL113" s="8"/>
      <c r="BM113" s="8"/>
      <c r="BN113" s="8"/>
      <c r="BO113" s="8"/>
      <c r="BP113" s="8"/>
      <c r="BQ113" s="8"/>
      <c r="BR113" s="8"/>
      <c r="BS113" s="8"/>
      <c r="BT113" s="8"/>
      <c r="BU113" s="8"/>
      <c r="BV113" s="8"/>
      <c r="BW113" s="8"/>
      <c r="BX113" s="8"/>
      <c r="BY113" s="8"/>
      <c r="BZ113" s="8"/>
      <c r="CA113" s="8"/>
      <c r="CB113" s="8"/>
      <c r="CC113" s="8"/>
      <c r="CD113" s="8"/>
      <c r="CE113" s="8"/>
      <c r="CF113" s="8"/>
      <c r="CG113" s="8"/>
      <c r="CH113" s="8"/>
      <c r="CI113" s="8"/>
      <c r="CJ113" s="8"/>
      <c r="CK113" s="8"/>
      <c r="CL113" s="8"/>
      <c r="CM113" s="8"/>
      <c r="CN113" s="8"/>
      <c r="CO113" s="8"/>
      <c r="CP113" s="8"/>
    </row>
    <row r="114" spans="3:94" x14ac:dyDescent="0.3">
      <c r="C114"/>
      <c r="D114"/>
      <c r="E114"/>
      <c r="F114"/>
      <c r="G114"/>
      <c r="H114"/>
      <c r="J114" s="8"/>
      <c r="K114" s="8"/>
      <c r="L114" s="8"/>
      <c r="M114" s="8"/>
      <c r="N114" s="8"/>
      <c r="O114" s="8"/>
      <c r="P114" s="8"/>
      <c r="Q114" s="8"/>
      <c r="R114" s="8"/>
      <c r="S114" s="8"/>
      <c r="T114" s="8"/>
      <c r="U114" s="8"/>
      <c r="V114" s="8"/>
      <c r="W114" s="8"/>
      <c r="X114" s="8"/>
      <c r="Y114" s="8"/>
      <c r="Z114" s="8"/>
      <c r="AA114" s="8"/>
      <c r="AB114" s="8"/>
      <c r="AC114" s="8"/>
      <c r="AD114" s="8"/>
      <c r="AE114" s="8"/>
      <c r="AF114" s="8"/>
      <c r="AG114" s="8"/>
      <c r="AH114" s="8"/>
      <c r="AI114" s="8"/>
      <c r="AJ114" s="8"/>
      <c r="AK114" s="8"/>
      <c r="AL114" s="8"/>
      <c r="AM114" s="8"/>
      <c r="AN114" s="8"/>
      <c r="AO114" s="8"/>
      <c r="AP114" s="8"/>
      <c r="AQ114" s="8"/>
      <c r="AR114" s="8"/>
      <c r="AS114" s="8"/>
      <c r="AT114" s="8"/>
      <c r="AU114" s="8"/>
      <c r="AV114" s="8"/>
      <c r="AW114" s="8"/>
      <c r="AX114" s="8"/>
      <c r="AY114" s="8"/>
      <c r="AZ114" s="8"/>
      <c r="BA114" s="8"/>
      <c r="BB114" s="8"/>
      <c r="BC114" s="8"/>
      <c r="BD114" s="8"/>
      <c r="BE114" s="8"/>
      <c r="BF114" s="8"/>
      <c r="BG114" s="8"/>
      <c r="BH114" s="8"/>
      <c r="BI114" s="8"/>
      <c r="BJ114" s="8"/>
      <c r="BK114" s="8"/>
      <c r="BL114" s="8"/>
      <c r="BM114" s="8"/>
      <c r="BN114" s="8"/>
      <c r="BO114" s="8"/>
      <c r="BP114" s="8"/>
      <c r="BQ114" s="8"/>
      <c r="BR114" s="8"/>
      <c r="BS114" s="8"/>
      <c r="BT114" s="8"/>
      <c r="BU114" s="8"/>
      <c r="BV114" s="8"/>
      <c r="BW114" s="8"/>
      <c r="BX114" s="8"/>
      <c r="BY114" s="8"/>
      <c r="BZ114" s="8"/>
      <c r="CA114" s="8"/>
      <c r="CB114" s="8"/>
      <c r="CC114" s="8"/>
      <c r="CD114" s="8"/>
      <c r="CE114" s="8"/>
      <c r="CF114" s="8"/>
      <c r="CG114" s="8"/>
      <c r="CH114" s="8"/>
      <c r="CI114" s="8"/>
      <c r="CJ114" s="8"/>
      <c r="CK114" s="8"/>
      <c r="CL114" s="8"/>
      <c r="CM114" s="8"/>
      <c r="CN114" s="8"/>
      <c r="CO114" s="8"/>
      <c r="CP114" s="8"/>
    </row>
    <row r="115" spans="3:94" x14ac:dyDescent="0.3">
      <c r="C115"/>
      <c r="D115"/>
      <c r="E115"/>
      <c r="F115"/>
      <c r="G115"/>
      <c r="H115"/>
      <c r="J115" s="8"/>
      <c r="K115" s="8"/>
      <c r="L115" s="8"/>
      <c r="M115" s="8"/>
      <c r="N115" s="8"/>
      <c r="O115" s="8"/>
      <c r="P115" s="8"/>
      <c r="Q115" s="8"/>
      <c r="R115" s="8"/>
      <c r="S115" s="8"/>
      <c r="T115" s="8"/>
      <c r="U115" s="8"/>
      <c r="V115" s="8"/>
      <c r="W115" s="8"/>
      <c r="X115" s="8"/>
      <c r="Y115" s="8"/>
      <c r="Z115" s="8"/>
      <c r="AA115" s="8"/>
      <c r="AB115" s="8"/>
      <c r="AC115" s="8"/>
      <c r="AD115" s="8"/>
      <c r="AE115" s="8"/>
      <c r="AF115" s="8"/>
      <c r="AG115" s="8"/>
      <c r="AH115" s="8"/>
      <c r="AI115" s="8"/>
      <c r="AJ115" s="8"/>
      <c r="AK115" s="8"/>
      <c r="AL115" s="8"/>
      <c r="AM115" s="8"/>
      <c r="AN115" s="8"/>
      <c r="AO115" s="8"/>
      <c r="AP115" s="8"/>
      <c r="AQ115" s="8"/>
      <c r="AR115" s="8"/>
      <c r="AS115" s="8"/>
      <c r="AT115" s="8"/>
      <c r="AU115" s="8"/>
      <c r="AV115" s="8"/>
      <c r="AW115" s="8"/>
      <c r="AX115" s="8"/>
      <c r="AY115" s="8"/>
      <c r="AZ115" s="8"/>
      <c r="BA115" s="8"/>
      <c r="BB115" s="8"/>
      <c r="BC115" s="8"/>
      <c r="BD115" s="8"/>
      <c r="BE115" s="8"/>
      <c r="BF115" s="8"/>
      <c r="BG115" s="8"/>
      <c r="BH115" s="8"/>
      <c r="BI115" s="8"/>
      <c r="BJ115" s="8"/>
      <c r="BK115" s="8"/>
      <c r="BL115" s="8"/>
      <c r="BM115" s="8"/>
      <c r="BN115" s="8"/>
      <c r="BO115" s="8"/>
      <c r="BP115" s="8"/>
      <c r="BQ115" s="8"/>
      <c r="BR115" s="8"/>
      <c r="BS115" s="8"/>
      <c r="BT115" s="8"/>
      <c r="BU115" s="8"/>
      <c r="BV115" s="8"/>
      <c r="BW115" s="8"/>
      <c r="BX115" s="8"/>
      <c r="BY115" s="8"/>
      <c r="BZ115" s="8"/>
      <c r="CA115" s="8"/>
      <c r="CB115" s="8"/>
      <c r="CC115" s="8"/>
      <c r="CD115" s="8"/>
      <c r="CE115" s="8"/>
      <c r="CF115" s="8"/>
      <c r="CG115" s="8"/>
      <c r="CH115" s="8"/>
      <c r="CI115" s="8"/>
      <c r="CJ115" s="8"/>
      <c r="CK115" s="8"/>
      <c r="CL115" s="8"/>
      <c r="CM115" s="8"/>
      <c r="CN115" s="8"/>
      <c r="CO115" s="8"/>
      <c r="CP115" s="8"/>
    </row>
    <row r="116" spans="3:94" x14ac:dyDescent="0.3">
      <c r="C116"/>
      <c r="D116"/>
      <c r="E116"/>
      <c r="F116"/>
      <c r="G116"/>
      <c r="H116"/>
      <c r="J116" s="8"/>
      <c r="K116" s="8"/>
      <c r="L116" s="8"/>
      <c r="M116" s="8"/>
      <c r="N116" s="8"/>
      <c r="O116" s="8"/>
      <c r="P116" s="8"/>
      <c r="Q116" s="8"/>
      <c r="R116" s="8"/>
      <c r="S116" s="8"/>
      <c r="T116" s="8"/>
      <c r="U116" s="8"/>
      <c r="V116" s="8"/>
      <c r="W116" s="8"/>
      <c r="X116" s="8"/>
      <c r="Y116" s="8"/>
      <c r="Z116" s="8"/>
      <c r="AA116" s="8"/>
      <c r="AB116" s="8"/>
      <c r="AC116" s="8"/>
      <c r="AD116" s="8"/>
      <c r="AE116" s="8"/>
      <c r="AF116" s="8"/>
      <c r="AG116" s="8"/>
      <c r="AH116" s="8"/>
      <c r="AI116" s="8"/>
      <c r="AJ116" s="8"/>
      <c r="AK116" s="8"/>
      <c r="AL116" s="8"/>
      <c r="AM116" s="8"/>
      <c r="AN116" s="8"/>
      <c r="AO116" s="8"/>
      <c r="AP116" s="8"/>
      <c r="AQ116" s="8"/>
      <c r="AR116" s="8"/>
      <c r="AS116" s="8"/>
      <c r="AT116" s="8"/>
      <c r="AU116" s="8"/>
      <c r="AV116" s="8"/>
      <c r="AW116" s="8"/>
      <c r="AX116" s="8"/>
      <c r="AY116" s="8"/>
      <c r="AZ116" s="8"/>
      <c r="BA116" s="8"/>
      <c r="BB116" s="8"/>
      <c r="BC116" s="8"/>
      <c r="BD116" s="8"/>
      <c r="BE116" s="8"/>
      <c r="BF116" s="8"/>
      <c r="BG116" s="8"/>
      <c r="BH116" s="8"/>
      <c r="BI116" s="8"/>
      <c r="BJ116" s="8"/>
      <c r="BK116" s="8"/>
      <c r="BL116" s="8"/>
      <c r="BM116" s="8"/>
      <c r="BN116" s="8"/>
      <c r="BO116" s="8"/>
      <c r="BP116" s="8"/>
      <c r="BQ116" s="8"/>
      <c r="BR116" s="8"/>
      <c r="BS116" s="8"/>
      <c r="BT116" s="8"/>
      <c r="BU116" s="8"/>
      <c r="BV116" s="8"/>
      <c r="BW116" s="8"/>
      <c r="BX116" s="8"/>
      <c r="BY116" s="8"/>
      <c r="BZ116" s="8"/>
      <c r="CA116" s="8"/>
      <c r="CB116" s="8"/>
      <c r="CC116" s="8"/>
      <c r="CD116" s="8"/>
      <c r="CE116" s="8"/>
      <c r="CF116" s="8"/>
      <c r="CG116" s="8"/>
      <c r="CH116" s="8"/>
      <c r="CI116" s="8"/>
      <c r="CJ116" s="8"/>
      <c r="CK116" s="8"/>
      <c r="CL116" s="8"/>
      <c r="CM116" s="8"/>
      <c r="CN116" s="8"/>
      <c r="CO116" s="8"/>
      <c r="CP116" s="8"/>
    </row>
    <row r="117" spans="3:94" x14ac:dyDescent="0.3">
      <c r="C117"/>
      <c r="D117"/>
      <c r="E117"/>
      <c r="F117"/>
      <c r="G117"/>
      <c r="H117"/>
      <c r="J117" s="8"/>
      <c r="K117" s="8"/>
      <c r="L117" s="8"/>
      <c r="M117" s="8"/>
      <c r="N117" s="8"/>
      <c r="O117" s="8"/>
      <c r="P117" s="8"/>
      <c r="Q117" s="8"/>
      <c r="R117" s="8"/>
      <c r="S117" s="8"/>
      <c r="T117" s="8"/>
      <c r="U117" s="8"/>
      <c r="V117" s="8"/>
      <c r="W117" s="8"/>
      <c r="X117" s="8"/>
      <c r="Y117" s="8"/>
      <c r="Z117" s="8"/>
      <c r="AA117" s="8"/>
      <c r="AB117" s="8"/>
      <c r="AC117" s="8"/>
      <c r="AD117" s="8"/>
      <c r="AE117" s="8"/>
      <c r="AF117" s="8"/>
      <c r="AG117" s="8"/>
      <c r="AH117" s="8"/>
      <c r="AI117" s="8"/>
      <c r="AJ117" s="8"/>
      <c r="AK117" s="8"/>
      <c r="AL117" s="8"/>
      <c r="AM117" s="8"/>
      <c r="AN117" s="8"/>
      <c r="AO117" s="8"/>
      <c r="AP117" s="8"/>
      <c r="AQ117" s="8"/>
      <c r="AR117" s="8"/>
      <c r="AS117" s="8"/>
      <c r="AT117" s="8"/>
      <c r="AU117" s="8"/>
      <c r="AV117" s="8"/>
      <c r="AW117" s="8"/>
      <c r="AX117" s="8"/>
      <c r="AY117" s="8"/>
      <c r="AZ117" s="8"/>
      <c r="BA117" s="8"/>
      <c r="BB117" s="8"/>
      <c r="BC117" s="8"/>
      <c r="BD117" s="8"/>
      <c r="BE117" s="8"/>
      <c r="BF117" s="8"/>
      <c r="BG117" s="8"/>
      <c r="BH117" s="8"/>
      <c r="BI117" s="8"/>
      <c r="BJ117" s="8"/>
      <c r="BK117" s="8"/>
      <c r="BL117" s="8"/>
      <c r="BM117" s="8"/>
      <c r="BN117" s="8"/>
      <c r="BO117" s="8"/>
      <c r="BP117" s="8"/>
      <c r="BQ117" s="8"/>
      <c r="BR117" s="8"/>
      <c r="BS117" s="8"/>
      <c r="BT117" s="8"/>
      <c r="BU117" s="8"/>
      <c r="BV117" s="8"/>
      <c r="BW117" s="8"/>
      <c r="BX117" s="8"/>
      <c r="BY117" s="8"/>
      <c r="BZ117" s="8"/>
      <c r="CA117" s="8"/>
      <c r="CB117" s="8"/>
      <c r="CC117" s="8"/>
      <c r="CD117" s="8"/>
      <c r="CE117" s="8"/>
      <c r="CF117" s="8"/>
      <c r="CG117" s="8"/>
      <c r="CH117" s="8"/>
      <c r="CI117" s="8"/>
      <c r="CJ117" s="8"/>
      <c r="CK117" s="8"/>
      <c r="CL117" s="8"/>
      <c r="CM117" s="8"/>
      <c r="CN117" s="8"/>
      <c r="CO117" s="8"/>
      <c r="CP117" s="8"/>
    </row>
    <row r="118" spans="3:94" x14ac:dyDescent="0.3">
      <c r="C118"/>
      <c r="D118"/>
      <c r="E118"/>
      <c r="F118"/>
      <c r="G118"/>
      <c r="H118"/>
      <c r="J118" s="8"/>
      <c r="K118" s="8"/>
      <c r="L118" s="8"/>
      <c r="M118" s="8"/>
      <c r="N118" s="8"/>
      <c r="O118" s="8"/>
      <c r="P118" s="8"/>
      <c r="Q118" s="8"/>
      <c r="R118" s="8"/>
      <c r="S118" s="8"/>
      <c r="T118" s="8"/>
      <c r="U118" s="8"/>
      <c r="V118" s="8"/>
      <c r="W118" s="8"/>
      <c r="X118" s="8"/>
      <c r="Y118" s="8"/>
      <c r="Z118" s="8"/>
      <c r="AA118" s="8"/>
      <c r="AB118" s="8"/>
      <c r="AC118" s="8"/>
      <c r="AD118" s="8"/>
      <c r="AE118" s="8"/>
      <c r="AF118" s="8"/>
      <c r="AG118" s="8"/>
      <c r="AH118" s="8"/>
      <c r="AI118" s="8"/>
      <c r="AJ118" s="8"/>
      <c r="AK118" s="8"/>
      <c r="AL118" s="8"/>
      <c r="AM118" s="8"/>
      <c r="AN118" s="8"/>
      <c r="AO118" s="8"/>
      <c r="AP118" s="8"/>
      <c r="AQ118" s="8"/>
      <c r="AR118" s="8"/>
      <c r="AS118" s="8"/>
      <c r="AT118" s="8"/>
      <c r="AU118" s="8"/>
      <c r="AV118" s="8"/>
      <c r="AW118" s="8"/>
      <c r="AX118" s="8"/>
      <c r="AY118" s="8"/>
      <c r="AZ118" s="8"/>
      <c r="BA118" s="8"/>
      <c r="BB118" s="8"/>
      <c r="BC118" s="8"/>
      <c r="BD118" s="8"/>
      <c r="BE118" s="8"/>
      <c r="BF118" s="8"/>
      <c r="BG118" s="8"/>
      <c r="BH118" s="8"/>
      <c r="BI118" s="8"/>
      <c r="BJ118" s="8"/>
      <c r="BK118" s="8"/>
      <c r="BL118" s="8"/>
      <c r="BM118" s="8"/>
      <c r="BN118" s="8"/>
      <c r="BO118" s="8"/>
      <c r="BP118" s="8"/>
      <c r="BQ118" s="8"/>
      <c r="BR118" s="8"/>
      <c r="BS118" s="8"/>
      <c r="BT118" s="8"/>
      <c r="BU118" s="8"/>
      <c r="BV118" s="8"/>
      <c r="BW118" s="8"/>
      <c r="BX118" s="8"/>
      <c r="BY118" s="8"/>
      <c r="BZ118" s="8"/>
      <c r="CA118" s="8"/>
      <c r="CB118" s="8"/>
      <c r="CC118" s="8"/>
      <c r="CD118" s="8"/>
      <c r="CE118" s="8"/>
      <c r="CF118" s="8"/>
      <c r="CG118" s="8"/>
      <c r="CH118" s="8"/>
      <c r="CI118" s="8"/>
      <c r="CJ118" s="8"/>
      <c r="CK118" s="8"/>
      <c r="CL118" s="8"/>
      <c r="CM118" s="8"/>
      <c r="CN118" s="8"/>
      <c r="CO118" s="8"/>
      <c r="CP118" s="8"/>
    </row>
    <row r="119" spans="3:94" x14ac:dyDescent="0.3">
      <c r="C119"/>
      <c r="D119"/>
      <c r="E119"/>
      <c r="F119"/>
      <c r="G119"/>
      <c r="H119"/>
      <c r="J119" s="8"/>
      <c r="K119" s="8"/>
      <c r="L119" s="8"/>
      <c r="M119" s="8"/>
      <c r="N119" s="8"/>
      <c r="O119" s="8"/>
      <c r="P119" s="8"/>
      <c r="Q119" s="8"/>
      <c r="R119" s="8"/>
      <c r="S119" s="8"/>
      <c r="T119" s="8"/>
      <c r="U119" s="8"/>
      <c r="V119" s="8"/>
      <c r="W119" s="8"/>
      <c r="X119" s="8"/>
      <c r="Y119" s="8"/>
      <c r="Z119" s="8"/>
      <c r="AA119" s="8"/>
      <c r="AB119" s="8"/>
      <c r="AC119" s="8"/>
      <c r="AD119" s="8"/>
      <c r="AE119" s="8"/>
      <c r="AF119" s="8"/>
      <c r="AG119" s="8"/>
      <c r="AH119" s="8"/>
      <c r="AI119" s="8"/>
      <c r="AJ119" s="8"/>
      <c r="AK119" s="8"/>
      <c r="AL119" s="8"/>
      <c r="AM119" s="8"/>
      <c r="AN119" s="8"/>
      <c r="AO119" s="8"/>
      <c r="AP119" s="8"/>
      <c r="AQ119" s="8"/>
      <c r="AR119" s="8"/>
      <c r="AS119" s="8"/>
      <c r="AT119" s="8"/>
      <c r="AU119" s="8"/>
      <c r="AV119" s="8"/>
      <c r="AW119" s="8"/>
      <c r="AX119" s="8"/>
      <c r="AY119" s="8"/>
      <c r="AZ119" s="8"/>
      <c r="BA119" s="8"/>
      <c r="BB119" s="8"/>
      <c r="BC119" s="8"/>
      <c r="BD119" s="8"/>
      <c r="BE119" s="8"/>
      <c r="BF119" s="8"/>
      <c r="BG119" s="8"/>
      <c r="BH119" s="8"/>
      <c r="BI119" s="8"/>
      <c r="BJ119" s="8"/>
      <c r="BK119" s="8"/>
      <c r="BL119" s="8"/>
      <c r="BM119" s="8"/>
      <c r="BN119" s="8"/>
      <c r="BO119" s="8"/>
      <c r="BP119" s="8"/>
      <c r="BQ119" s="8"/>
      <c r="BR119" s="8"/>
      <c r="BS119" s="8"/>
      <c r="BT119" s="8"/>
      <c r="BU119" s="8"/>
      <c r="BV119" s="8"/>
      <c r="BW119" s="8"/>
      <c r="BX119" s="8"/>
      <c r="BY119" s="8"/>
      <c r="BZ119" s="8"/>
      <c r="CA119" s="8"/>
      <c r="CB119" s="8"/>
      <c r="CC119" s="8"/>
      <c r="CD119" s="8"/>
      <c r="CE119" s="8"/>
      <c r="CF119" s="8"/>
      <c r="CG119" s="8"/>
      <c r="CH119" s="8"/>
      <c r="CI119" s="8"/>
      <c r="CJ119" s="8"/>
      <c r="CK119" s="8"/>
      <c r="CL119" s="8"/>
      <c r="CM119" s="8"/>
      <c r="CN119" s="8"/>
      <c r="CO119" s="8"/>
      <c r="CP119" s="8"/>
    </row>
    <row r="120" spans="3:94" x14ac:dyDescent="0.3">
      <c r="C120"/>
      <c r="D120"/>
      <c r="E120"/>
      <c r="F120"/>
      <c r="G120"/>
      <c r="H120"/>
      <c r="J120" s="8"/>
      <c r="K120" s="8"/>
      <c r="L120" s="8"/>
      <c r="M120" s="8"/>
      <c r="N120" s="8"/>
      <c r="O120" s="8"/>
      <c r="P120" s="8"/>
      <c r="Q120" s="8"/>
      <c r="R120" s="8"/>
      <c r="S120" s="8"/>
      <c r="T120" s="8"/>
      <c r="U120" s="8"/>
      <c r="V120" s="8"/>
      <c r="W120" s="8"/>
      <c r="X120" s="8"/>
      <c r="Y120" s="8"/>
      <c r="Z120" s="8"/>
      <c r="AA120" s="8"/>
      <c r="AB120" s="8"/>
      <c r="AC120" s="8"/>
      <c r="AD120" s="8"/>
      <c r="AE120" s="8"/>
      <c r="AF120" s="8"/>
      <c r="AG120" s="8"/>
      <c r="AH120" s="8"/>
      <c r="AI120" s="8"/>
      <c r="AJ120" s="8"/>
      <c r="AK120" s="8"/>
      <c r="AL120" s="8"/>
      <c r="AM120" s="8"/>
      <c r="AN120" s="8"/>
      <c r="AO120" s="8"/>
      <c r="AP120" s="8"/>
      <c r="AQ120" s="8"/>
      <c r="AR120" s="8"/>
      <c r="AS120" s="8"/>
      <c r="AT120" s="8"/>
      <c r="AU120" s="8"/>
      <c r="AV120" s="8"/>
      <c r="AW120" s="8"/>
      <c r="AX120" s="8"/>
      <c r="AY120" s="8"/>
      <c r="AZ120" s="8"/>
      <c r="BA120" s="8"/>
      <c r="BB120" s="8"/>
      <c r="BC120" s="8"/>
      <c r="BD120" s="8"/>
      <c r="BE120" s="8"/>
      <c r="BF120" s="8"/>
      <c r="BG120" s="8"/>
      <c r="BH120" s="8"/>
      <c r="BI120" s="8"/>
      <c r="BJ120" s="8"/>
      <c r="BK120" s="8"/>
      <c r="BL120" s="8"/>
      <c r="BM120" s="8"/>
      <c r="BN120" s="8"/>
      <c r="BO120" s="8"/>
      <c r="BP120" s="8"/>
      <c r="BQ120" s="8"/>
      <c r="BR120" s="8"/>
      <c r="BS120" s="8"/>
      <c r="BT120" s="8"/>
      <c r="BU120" s="8"/>
      <c r="BV120" s="8"/>
      <c r="BW120" s="8"/>
      <c r="BX120" s="8"/>
      <c r="BY120" s="8"/>
      <c r="BZ120" s="8"/>
      <c r="CA120" s="8"/>
      <c r="CB120" s="8"/>
      <c r="CC120" s="8"/>
      <c r="CD120" s="8"/>
      <c r="CE120" s="8"/>
      <c r="CF120" s="8"/>
      <c r="CG120" s="8"/>
      <c r="CH120" s="8"/>
      <c r="CI120" s="8"/>
      <c r="CJ120" s="8"/>
      <c r="CK120" s="8"/>
      <c r="CL120" s="8"/>
      <c r="CM120" s="8"/>
      <c r="CN120" s="8"/>
      <c r="CO120" s="8"/>
      <c r="CP120" s="8"/>
    </row>
    <row r="121" spans="3:94" x14ac:dyDescent="0.3">
      <c r="C121"/>
      <c r="D121"/>
      <c r="E121"/>
      <c r="F121"/>
      <c r="G121"/>
      <c r="H121"/>
      <c r="J121" s="8"/>
      <c r="K121" s="8"/>
      <c r="L121" s="8"/>
      <c r="M121" s="8"/>
      <c r="N121" s="8"/>
      <c r="O121" s="8"/>
      <c r="P121" s="8"/>
      <c r="Q121" s="8"/>
      <c r="R121" s="8"/>
      <c r="S121" s="8"/>
      <c r="T121" s="8"/>
      <c r="U121" s="8"/>
      <c r="V121" s="8"/>
      <c r="W121" s="8"/>
      <c r="X121" s="8"/>
      <c r="Y121" s="8"/>
      <c r="Z121" s="8"/>
      <c r="AA121" s="8"/>
      <c r="AB121" s="8"/>
      <c r="AC121" s="8"/>
      <c r="AD121" s="8"/>
      <c r="AE121" s="8"/>
      <c r="AF121" s="8"/>
      <c r="AG121" s="8"/>
      <c r="AH121" s="8"/>
      <c r="AI121" s="8"/>
      <c r="AJ121" s="8"/>
      <c r="AK121" s="8"/>
      <c r="AL121" s="8"/>
      <c r="AM121" s="8"/>
      <c r="AN121" s="8"/>
      <c r="AO121" s="8"/>
      <c r="AP121" s="8"/>
      <c r="AQ121" s="8"/>
      <c r="AR121" s="8"/>
      <c r="AS121" s="8"/>
      <c r="AT121" s="8"/>
      <c r="AU121" s="8"/>
      <c r="AV121" s="8"/>
      <c r="AW121" s="8"/>
      <c r="AX121" s="8"/>
      <c r="AY121" s="8"/>
      <c r="AZ121" s="8"/>
      <c r="BA121" s="8"/>
      <c r="BB121" s="8"/>
      <c r="BC121" s="8"/>
      <c r="BD121" s="8"/>
      <c r="BE121" s="8"/>
      <c r="BF121" s="8"/>
      <c r="BG121" s="8"/>
      <c r="BH121" s="8"/>
      <c r="BI121" s="8"/>
      <c r="BJ121" s="8"/>
      <c r="BK121" s="8"/>
      <c r="BL121" s="8"/>
      <c r="BM121" s="8"/>
      <c r="BN121" s="8"/>
      <c r="BO121" s="8"/>
      <c r="BP121" s="8"/>
      <c r="BQ121" s="8"/>
      <c r="BR121" s="8"/>
      <c r="BS121" s="8"/>
      <c r="BT121" s="8"/>
      <c r="BU121" s="8"/>
      <c r="BV121" s="8"/>
      <c r="BW121" s="8"/>
      <c r="BX121" s="8"/>
      <c r="BY121" s="8"/>
      <c r="BZ121" s="8"/>
      <c r="CA121" s="8"/>
      <c r="CB121" s="8"/>
      <c r="CC121" s="8"/>
      <c r="CD121" s="8"/>
      <c r="CE121" s="8"/>
      <c r="CF121" s="8"/>
      <c r="CG121" s="8"/>
      <c r="CH121" s="8"/>
      <c r="CI121" s="8"/>
      <c r="CJ121" s="8"/>
      <c r="CK121" s="8"/>
      <c r="CL121" s="8"/>
      <c r="CM121" s="8"/>
      <c r="CN121" s="8"/>
      <c r="CO121" s="8"/>
      <c r="CP121" s="8"/>
    </row>
    <row r="122" spans="3:94" x14ac:dyDescent="0.3">
      <c r="C122"/>
      <c r="D122"/>
      <c r="E122"/>
      <c r="F122"/>
      <c r="G122"/>
      <c r="H122"/>
      <c r="J122" s="8"/>
      <c r="K122" s="8"/>
      <c r="L122" s="8"/>
      <c r="M122" s="8"/>
      <c r="N122" s="8"/>
      <c r="O122" s="8"/>
      <c r="P122" s="8"/>
      <c r="Q122" s="8"/>
      <c r="R122" s="8"/>
      <c r="S122" s="8"/>
      <c r="T122" s="8"/>
      <c r="U122" s="8"/>
      <c r="V122" s="8"/>
      <c r="W122" s="8"/>
      <c r="X122" s="8"/>
      <c r="Y122" s="8"/>
      <c r="Z122" s="8"/>
      <c r="AA122" s="8"/>
      <c r="AB122" s="8"/>
      <c r="AC122" s="8"/>
      <c r="AD122" s="8"/>
      <c r="AE122" s="8"/>
      <c r="AF122" s="8"/>
      <c r="AG122" s="8"/>
      <c r="AH122" s="8"/>
      <c r="AI122" s="8"/>
      <c r="AJ122" s="8"/>
      <c r="AK122" s="8"/>
      <c r="AL122" s="8"/>
      <c r="AM122" s="8"/>
      <c r="AN122" s="8"/>
      <c r="AO122" s="8"/>
      <c r="AP122" s="8"/>
      <c r="AQ122" s="8"/>
      <c r="AR122" s="8"/>
      <c r="AS122" s="8"/>
      <c r="AT122" s="8"/>
      <c r="AU122" s="8"/>
      <c r="AV122" s="8"/>
      <c r="AW122" s="8"/>
      <c r="AX122" s="8"/>
      <c r="AY122" s="8"/>
      <c r="AZ122" s="8"/>
      <c r="BA122" s="8"/>
      <c r="BB122" s="8"/>
      <c r="BC122" s="8"/>
      <c r="BD122" s="8"/>
      <c r="BE122" s="8"/>
      <c r="BF122" s="8"/>
      <c r="BG122" s="8"/>
      <c r="BH122" s="8"/>
      <c r="BI122" s="8"/>
      <c r="BJ122" s="8"/>
      <c r="BK122" s="8"/>
      <c r="BL122" s="8"/>
      <c r="BM122" s="8"/>
      <c r="BN122" s="8"/>
      <c r="BO122" s="8"/>
      <c r="BP122" s="8"/>
      <c r="BQ122" s="8"/>
      <c r="BR122" s="8"/>
      <c r="BS122" s="8"/>
      <c r="BT122" s="8"/>
      <c r="BU122" s="8"/>
      <c r="BV122" s="8"/>
      <c r="BW122" s="8"/>
      <c r="BX122" s="8"/>
      <c r="BY122" s="8"/>
      <c r="BZ122" s="8"/>
      <c r="CA122" s="8"/>
      <c r="CB122" s="8"/>
      <c r="CC122" s="8"/>
      <c r="CD122" s="8"/>
      <c r="CE122" s="8"/>
      <c r="CF122" s="8"/>
      <c r="CG122" s="8"/>
      <c r="CH122" s="8"/>
      <c r="CI122" s="8"/>
      <c r="CJ122" s="8"/>
      <c r="CK122" s="8"/>
      <c r="CL122" s="8"/>
      <c r="CM122" s="8"/>
      <c r="CN122" s="8"/>
      <c r="CO122" s="8"/>
      <c r="CP122" s="8"/>
    </row>
    <row r="123" spans="3:94" x14ac:dyDescent="0.3">
      <c r="C123"/>
      <c r="D123"/>
      <c r="E123"/>
      <c r="F123"/>
      <c r="G123"/>
      <c r="H123"/>
      <c r="J123" s="8"/>
      <c r="K123" s="8"/>
      <c r="L123" s="8"/>
      <c r="M123" s="8"/>
      <c r="N123" s="8"/>
      <c r="O123" s="8"/>
      <c r="P123" s="8"/>
      <c r="Q123" s="8"/>
      <c r="R123" s="8"/>
      <c r="S123" s="8"/>
      <c r="T123" s="8"/>
      <c r="U123" s="8"/>
      <c r="V123" s="8"/>
      <c r="W123" s="8"/>
      <c r="X123" s="8"/>
      <c r="Y123" s="8"/>
      <c r="Z123" s="8"/>
      <c r="AA123" s="8"/>
      <c r="AB123" s="8"/>
      <c r="AC123" s="8"/>
      <c r="AD123" s="8"/>
      <c r="AE123" s="8"/>
      <c r="AF123" s="8"/>
      <c r="AG123" s="8"/>
      <c r="AH123" s="8"/>
      <c r="AI123" s="8"/>
      <c r="AJ123" s="8"/>
      <c r="AK123" s="8"/>
      <c r="AL123" s="8"/>
      <c r="AM123" s="8"/>
      <c r="AN123" s="8"/>
      <c r="AO123" s="8"/>
      <c r="AP123" s="8"/>
      <c r="AQ123" s="8"/>
      <c r="AR123" s="8"/>
      <c r="AS123" s="8"/>
      <c r="AT123" s="8"/>
      <c r="AU123" s="8"/>
      <c r="AV123" s="8"/>
      <c r="AW123" s="8"/>
      <c r="AX123" s="8"/>
      <c r="AY123" s="8"/>
      <c r="AZ123" s="8"/>
      <c r="BA123" s="8"/>
      <c r="BB123" s="8"/>
      <c r="BC123" s="8"/>
      <c r="BD123" s="8"/>
      <c r="BE123" s="8"/>
      <c r="BF123" s="8"/>
      <c r="BG123" s="8"/>
      <c r="BH123" s="8"/>
      <c r="BI123" s="8"/>
      <c r="BJ123" s="8"/>
      <c r="BK123" s="8"/>
      <c r="BL123" s="8"/>
      <c r="BM123" s="8"/>
      <c r="BN123" s="8"/>
      <c r="BO123" s="8"/>
      <c r="BP123" s="8"/>
      <c r="BQ123" s="8"/>
      <c r="BR123" s="8"/>
      <c r="BS123" s="8"/>
      <c r="BT123" s="8"/>
      <c r="BU123" s="8"/>
      <c r="BV123" s="8"/>
      <c r="BW123" s="8"/>
      <c r="BX123" s="8"/>
      <c r="BY123" s="8"/>
      <c r="BZ123" s="8"/>
      <c r="CA123" s="8"/>
      <c r="CB123" s="8"/>
      <c r="CC123" s="8"/>
      <c r="CD123" s="8"/>
      <c r="CE123" s="8"/>
      <c r="CF123" s="8"/>
      <c r="CG123" s="8"/>
      <c r="CH123" s="8"/>
      <c r="CI123" s="8"/>
      <c r="CJ123" s="8"/>
      <c r="CK123" s="8"/>
      <c r="CL123" s="8"/>
      <c r="CM123" s="8"/>
      <c r="CN123" s="8"/>
      <c r="CO123" s="8"/>
      <c r="CP123" s="8"/>
    </row>
    <row r="124" spans="3:94" x14ac:dyDescent="0.3">
      <c r="C124"/>
      <c r="D124"/>
      <c r="E124"/>
      <c r="F124"/>
      <c r="G124"/>
      <c r="H124"/>
      <c r="J124" s="8"/>
      <c r="K124" s="8"/>
      <c r="L124" s="8"/>
      <c r="M124" s="8"/>
      <c r="N124" s="8"/>
      <c r="O124" s="8"/>
      <c r="P124" s="8"/>
      <c r="Q124" s="8"/>
      <c r="R124" s="8"/>
      <c r="S124" s="8"/>
      <c r="T124" s="8"/>
      <c r="U124" s="8"/>
      <c r="V124" s="8"/>
      <c r="W124" s="8"/>
      <c r="X124" s="8"/>
      <c r="Y124" s="8"/>
      <c r="Z124" s="8"/>
      <c r="AA124" s="8"/>
      <c r="AB124" s="8"/>
      <c r="AC124" s="8"/>
      <c r="AD124" s="8"/>
      <c r="AE124" s="8"/>
      <c r="AF124" s="8"/>
      <c r="AG124" s="8"/>
      <c r="AH124" s="8"/>
      <c r="AI124" s="8"/>
      <c r="AJ124" s="8"/>
      <c r="AK124" s="8"/>
      <c r="AL124" s="8"/>
      <c r="AM124" s="8"/>
      <c r="AN124" s="8"/>
      <c r="AO124" s="8"/>
      <c r="AP124" s="8"/>
      <c r="AQ124" s="8"/>
      <c r="AR124" s="8"/>
      <c r="AS124" s="8"/>
      <c r="AT124" s="8"/>
      <c r="AU124" s="8"/>
      <c r="AV124" s="8"/>
      <c r="AW124" s="8"/>
      <c r="AX124" s="8"/>
      <c r="AY124" s="8"/>
      <c r="AZ124" s="8"/>
      <c r="BA124" s="8"/>
      <c r="BB124" s="8"/>
      <c r="BC124" s="8"/>
      <c r="BD124" s="8"/>
      <c r="BE124" s="8"/>
      <c r="BF124" s="8"/>
      <c r="BG124" s="8"/>
      <c r="BH124" s="8"/>
      <c r="BI124" s="8"/>
      <c r="BJ124" s="8"/>
      <c r="BK124" s="8"/>
      <c r="BL124" s="8"/>
      <c r="BM124" s="8"/>
      <c r="BN124" s="8"/>
      <c r="BO124" s="8"/>
      <c r="BP124" s="8"/>
      <c r="BQ124" s="8"/>
      <c r="BR124" s="8"/>
      <c r="BS124" s="8"/>
      <c r="BT124" s="8"/>
      <c r="BU124" s="8"/>
      <c r="BV124" s="8"/>
      <c r="BW124" s="8"/>
      <c r="BX124" s="8"/>
      <c r="BY124" s="8"/>
      <c r="BZ124" s="8"/>
      <c r="CA124" s="8"/>
      <c r="CB124" s="8"/>
      <c r="CC124" s="8"/>
      <c r="CD124" s="8"/>
      <c r="CE124" s="8"/>
      <c r="CF124" s="8"/>
      <c r="CG124" s="8"/>
      <c r="CH124" s="8"/>
      <c r="CI124" s="8"/>
      <c r="CJ124" s="8"/>
      <c r="CK124" s="8"/>
      <c r="CL124" s="8"/>
      <c r="CM124" s="8"/>
      <c r="CN124" s="8"/>
      <c r="CO124" s="8"/>
      <c r="CP124" s="8"/>
    </row>
    <row r="125" spans="3:94" x14ac:dyDescent="0.3">
      <c r="C125"/>
      <c r="D125"/>
      <c r="E125"/>
      <c r="F125"/>
      <c r="G125"/>
      <c r="H125"/>
      <c r="J125" s="8"/>
      <c r="K125" s="8"/>
      <c r="L125" s="8"/>
      <c r="M125" s="8"/>
      <c r="N125" s="8"/>
      <c r="O125" s="8"/>
      <c r="P125" s="8"/>
      <c r="Q125" s="8"/>
      <c r="R125" s="8"/>
      <c r="S125" s="8"/>
      <c r="T125" s="8"/>
      <c r="U125" s="8"/>
      <c r="V125" s="8"/>
      <c r="W125" s="8"/>
      <c r="X125" s="8"/>
      <c r="Y125" s="8"/>
      <c r="Z125" s="8"/>
      <c r="AA125" s="8"/>
      <c r="AB125" s="8"/>
      <c r="AC125" s="8"/>
      <c r="AD125" s="8"/>
      <c r="AE125" s="8"/>
      <c r="AF125" s="8"/>
      <c r="AG125" s="8"/>
      <c r="AH125" s="8"/>
      <c r="AI125" s="8"/>
      <c r="AJ125" s="8"/>
      <c r="AK125" s="8"/>
      <c r="AL125" s="8"/>
      <c r="AM125" s="8"/>
      <c r="AN125" s="8"/>
      <c r="AO125" s="8"/>
      <c r="AP125" s="8"/>
      <c r="AQ125" s="8"/>
      <c r="AR125" s="8"/>
      <c r="AS125" s="8"/>
      <c r="AT125" s="8"/>
      <c r="AU125" s="8"/>
      <c r="AV125" s="8"/>
      <c r="AW125" s="8"/>
      <c r="AX125" s="8"/>
      <c r="AY125" s="8"/>
      <c r="AZ125" s="8"/>
      <c r="BA125" s="8"/>
      <c r="BB125" s="8"/>
      <c r="BC125" s="8"/>
      <c r="BD125" s="8"/>
      <c r="BE125" s="8"/>
      <c r="BF125" s="8"/>
      <c r="BG125" s="8"/>
      <c r="BH125" s="8"/>
      <c r="BI125" s="8"/>
      <c r="BJ125" s="8"/>
      <c r="BK125" s="8"/>
      <c r="BL125" s="8"/>
      <c r="BM125" s="8"/>
      <c r="BN125" s="8"/>
      <c r="BO125" s="8"/>
      <c r="BP125" s="8"/>
      <c r="BQ125" s="8"/>
      <c r="BR125" s="8"/>
      <c r="BS125" s="8"/>
      <c r="BT125" s="8"/>
      <c r="BU125" s="8"/>
      <c r="BV125" s="8"/>
      <c r="BW125" s="8"/>
      <c r="BX125" s="8"/>
      <c r="BY125" s="8"/>
      <c r="BZ125" s="8"/>
      <c r="CA125" s="8"/>
      <c r="CB125" s="8"/>
      <c r="CC125" s="8"/>
      <c r="CD125" s="8"/>
      <c r="CE125" s="8"/>
      <c r="CF125" s="8"/>
      <c r="CG125" s="8"/>
      <c r="CH125" s="8"/>
      <c r="CI125" s="8"/>
      <c r="CJ125" s="8"/>
      <c r="CK125" s="8"/>
      <c r="CL125" s="8"/>
      <c r="CM125" s="8"/>
      <c r="CN125" s="8"/>
      <c r="CO125" s="8"/>
      <c r="CP125" s="8"/>
    </row>
    <row r="126" spans="3:94" x14ac:dyDescent="0.3">
      <c r="C126"/>
      <c r="D126"/>
      <c r="E126"/>
      <c r="F126"/>
      <c r="G126"/>
      <c r="H126"/>
      <c r="J126" s="8"/>
      <c r="K126" s="8"/>
      <c r="L126" s="8"/>
      <c r="M126" s="8"/>
      <c r="N126" s="8"/>
      <c r="O126" s="8"/>
      <c r="P126" s="8"/>
      <c r="Q126" s="8"/>
      <c r="R126" s="8"/>
      <c r="S126" s="8"/>
      <c r="T126" s="8"/>
      <c r="U126" s="8"/>
      <c r="V126" s="8"/>
      <c r="W126" s="8"/>
      <c r="X126" s="8"/>
      <c r="Y126" s="8"/>
      <c r="Z126" s="8"/>
      <c r="AA126" s="8"/>
      <c r="AB126" s="8"/>
      <c r="AC126" s="8"/>
      <c r="AD126" s="8"/>
      <c r="AE126" s="8"/>
      <c r="AF126" s="8"/>
      <c r="AG126" s="8"/>
      <c r="AH126" s="8"/>
      <c r="AI126" s="8"/>
      <c r="AJ126" s="8"/>
      <c r="AK126" s="8"/>
      <c r="AL126" s="8"/>
      <c r="AM126" s="8"/>
      <c r="AN126" s="8"/>
      <c r="AO126" s="8"/>
      <c r="AP126" s="8"/>
      <c r="AQ126" s="8"/>
      <c r="AR126" s="8"/>
      <c r="AS126" s="8"/>
      <c r="AT126" s="8"/>
      <c r="AU126" s="8"/>
      <c r="AV126" s="8"/>
      <c r="AW126" s="8"/>
      <c r="AX126" s="8"/>
      <c r="AY126" s="8"/>
      <c r="AZ126" s="8"/>
      <c r="BA126" s="8"/>
      <c r="BB126" s="8"/>
      <c r="BC126" s="8"/>
      <c r="BD126" s="8"/>
      <c r="BE126" s="8"/>
      <c r="BF126" s="8"/>
      <c r="BG126" s="8"/>
      <c r="BH126" s="8"/>
      <c r="BI126" s="8"/>
      <c r="BJ126" s="8"/>
      <c r="BK126" s="8"/>
      <c r="BL126" s="8"/>
      <c r="BM126" s="8"/>
      <c r="BN126" s="8"/>
      <c r="BO126" s="8"/>
      <c r="BP126" s="8"/>
      <c r="BQ126" s="8"/>
      <c r="BR126" s="8"/>
      <c r="BS126" s="8"/>
      <c r="BT126" s="8"/>
      <c r="BU126" s="8"/>
      <c r="BV126" s="8"/>
      <c r="BW126" s="8"/>
      <c r="BX126" s="8"/>
      <c r="BY126" s="8"/>
      <c r="BZ126" s="8"/>
      <c r="CA126" s="8"/>
      <c r="CB126" s="8"/>
      <c r="CC126" s="8"/>
      <c r="CD126" s="8"/>
      <c r="CE126" s="8"/>
      <c r="CF126" s="8"/>
      <c r="CG126" s="8"/>
      <c r="CH126" s="8"/>
      <c r="CI126" s="8"/>
      <c r="CJ126" s="8"/>
      <c r="CK126" s="8"/>
      <c r="CL126" s="8"/>
      <c r="CM126" s="8"/>
      <c r="CN126" s="8"/>
      <c r="CO126" s="8"/>
      <c r="CP126" s="8"/>
    </row>
    <row r="127" spans="3:94" x14ac:dyDescent="0.3">
      <c r="C127"/>
      <c r="D127"/>
      <c r="E127"/>
      <c r="F127"/>
      <c r="G127"/>
      <c r="H127"/>
      <c r="J127" s="8"/>
      <c r="K127" s="8"/>
      <c r="L127" s="8"/>
      <c r="M127" s="8"/>
      <c r="N127" s="8"/>
      <c r="O127" s="8"/>
      <c r="P127" s="8"/>
      <c r="Q127" s="8"/>
      <c r="R127" s="8"/>
      <c r="S127" s="8"/>
      <c r="T127" s="8"/>
      <c r="U127" s="8"/>
      <c r="V127" s="8"/>
      <c r="W127" s="8"/>
      <c r="X127" s="8"/>
      <c r="Y127" s="8"/>
      <c r="Z127" s="8"/>
      <c r="AA127" s="8"/>
      <c r="AB127" s="8"/>
      <c r="AC127" s="8"/>
      <c r="AD127" s="8"/>
      <c r="AE127" s="8"/>
      <c r="AF127" s="8"/>
      <c r="AG127" s="8"/>
      <c r="AH127" s="8"/>
      <c r="AI127" s="8"/>
      <c r="AJ127" s="8"/>
      <c r="AK127" s="8"/>
      <c r="AL127" s="8"/>
      <c r="AM127" s="8"/>
      <c r="AN127" s="8"/>
      <c r="AO127" s="8"/>
      <c r="AP127" s="8"/>
      <c r="AQ127" s="8"/>
      <c r="AR127" s="8"/>
      <c r="AS127" s="8"/>
      <c r="AT127" s="8"/>
      <c r="AU127" s="8"/>
      <c r="AV127" s="8"/>
      <c r="AW127" s="8"/>
      <c r="AX127" s="8"/>
      <c r="AY127" s="8"/>
      <c r="AZ127" s="8"/>
      <c r="BA127" s="8"/>
      <c r="BB127" s="8"/>
      <c r="BC127" s="8"/>
      <c r="BD127" s="8"/>
      <c r="BE127" s="8"/>
      <c r="BF127" s="8"/>
      <c r="BG127" s="8"/>
      <c r="BH127" s="8"/>
      <c r="BI127" s="8"/>
      <c r="BJ127" s="8"/>
      <c r="BK127" s="8"/>
      <c r="BL127" s="8"/>
      <c r="BM127" s="8"/>
      <c r="BN127" s="8"/>
      <c r="BO127" s="8"/>
      <c r="BP127" s="8"/>
      <c r="BQ127" s="8"/>
      <c r="BR127" s="8"/>
      <c r="BS127" s="8"/>
      <c r="BT127" s="8"/>
      <c r="BU127" s="8"/>
      <c r="BV127" s="8"/>
      <c r="BW127" s="8"/>
      <c r="BX127" s="8"/>
      <c r="BY127" s="8"/>
      <c r="BZ127" s="8"/>
      <c r="CA127" s="8"/>
      <c r="CB127" s="8"/>
      <c r="CC127" s="8"/>
      <c r="CD127" s="8"/>
      <c r="CE127" s="8"/>
      <c r="CF127" s="8"/>
      <c r="CG127" s="8"/>
      <c r="CH127" s="8"/>
      <c r="CI127" s="8"/>
      <c r="CJ127" s="8"/>
      <c r="CK127" s="8"/>
      <c r="CL127" s="8"/>
      <c r="CM127" s="8"/>
      <c r="CN127" s="8"/>
      <c r="CO127" s="8"/>
      <c r="CP127" s="8"/>
    </row>
    <row r="128" spans="3:94" x14ac:dyDescent="0.3">
      <c r="C128"/>
      <c r="D128"/>
      <c r="E128"/>
      <c r="F128"/>
      <c r="G128"/>
      <c r="H128"/>
      <c r="J128" s="8"/>
      <c r="K128" s="8"/>
      <c r="L128" s="8"/>
      <c r="M128" s="8"/>
      <c r="N128" s="8"/>
      <c r="O128" s="8"/>
      <c r="P128" s="8"/>
      <c r="Q128" s="8"/>
      <c r="R128" s="8"/>
      <c r="S128" s="8"/>
      <c r="T128" s="8"/>
      <c r="U128" s="8"/>
      <c r="V128" s="8"/>
      <c r="W128" s="8"/>
      <c r="X128" s="8"/>
      <c r="Y128" s="8"/>
      <c r="Z128" s="8"/>
      <c r="AA128" s="8"/>
      <c r="AB128" s="8"/>
      <c r="AC128" s="8"/>
      <c r="AD128" s="8"/>
      <c r="AE128" s="8"/>
      <c r="AF128" s="8"/>
      <c r="AG128" s="8"/>
      <c r="AH128" s="8"/>
      <c r="AI128" s="8"/>
      <c r="AJ128" s="8"/>
      <c r="AK128" s="8"/>
      <c r="AL128" s="8"/>
      <c r="AM128" s="8"/>
      <c r="AN128" s="8"/>
      <c r="AO128" s="8"/>
      <c r="AP128" s="8"/>
      <c r="AQ128" s="8"/>
      <c r="AR128" s="8"/>
      <c r="AS128" s="8"/>
      <c r="AT128" s="8"/>
      <c r="AU128" s="8"/>
      <c r="AV128" s="8"/>
      <c r="AW128" s="8"/>
      <c r="AX128" s="8"/>
      <c r="AY128" s="8"/>
      <c r="AZ128" s="8"/>
      <c r="BA128" s="8"/>
      <c r="BB128" s="8"/>
      <c r="BC128" s="8"/>
      <c r="BD128" s="8"/>
      <c r="BE128" s="8"/>
      <c r="BF128" s="8"/>
      <c r="BG128" s="8"/>
      <c r="BH128" s="8"/>
      <c r="BI128" s="8"/>
      <c r="BJ128" s="8"/>
      <c r="BK128" s="8"/>
      <c r="BL128" s="8"/>
      <c r="BM128" s="8"/>
      <c r="BN128" s="8"/>
      <c r="BO128" s="8"/>
      <c r="BP128" s="8"/>
      <c r="BQ128" s="8"/>
      <c r="BR128" s="8"/>
      <c r="BS128" s="8"/>
      <c r="BT128" s="8"/>
      <c r="BU128" s="8"/>
      <c r="BV128" s="8"/>
      <c r="BW128" s="8"/>
      <c r="BX128" s="8"/>
      <c r="BY128" s="8"/>
      <c r="BZ128" s="8"/>
      <c r="CA128" s="8"/>
      <c r="CB128" s="8"/>
      <c r="CC128" s="8"/>
      <c r="CD128" s="8"/>
      <c r="CE128" s="8"/>
      <c r="CF128" s="8"/>
      <c r="CG128" s="8"/>
      <c r="CH128" s="8"/>
      <c r="CI128" s="8"/>
      <c r="CJ128" s="8"/>
      <c r="CK128" s="8"/>
      <c r="CL128" s="8"/>
      <c r="CM128" s="8"/>
      <c r="CN128" s="8"/>
      <c r="CO128" s="8"/>
      <c r="CP128" s="8"/>
    </row>
    <row r="129" spans="3:94" x14ac:dyDescent="0.3">
      <c r="C129"/>
      <c r="D129"/>
      <c r="E129"/>
      <c r="F129"/>
      <c r="G129"/>
      <c r="H129"/>
      <c r="J129" s="8"/>
      <c r="K129" s="8"/>
      <c r="L129" s="8"/>
      <c r="M129" s="8"/>
      <c r="N129" s="8"/>
      <c r="O129" s="8"/>
      <c r="P129" s="8"/>
      <c r="Q129" s="8"/>
      <c r="R129" s="8"/>
      <c r="S129" s="8"/>
      <c r="T129" s="8"/>
      <c r="U129" s="8"/>
      <c r="V129" s="8"/>
      <c r="W129" s="8"/>
      <c r="X129" s="8"/>
      <c r="Y129" s="8"/>
      <c r="Z129" s="8"/>
      <c r="AA129" s="8"/>
      <c r="AB129" s="8"/>
      <c r="AC129" s="8"/>
      <c r="AD129" s="8"/>
      <c r="AE129" s="8"/>
      <c r="AF129" s="8"/>
      <c r="AG129" s="8"/>
      <c r="AH129" s="8"/>
      <c r="AI129" s="8"/>
      <c r="AJ129" s="8"/>
      <c r="AK129" s="8"/>
      <c r="AL129" s="8"/>
      <c r="AM129" s="8"/>
      <c r="AN129" s="8"/>
      <c r="AO129" s="8"/>
      <c r="AP129" s="8"/>
      <c r="AQ129" s="8"/>
      <c r="AR129" s="8"/>
      <c r="AS129" s="8"/>
      <c r="AT129" s="8"/>
      <c r="AU129" s="8"/>
      <c r="AV129" s="8"/>
      <c r="AW129" s="8"/>
      <c r="AX129" s="8"/>
      <c r="AY129" s="8"/>
      <c r="AZ129" s="8"/>
      <c r="BA129" s="8"/>
      <c r="BB129" s="8"/>
      <c r="BC129" s="8"/>
      <c r="BD129" s="8"/>
      <c r="BE129" s="8"/>
      <c r="BF129" s="8"/>
      <c r="BG129" s="8"/>
      <c r="BH129" s="8"/>
      <c r="BI129" s="8"/>
      <c r="BJ129" s="8"/>
      <c r="BK129" s="8"/>
      <c r="BL129" s="8"/>
      <c r="BM129" s="8"/>
      <c r="BN129" s="8"/>
      <c r="BO129" s="8"/>
      <c r="BP129" s="8"/>
      <c r="BQ129" s="8"/>
      <c r="BR129" s="8"/>
      <c r="BS129" s="8"/>
      <c r="BT129" s="8"/>
      <c r="BU129" s="8"/>
      <c r="BV129" s="8"/>
      <c r="BW129" s="8"/>
      <c r="BX129" s="8"/>
      <c r="BY129" s="8"/>
      <c r="BZ129" s="8"/>
      <c r="CA129" s="8"/>
      <c r="CB129" s="8"/>
      <c r="CC129" s="8"/>
      <c r="CD129" s="8"/>
      <c r="CE129" s="8"/>
      <c r="CF129" s="8"/>
      <c r="CG129" s="8"/>
      <c r="CH129" s="8"/>
      <c r="CI129" s="8"/>
      <c r="CJ129" s="8"/>
      <c r="CK129" s="8"/>
      <c r="CL129" s="8"/>
      <c r="CM129" s="8"/>
      <c r="CN129" s="8"/>
      <c r="CO129" s="8"/>
      <c r="CP129" s="8"/>
    </row>
    <row r="130" spans="3:94" x14ac:dyDescent="0.3">
      <c r="C130"/>
      <c r="D130"/>
      <c r="E130"/>
      <c r="F130"/>
      <c r="G130"/>
      <c r="H130"/>
      <c r="J130" s="8"/>
      <c r="K130" s="8"/>
      <c r="L130" s="8"/>
      <c r="M130" s="8"/>
      <c r="N130" s="8"/>
      <c r="O130" s="8"/>
      <c r="P130" s="8"/>
      <c r="Q130" s="8"/>
      <c r="R130" s="8"/>
      <c r="S130" s="8"/>
      <c r="T130" s="8"/>
      <c r="U130" s="8"/>
      <c r="V130" s="8"/>
      <c r="W130" s="8"/>
      <c r="X130" s="8"/>
      <c r="Y130" s="8"/>
      <c r="Z130" s="8"/>
      <c r="AA130" s="8"/>
      <c r="AB130" s="8"/>
      <c r="AC130" s="8"/>
      <c r="AD130" s="8"/>
      <c r="AE130" s="8"/>
      <c r="AF130" s="8"/>
      <c r="AG130" s="8"/>
      <c r="AH130" s="8"/>
      <c r="AI130" s="8"/>
      <c r="AJ130" s="8"/>
      <c r="AK130" s="8"/>
      <c r="AL130" s="8"/>
      <c r="AM130" s="8"/>
      <c r="AN130" s="8"/>
      <c r="AO130" s="8"/>
      <c r="AP130" s="8"/>
      <c r="AQ130" s="8"/>
      <c r="AR130" s="8"/>
      <c r="AS130" s="8"/>
      <c r="AT130" s="8"/>
      <c r="AU130" s="8"/>
      <c r="AV130" s="8"/>
      <c r="AW130" s="8"/>
      <c r="AX130" s="8"/>
      <c r="AY130" s="8"/>
      <c r="AZ130" s="8"/>
      <c r="BA130" s="8"/>
      <c r="BB130" s="8"/>
      <c r="BC130" s="8"/>
      <c r="BD130" s="8"/>
      <c r="BE130" s="8"/>
      <c r="BF130" s="8"/>
      <c r="BG130" s="8"/>
      <c r="BH130" s="8"/>
      <c r="BI130" s="8"/>
      <c r="BJ130" s="8"/>
      <c r="BK130" s="8"/>
      <c r="BL130" s="8"/>
      <c r="BM130" s="8"/>
      <c r="BN130" s="8"/>
      <c r="BO130" s="8"/>
      <c r="BP130" s="8"/>
      <c r="BQ130" s="8"/>
      <c r="BR130" s="8"/>
      <c r="BS130" s="8"/>
      <c r="BT130" s="8"/>
      <c r="BU130" s="8"/>
      <c r="BV130" s="8"/>
      <c r="BW130" s="8"/>
      <c r="BX130" s="8"/>
      <c r="BY130" s="8"/>
      <c r="BZ130" s="8"/>
      <c r="CA130" s="8"/>
      <c r="CB130" s="8"/>
      <c r="CC130" s="8"/>
      <c r="CD130" s="8"/>
      <c r="CE130" s="8"/>
      <c r="CF130" s="8"/>
      <c r="CG130" s="8"/>
      <c r="CH130" s="8"/>
      <c r="CI130" s="8"/>
      <c r="CJ130" s="8"/>
      <c r="CK130" s="8"/>
      <c r="CL130" s="8"/>
      <c r="CM130" s="8"/>
      <c r="CN130" s="8"/>
      <c r="CO130" s="8"/>
      <c r="CP130" s="8"/>
    </row>
    <row r="131" spans="3:94" x14ac:dyDescent="0.3">
      <c r="C131"/>
      <c r="D131"/>
      <c r="E131"/>
      <c r="F131"/>
      <c r="G131"/>
      <c r="H131"/>
      <c r="J131" s="8"/>
      <c r="K131" s="8"/>
      <c r="L131" s="8"/>
      <c r="M131" s="8"/>
      <c r="N131" s="8"/>
      <c r="O131" s="8"/>
      <c r="P131" s="8"/>
      <c r="Q131" s="8"/>
      <c r="R131" s="8"/>
      <c r="S131" s="8"/>
      <c r="T131" s="8"/>
      <c r="U131" s="8"/>
      <c r="V131" s="8"/>
      <c r="W131" s="8"/>
      <c r="X131" s="8"/>
      <c r="Y131" s="8"/>
      <c r="Z131" s="8"/>
      <c r="AA131" s="8"/>
      <c r="AB131" s="8"/>
      <c r="AC131" s="8"/>
      <c r="AD131" s="8"/>
      <c r="AE131" s="8"/>
      <c r="AF131" s="8"/>
      <c r="AG131" s="8"/>
      <c r="AH131" s="8"/>
      <c r="AI131" s="8"/>
      <c r="AJ131" s="8"/>
      <c r="AK131" s="8"/>
      <c r="AL131" s="8"/>
      <c r="AM131" s="8"/>
      <c r="AN131" s="8"/>
      <c r="AO131" s="8"/>
      <c r="AP131" s="8"/>
      <c r="AQ131" s="8"/>
      <c r="AR131" s="8"/>
      <c r="AS131" s="8"/>
      <c r="AT131" s="8"/>
      <c r="AU131" s="8"/>
      <c r="AV131" s="8"/>
      <c r="AW131" s="8"/>
      <c r="AX131" s="8"/>
      <c r="AY131" s="8"/>
      <c r="AZ131" s="8"/>
      <c r="BA131" s="8"/>
      <c r="BB131" s="8"/>
      <c r="BC131" s="8"/>
      <c r="BD131" s="8"/>
      <c r="BE131" s="8"/>
      <c r="BF131" s="8"/>
      <c r="BG131" s="8"/>
      <c r="BH131" s="8"/>
      <c r="BI131" s="8"/>
      <c r="BJ131" s="8"/>
      <c r="BK131" s="8"/>
      <c r="BL131" s="8"/>
      <c r="BM131" s="8"/>
      <c r="BN131" s="8"/>
      <c r="BO131" s="8"/>
      <c r="BP131" s="8"/>
      <c r="BQ131" s="8"/>
      <c r="BR131" s="8"/>
      <c r="BS131" s="8"/>
      <c r="BT131" s="8"/>
      <c r="BU131" s="8"/>
      <c r="BV131" s="8"/>
      <c r="BW131" s="8"/>
      <c r="BX131" s="8"/>
      <c r="BY131" s="8"/>
      <c r="BZ131" s="8"/>
      <c r="CA131" s="8"/>
      <c r="CB131" s="8"/>
      <c r="CC131" s="8"/>
      <c r="CD131" s="8"/>
      <c r="CE131" s="8"/>
      <c r="CF131" s="8"/>
      <c r="CG131" s="8"/>
      <c r="CH131" s="8"/>
      <c r="CI131" s="8"/>
      <c r="CJ131" s="8"/>
      <c r="CK131" s="8"/>
      <c r="CL131" s="8"/>
      <c r="CM131" s="8"/>
      <c r="CN131" s="8"/>
      <c r="CO131" s="8"/>
      <c r="CP131" s="8"/>
    </row>
    <row r="132" spans="3:94" x14ac:dyDescent="0.3">
      <c r="C132"/>
      <c r="D132"/>
      <c r="E132"/>
      <c r="F132"/>
      <c r="G132"/>
      <c r="H132"/>
      <c r="J132" s="8"/>
      <c r="K132" s="8"/>
      <c r="L132" s="8"/>
      <c r="M132" s="8"/>
      <c r="N132" s="8"/>
      <c r="O132" s="8"/>
      <c r="P132" s="8"/>
      <c r="Q132" s="8"/>
      <c r="R132" s="8"/>
      <c r="S132" s="8"/>
      <c r="T132" s="8"/>
      <c r="U132" s="8"/>
      <c r="V132" s="8"/>
      <c r="W132" s="8"/>
      <c r="X132" s="8"/>
      <c r="Y132" s="8"/>
      <c r="Z132" s="8"/>
      <c r="AA132" s="8"/>
      <c r="AB132" s="8"/>
      <c r="AC132" s="8"/>
      <c r="AD132" s="8"/>
      <c r="AE132" s="8"/>
      <c r="AF132" s="8"/>
      <c r="AG132" s="8"/>
      <c r="AH132" s="8"/>
      <c r="AI132" s="8"/>
      <c r="AJ132" s="8"/>
      <c r="AK132" s="8"/>
      <c r="AL132" s="8"/>
      <c r="AM132" s="8"/>
      <c r="AN132" s="8"/>
      <c r="AO132" s="8"/>
      <c r="AP132" s="8"/>
      <c r="AQ132" s="8"/>
      <c r="AR132" s="8"/>
      <c r="AS132" s="8"/>
      <c r="AT132" s="8"/>
      <c r="AU132" s="8"/>
      <c r="AV132" s="8"/>
      <c r="AW132" s="8"/>
      <c r="AX132" s="8"/>
      <c r="AY132" s="8"/>
      <c r="AZ132" s="8"/>
      <c r="BA132" s="8"/>
      <c r="BB132" s="8"/>
      <c r="BC132" s="8"/>
      <c r="BD132" s="8"/>
      <c r="BE132" s="8"/>
      <c r="BF132" s="8"/>
      <c r="BG132" s="8"/>
      <c r="BH132" s="8"/>
      <c r="BI132" s="8"/>
      <c r="BJ132" s="8"/>
      <c r="BK132" s="8"/>
      <c r="BL132" s="8"/>
      <c r="BM132" s="8"/>
      <c r="BN132" s="8"/>
      <c r="BO132" s="8"/>
      <c r="BP132" s="8"/>
      <c r="BQ132" s="8"/>
      <c r="BR132" s="8"/>
      <c r="BS132" s="8"/>
      <c r="BT132" s="8"/>
      <c r="BU132" s="8"/>
      <c r="BV132" s="8"/>
      <c r="BW132" s="8"/>
      <c r="BX132" s="8"/>
      <c r="BY132" s="8"/>
      <c r="BZ132" s="8"/>
      <c r="CA132" s="8"/>
      <c r="CB132" s="8"/>
      <c r="CC132" s="8"/>
      <c r="CD132" s="8"/>
      <c r="CE132" s="8"/>
      <c r="CF132" s="8"/>
      <c r="CG132" s="8"/>
      <c r="CH132" s="8"/>
      <c r="CI132" s="8"/>
      <c r="CJ132" s="8"/>
      <c r="CK132" s="8"/>
      <c r="CL132" s="8"/>
      <c r="CM132" s="8"/>
      <c r="CN132" s="8"/>
      <c r="CO132" s="8"/>
      <c r="CP132" s="8"/>
    </row>
  </sheetData>
  <mergeCells count="14">
    <mergeCell ref="AA13:AJ13"/>
    <mergeCell ref="C13:L13"/>
    <mergeCell ref="AD14:AD15"/>
    <mergeCell ref="AE14:AF14"/>
    <mergeCell ref="AG14:AH14"/>
    <mergeCell ref="I14:J14"/>
    <mergeCell ref="AA14:AA15"/>
    <mergeCell ref="AB14:AB15"/>
    <mergeCell ref="AC14:AC15"/>
    <mergeCell ref="C14:C15"/>
    <mergeCell ref="D14:D15"/>
    <mergeCell ref="E14:E15"/>
    <mergeCell ref="F14:F15"/>
    <mergeCell ref="G14:H14"/>
  </mergeCells>
  <pageMargins left="0.7" right="0.7" top="0.75" bottom="0.75" header="0.3" footer="0.3"/>
  <drawing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tabColor theme="4"/>
  </sheetPr>
  <dimension ref="B1:CP116"/>
  <sheetViews>
    <sheetView workbookViewId="0">
      <selection activeCell="H21" sqref="H21"/>
    </sheetView>
  </sheetViews>
  <sheetFormatPr defaultRowHeight="14.4" x14ac:dyDescent="0.3"/>
  <cols>
    <col min="2" max="2" width="51.44140625" customWidth="1"/>
    <col min="3" max="3" width="10.5546875" style="52" bestFit="1" customWidth="1"/>
    <col min="4" max="4" width="9.6640625" style="52" bestFit="1" customWidth="1"/>
    <col min="5" max="6" width="9.5546875" style="52" bestFit="1" customWidth="1"/>
    <col min="7" max="8" width="9.109375" style="52"/>
    <col min="13" max="13" width="11.44140625" bestFit="1" customWidth="1"/>
    <col min="17" max="17" width="3.5546875" customWidth="1"/>
    <col min="18" max="18" width="3" customWidth="1"/>
    <col min="19" max="19" width="1.33203125" customWidth="1"/>
    <col min="20" max="20" width="3.44140625" customWidth="1"/>
    <col min="21" max="21" width="3.33203125" customWidth="1"/>
    <col min="22" max="22" width="2.88671875" customWidth="1"/>
    <col min="23" max="23" width="1.6640625" customWidth="1"/>
    <col min="24" max="24" width="1.5546875" customWidth="1"/>
    <col min="25" max="25" width="3.44140625" customWidth="1"/>
    <col min="26" max="26" width="29.44140625" customWidth="1"/>
  </cols>
  <sheetData>
    <row r="1" spans="2:94" ht="15" thickBot="1" x14ac:dyDescent="0.35">
      <c r="D1" s="186">
        <v>10</v>
      </c>
    </row>
    <row r="3" spans="2:94" ht="28.8" x14ac:dyDescent="0.55000000000000004">
      <c r="B3" s="51" t="s">
        <v>283</v>
      </c>
      <c r="J3" s="837" t="s">
        <v>815</v>
      </c>
    </row>
    <row r="4" spans="2:94" ht="15" customHeight="1" thickBot="1" x14ac:dyDescent="0.35">
      <c r="B4" s="158" t="s">
        <v>273</v>
      </c>
      <c r="C4" s="578"/>
      <c r="D4" s="578"/>
      <c r="E4" s="578"/>
      <c r="F4" s="578"/>
      <c r="G4" s="578"/>
      <c r="H4" s="578"/>
      <c r="J4">
        <v>0.2</v>
      </c>
      <c r="Z4" s="696" t="s">
        <v>273</v>
      </c>
      <c r="AA4" s="455"/>
      <c r="AB4" s="455"/>
      <c r="AC4" s="455"/>
      <c r="AD4" s="455"/>
      <c r="AE4" s="455"/>
    </row>
    <row r="5" spans="2:94" s="578" customFormat="1" ht="15" customHeight="1" thickTop="1" x14ac:dyDescent="0.3">
      <c r="B5" s="27" t="s">
        <v>255</v>
      </c>
      <c r="C5" s="27" t="s">
        <v>256</v>
      </c>
      <c r="D5" s="28" t="s">
        <v>257</v>
      </c>
      <c r="E5" s="28" t="s">
        <v>259</v>
      </c>
      <c r="F5" s="29" t="s">
        <v>260</v>
      </c>
      <c r="G5" s="30" t="s">
        <v>261</v>
      </c>
      <c r="H5" s="30" t="s">
        <v>262</v>
      </c>
      <c r="I5" s="148" t="s">
        <v>263</v>
      </c>
      <c r="J5" s="30" t="s">
        <v>264</v>
      </c>
      <c r="K5" s="148" t="s">
        <v>265</v>
      </c>
      <c r="L5" s="148" t="s">
        <v>266</v>
      </c>
      <c r="M5" s="148" t="s">
        <v>267</v>
      </c>
      <c r="N5" s="148" t="s">
        <v>268</v>
      </c>
      <c r="O5" s="149" t="s">
        <v>269</v>
      </c>
      <c r="Z5" s="27" t="s">
        <v>255</v>
      </c>
      <c r="AA5" s="27" t="s">
        <v>256</v>
      </c>
      <c r="AB5" s="28" t="s">
        <v>257</v>
      </c>
      <c r="AC5" s="28" t="s">
        <v>259</v>
      </c>
      <c r="AD5" s="29" t="s">
        <v>260</v>
      </c>
      <c r="AE5" s="30" t="s">
        <v>261</v>
      </c>
      <c r="AF5" s="30" t="s">
        <v>262</v>
      </c>
      <c r="AG5" s="148" t="s">
        <v>263</v>
      </c>
      <c r="AH5" s="148" t="s">
        <v>264</v>
      </c>
      <c r="AI5" s="148" t="s">
        <v>265</v>
      </c>
      <c r="AJ5" s="148" t="s">
        <v>266</v>
      </c>
      <c r="AK5" s="148" t="s">
        <v>267</v>
      </c>
      <c r="AL5" s="148" t="s">
        <v>268</v>
      </c>
      <c r="AM5" s="149" t="s">
        <v>269</v>
      </c>
    </row>
    <row r="6" spans="2:94" s="578" customFormat="1" ht="15" customHeight="1" thickBot="1" x14ac:dyDescent="0.35">
      <c r="B6" s="31"/>
      <c r="C6" s="31"/>
      <c r="D6" s="32"/>
      <c r="E6" s="32"/>
      <c r="F6" s="33"/>
      <c r="G6" s="31"/>
      <c r="H6" s="31"/>
      <c r="I6" s="31"/>
      <c r="J6" s="31"/>
      <c r="K6" s="31"/>
      <c r="L6" s="31"/>
      <c r="M6" s="31"/>
      <c r="N6" s="31"/>
      <c r="O6" s="151"/>
      <c r="Z6" s="31"/>
      <c r="AA6" s="31"/>
      <c r="AB6" s="32"/>
      <c r="AC6" s="32"/>
      <c r="AD6" s="33"/>
      <c r="AE6" s="31"/>
      <c r="AF6" s="31"/>
      <c r="AG6" s="31"/>
      <c r="AH6" s="31"/>
      <c r="AI6" s="31"/>
      <c r="AJ6" s="31"/>
      <c r="AK6" s="31"/>
      <c r="AL6" s="31"/>
      <c r="AM6" s="151"/>
    </row>
    <row r="7" spans="2:94" s="578" customFormat="1" ht="15" customHeight="1" x14ac:dyDescent="0.3">
      <c r="B7" s="37"/>
      <c r="C7" s="37"/>
      <c r="D7" s="38"/>
      <c r="E7" s="38" t="s">
        <v>666</v>
      </c>
      <c r="F7" s="38" t="s">
        <v>373</v>
      </c>
      <c r="G7" s="38" t="s">
        <v>374</v>
      </c>
      <c r="H7" s="38" t="s">
        <v>375</v>
      </c>
      <c r="I7" s="37" t="s">
        <v>271</v>
      </c>
      <c r="J7" s="37" t="s">
        <v>271</v>
      </c>
      <c r="K7" s="37" t="s">
        <v>272</v>
      </c>
      <c r="L7" s="37" t="s">
        <v>272</v>
      </c>
      <c r="M7" s="37" t="s">
        <v>272</v>
      </c>
      <c r="N7" s="37" t="s">
        <v>272</v>
      </c>
      <c r="O7" s="153" t="s">
        <v>272</v>
      </c>
      <c r="Z7" s="37"/>
      <c r="AA7" s="37"/>
      <c r="AB7" s="38"/>
      <c r="AC7" s="38"/>
      <c r="AD7" s="37" t="s">
        <v>270</v>
      </c>
      <c r="AE7" s="37" t="s">
        <v>252</v>
      </c>
      <c r="AF7" s="37" t="s">
        <v>253</v>
      </c>
      <c r="AG7" s="37" t="s">
        <v>271</v>
      </c>
      <c r="AH7" s="37" t="s">
        <v>271</v>
      </c>
      <c r="AI7" s="37" t="s">
        <v>272</v>
      </c>
      <c r="AJ7" s="37" t="s">
        <v>272</v>
      </c>
      <c r="AK7" s="37" t="s">
        <v>272</v>
      </c>
      <c r="AL7" s="37" t="s">
        <v>272</v>
      </c>
      <c r="AM7" s="153" t="s">
        <v>272</v>
      </c>
    </row>
    <row r="8" spans="2:94" s="578" customFormat="1" ht="15" customHeight="1" x14ac:dyDescent="0.3">
      <c r="B8" s="39">
        <f>C14</f>
        <v>2015</v>
      </c>
      <c r="C8" s="39">
        <f>B8</f>
        <v>2015</v>
      </c>
      <c r="D8" s="39">
        <f>C21/100</f>
        <v>1.35</v>
      </c>
      <c r="E8" s="39">
        <f>C23</f>
        <v>20</v>
      </c>
      <c r="F8" s="242">
        <f>C43</f>
        <v>11.622</v>
      </c>
      <c r="G8" s="242">
        <f>C46</f>
        <v>0.17507500000000001</v>
      </c>
      <c r="H8" s="242">
        <f>C47</f>
        <v>0</v>
      </c>
      <c r="I8" s="39"/>
      <c r="J8" s="39">
        <f>$J$4*E18/100</f>
        <v>0.2</v>
      </c>
      <c r="K8" s="39"/>
      <c r="L8" s="39"/>
      <c r="M8" s="39"/>
      <c r="N8" s="39"/>
      <c r="O8" s="154"/>
      <c r="Z8" s="39">
        <f>AA14</f>
        <v>2015</v>
      </c>
      <c r="AA8" s="39">
        <f>Z8</f>
        <v>2015</v>
      </c>
      <c r="AB8" s="39">
        <f>AA21/100</f>
        <v>1.35</v>
      </c>
      <c r="AC8" s="39">
        <f>AA23</f>
        <v>20</v>
      </c>
      <c r="AD8" s="242">
        <f>AA43</f>
        <v>5.5875000000000004</v>
      </c>
      <c r="AE8" s="242">
        <f>AA46</f>
        <v>3.9789772727272729E-2</v>
      </c>
      <c r="AF8" s="242">
        <f>AA47</f>
        <v>0</v>
      </c>
      <c r="AG8" s="39"/>
      <c r="AH8" s="39"/>
      <c r="AI8" s="39"/>
      <c r="AJ8" s="39"/>
      <c r="AK8" s="39"/>
      <c r="AL8" s="39"/>
      <c r="AM8" s="154"/>
    </row>
    <row r="9" spans="2:94" s="578" customFormat="1" ht="15" customHeight="1" x14ac:dyDescent="0.3">
      <c r="B9" s="39">
        <f>D14</f>
        <v>2020</v>
      </c>
      <c r="C9" s="39"/>
      <c r="D9" s="39">
        <f>D21/100</f>
        <v>1.45</v>
      </c>
      <c r="E9" s="39">
        <f>D23</f>
        <v>20</v>
      </c>
      <c r="F9" s="242">
        <f>D43</f>
        <v>10.951499999999999</v>
      </c>
      <c r="G9" s="242">
        <f>D46</f>
        <v>0.17507500000000001</v>
      </c>
      <c r="H9" s="242">
        <f>D47</f>
        <v>0</v>
      </c>
      <c r="I9" s="39"/>
      <c r="J9" s="39">
        <f>$J$4*D18/100</f>
        <v>0.2</v>
      </c>
      <c r="K9" s="39"/>
      <c r="L9" s="39"/>
      <c r="M9" s="39"/>
      <c r="N9" s="39"/>
      <c r="O9" s="154"/>
      <c r="Z9" s="39">
        <f>AB14</f>
        <v>2020</v>
      </c>
      <c r="AA9" s="39"/>
      <c r="AB9" s="39">
        <f>AB21/100</f>
        <v>1.45</v>
      </c>
      <c r="AC9" s="39">
        <f>AB23</f>
        <v>20</v>
      </c>
      <c r="AD9" s="242">
        <f>AB43</f>
        <v>2.8887375</v>
      </c>
      <c r="AE9" s="242">
        <f>AB46</f>
        <v>2.1884375000000001E-2</v>
      </c>
      <c r="AF9" s="242">
        <f>AB47</f>
        <v>0</v>
      </c>
      <c r="AG9" s="39"/>
      <c r="AH9" s="39"/>
      <c r="AI9" s="39"/>
      <c r="AJ9" s="39"/>
      <c r="AK9" s="39"/>
      <c r="AL9" s="39"/>
      <c r="AM9" s="154"/>
    </row>
    <row r="10" spans="2:94" s="578" customFormat="1" ht="15" customHeight="1" x14ac:dyDescent="0.3">
      <c r="B10" s="39">
        <f>E14</f>
        <v>2030</v>
      </c>
      <c r="C10" s="39"/>
      <c r="D10" s="39">
        <f>E21/100</f>
        <v>1.7</v>
      </c>
      <c r="E10" s="39">
        <f>E23</f>
        <v>20</v>
      </c>
      <c r="F10" s="242">
        <f>E43</f>
        <v>9.8339999999999996</v>
      </c>
      <c r="G10" s="242">
        <f>E46</f>
        <v>0.17507500000000001</v>
      </c>
      <c r="H10" s="242">
        <f>E47</f>
        <v>0</v>
      </c>
      <c r="I10" s="39"/>
      <c r="J10" s="39">
        <f>$J$4*E18/100</f>
        <v>0.2</v>
      </c>
      <c r="K10" s="39"/>
      <c r="L10" s="39"/>
      <c r="M10" s="39"/>
      <c r="N10" s="39"/>
      <c r="O10" s="154"/>
      <c r="Z10" s="39">
        <f>AC14</f>
        <v>2030</v>
      </c>
      <c r="AA10" s="39"/>
      <c r="AB10" s="39">
        <f>AC21/100</f>
        <v>1.7</v>
      </c>
      <c r="AC10" s="39">
        <f>AC23</f>
        <v>20</v>
      </c>
      <c r="AD10" s="242">
        <f>AC43</f>
        <v>2.5998637499999999</v>
      </c>
      <c r="AE10" s="242">
        <f>AC46</f>
        <v>2.1884375000000001E-2</v>
      </c>
      <c r="AF10" s="242">
        <f>AC47</f>
        <v>0</v>
      </c>
      <c r="AG10" s="39"/>
      <c r="AH10" s="39"/>
      <c r="AI10" s="39"/>
      <c r="AJ10" s="39"/>
      <c r="AK10" s="39"/>
      <c r="AL10" s="39"/>
      <c r="AM10" s="154"/>
    </row>
    <row r="11" spans="2:94" s="578" customFormat="1" ht="15" customHeight="1" thickBot="1" x14ac:dyDescent="0.35">
      <c r="B11" s="39">
        <f>F14</f>
        <v>2050</v>
      </c>
      <c r="C11" s="39"/>
      <c r="D11" s="39">
        <f>F21/100</f>
        <v>1.7</v>
      </c>
      <c r="E11" s="39">
        <f>F23</f>
        <v>20</v>
      </c>
      <c r="F11" s="242">
        <f>F43</f>
        <v>8.865499999999999</v>
      </c>
      <c r="G11" s="242">
        <f>F46</f>
        <v>0.17507500000000001</v>
      </c>
      <c r="H11" s="242">
        <f>F47</f>
        <v>0</v>
      </c>
      <c r="I11" s="155"/>
      <c r="J11" s="39">
        <f>$J$4*F18/100</f>
        <v>0.2</v>
      </c>
      <c r="K11" s="155"/>
      <c r="L11" s="155"/>
      <c r="M11" s="155"/>
      <c r="N11" s="155"/>
      <c r="O11" s="156"/>
      <c r="Z11" s="39">
        <f>AD14</f>
        <v>2050</v>
      </c>
      <c r="AA11" s="39"/>
      <c r="AB11" s="39">
        <f>AD21/100</f>
        <v>1.7</v>
      </c>
      <c r="AC11" s="39">
        <f>AD23</f>
        <v>20</v>
      </c>
      <c r="AD11" s="242">
        <f>AD43</f>
        <v>2.3398773749999999</v>
      </c>
      <c r="AE11" s="242">
        <f>AD46</f>
        <v>2.1884375000000001E-2</v>
      </c>
      <c r="AF11" s="242">
        <f>AD47</f>
        <v>0</v>
      </c>
      <c r="AG11" s="155"/>
      <c r="AH11" s="155"/>
      <c r="AI11" s="155"/>
      <c r="AJ11" s="155"/>
      <c r="AK11" s="155"/>
      <c r="AL11" s="155"/>
      <c r="AM11" s="156"/>
    </row>
    <row r="12" spans="2:94" ht="15" customHeight="1" thickTop="1" thickBot="1" x14ac:dyDescent="0.35"/>
    <row r="13" spans="2:94" ht="15.75" customHeight="1" thickBot="1" x14ac:dyDescent="0.35">
      <c r="B13" s="621" t="s">
        <v>0</v>
      </c>
      <c r="C13" s="1195" t="s">
        <v>653</v>
      </c>
      <c r="D13" s="1196"/>
      <c r="E13" s="1196"/>
      <c r="F13" s="1196"/>
      <c r="G13" s="1196"/>
      <c r="H13" s="1196"/>
      <c r="I13" s="1196"/>
      <c r="J13" s="1196"/>
      <c r="K13" s="1196"/>
      <c r="L13" s="1197"/>
      <c r="M13" s="491"/>
      <c r="N13" s="491"/>
      <c r="O13" s="492"/>
      <c r="Z13" s="621" t="s">
        <v>0</v>
      </c>
      <c r="AA13" s="1195" t="s">
        <v>659</v>
      </c>
      <c r="AB13" s="1196"/>
      <c r="AC13" s="1196"/>
      <c r="AD13" s="1196"/>
      <c r="AE13" s="1196"/>
      <c r="AF13" s="1196"/>
      <c r="AG13" s="1196"/>
      <c r="AH13" s="1196"/>
      <c r="AI13" s="1196"/>
      <c r="AJ13" s="1197"/>
    </row>
    <row r="14" spans="2:94" s="8" customFormat="1" ht="15.75" customHeight="1" thickBot="1" x14ac:dyDescent="0.35">
      <c r="B14" s="624"/>
      <c r="C14" s="1201">
        <v>2015</v>
      </c>
      <c r="D14" s="1202">
        <v>2020</v>
      </c>
      <c r="E14" s="1202">
        <v>2030</v>
      </c>
      <c r="F14" s="1198">
        <v>2050</v>
      </c>
      <c r="G14" s="1201" t="s">
        <v>495</v>
      </c>
      <c r="H14" s="1198"/>
      <c r="I14" s="1201" t="s">
        <v>496</v>
      </c>
      <c r="J14" s="1198"/>
      <c r="K14" s="635" t="s">
        <v>2</v>
      </c>
      <c r="L14" s="635" t="s">
        <v>3</v>
      </c>
      <c r="M14" s="692"/>
      <c r="N14" s="692"/>
      <c r="O14" s="693"/>
      <c r="P14"/>
      <c r="Q14"/>
      <c r="R14"/>
      <c r="S14"/>
      <c r="T14"/>
      <c r="U14"/>
      <c r="V14"/>
      <c r="W14"/>
      <c r="X14"/>
      <c r="Z14" s="580"/>
      <c r="AA14" s="1202">
        <v>2015</v>
      </c>
      <c r="AB14" s="1200">
        <v>2020</v>
      </c>
      <c r="AC14" s="1202">
        <v>2030</v>
      </c>
      <c r="AD14" s="1198">
        <v>2050</v>
      </c>
      <c r="AE14" s="1200" t="s">
        <v>495</v>
      </c>
      <c r="AF14" s="1198"/>
      <c r="AG14" s="1201" t="s">
        <v>496</v>
      </c>
      <c r="AH14" s="1198"/>
      <c r="AI14" s="635" t="s">
        <v>2</v>
      </c>
      <c r="AJ14" s="706" t="s">
        <v>3</v>
      </c>
    </row>
    <row r="15" spans="2:94" ht="15" thickBot="1" x14ac:dyDescent="0.35">
      <c r="B15" s="622" t="s">
        <v>4</v>
      </c>
      <c r="C15" s="1205"/>
      <c r="D15" s="1203"/>
      <c r="E15" s="1203"/>
      <c r="F15" s="1199"/>
      <c r="G15" s="581" t="s">
        <v>497</v>
      </c>
      <c r="H15" s="697" t="s">
        <v>498</v>
      </c>
      <c r="I15" s="582" t="s">
        <v>497</v>
      </c>
      <c r="J15" s="583" t="s">
        <v>498</v>
      </c>
      <c r="K15" s="698"/>
      <c r="L15" s="699"/>
      <c r="M15" s="455"/>
      <c r="N15" s="455"/>
      <c r="O15" s="455"/>
      <c r="Y15" s="8"/>
      <c r="Z15" s="622" t="s">
        <v>4</v>
      </c>
      <c r="AA15" s="1203"/>
      <c r="AB15" s="1204"/>
      <c r="AC15" s="1203"/>
      <c r="AD15" s="1199"/>
      <c r="AE15" s="581" t="s">
        <v>497</v>
      </c>
      <c r="AF15" s="582" t="s">
        <v>498</v>
      </c>
      <c r="AG15" s="697" t="s">
        <v>497</v>
      </c>
      <c r="AH15" s="582" t="s">
        <v>498</v>
      </c>
      <c r="AI15" s="707"/>
      <c r="AJ15" s="699"/>
      <c r="AK15" s="8"/>
      <c r="AL15" s="8"/>
      <c r="AM15" s="8"/>
      <c r="AN15" s="8"/>
      <c r="AO15" s="8"/>
      <c r="AP15" s="8"/>
      <c r="AQ15" s="8"/>
      <c r="AR15" s="8"/>
      <c r="AS15" s="8"/>
      <c r="AT15" s="8"/>
      <c r="AU15" s="8"/>
      <c r="AV15" s="8"/>
      <c r="AW15" s="8"/>
      <c r="AX15" s="8"/>
      <c r="AY15" s="8"/>
      <c r="AZ15" s="8"/>
      <c r="BA15" s="8"/>
      <c r="BB15" s="8"/>
      <c r="BC15" s="8"/>
      <c r="BD15" s="8"/>
      <c r="BE15" s="8"/>
      <c r="BF15" s="8"/>
      <c r="BG15" s="8"/>
      <c r="BH15" s="8"/>
      <c r="BI15" s="8"/>
      <c r="BJ15" s="8"/>
      <c r="BK15" s="8"/>
      <c r="BL15" s="8"/>
      <c r="BM15" s="8"/>
      <c r="BN15" s="8"/>
      <c r="BO15" s="8"/>
      <c r="BP15" s="8"/>
      <c r="BQ15" s="8"/>
      <c r="BR15" s="8"/>
      <c r="BS15" s="8"/>
      <c r="BT15" s="8"/>
      <c r="BU15" s="8"/>
      <c r="BV15" s="8"/>
      <c r="BW15" s="8"/>
      <c r="BX15" s="8"/>
      <c r="BY15" s="8"/>
      <c r="BZ15" s="8"/>
      <c r="CA15" s="8"/>
      <c r="CB15" s="8"/>
      <c r="CC15" s="8"/>
      <c r="CD15" s="8"/>
      <c r="CE15" s="8"/>
      <c r="CF15" s="8"/>
      <c r="CG15" s="8"/>
      <c r="CH15" s="8"/>
      <c r="CI15" s="8"/>
      <c r="CJ15" s="8"/>
      <c r="CK15" s="8"/>
      <c r="CL15" s="8"/>
      <c r="CM15" s="8"/>
      <c r="CN15" s="8"/>
      <c r="CO15" s="8"/>
      <c r="CP15" s="8"/>
    </row>
    <row r="16" spans="2:94" ht="15.75" customHeight="1" thickBot="1" x14ac:dyDescent="0.35">
      <c r="B16" s="623" t="s">
        <v>5</v>
      </c>
      <c r="C16" s="596">
        <v>10</v>
      </c>
      <c r="D16" s="596">
        <v>10</v>
      </c>
      <c r="E16" s="596">
        <v>10</v>
      </c>
      <c r="F16" s="596">
        <v>10</v>
      </c>
      <c r="G16" s="637">
        <v>10</v>
      </c>
      <c r="H16" s="637">
        <v>50</v>
      </c>
      <c r="I16" s="637">
        <v>10</v>
      </c>
      <c r="J16" s="637">
        <v>50</v>
      </c>
      <c r="K16" s="637" t="s">
        <v>654</v>
      </c>
      <c r="L16" s="637"/>
      <c r="M16" s="455"/>
      <c r="N16" s="455"/>
      <c r="O16" s="455"/>
      <c r="Y16" s="8"/>
      <c r="Z16" s="623" t="s">
        <v>5</v>
      </c>
      <c r="AA16" s="596">
        <v>44</v>
      </c>
      <c r="AB16" s="596">
        <v>80</v>
      </c>
      <c r="AC16" s="596">
        <v>80</v>
      </c>
      <c r="AD16" s="596">
        <v>80</v>
      </c>
      <c r="AE16" s="637" t="s">
        <v>655</v>
      </c>
      <c r="AF16" s="637" t="s">
        <v>655</v>
      </c>
      <c r="AG16" s="637" t="s">
        <v>655</v>
      </c>
      <c r="AH16" s="637" t="s">
        <v>655</v>
      </c>
      <c r="AI16" s="637" t="s">
        <v>660</v>
      </c>
      <c r="AJ16" s="706"/>
      <c r="AK16" s="8"/>
      <c r="AL16" s="8"/>
      <c r="AM16" s="8"/>
      <c r="AN16" s="8"/>
      <c r="AO16" s="8"/>
      <c r="AP16" s="8"/>
      <c r="AQ16" s="8"/>
      <c r="AR16" s="8"/>
      <c r="AS16" s="8"/>
      <c r="AT16" s="8"/>
      <c r="AU16" s="8"/>
      <c r="AV16" s="8"/>
      <c r="AW16" s="8"/>
      <c r="AX16" s="8"/>
      <c r="AY16" s="8"/>
      <c r="AZ16" s="8"/>
      <c r="BA16" s="8"/>
      <c r="BB16" s="8"/>
      <c r="BC16" s="8"/>
      <c r="BD16" s="8"/>
      <c r="BE16" s="8"/>
      <c r="BF16" s="8"/>
      <c r="BG16" s="8"/>
      <c r="BH16" s="8"/>
      <c r="BI16" s="8"/>
      <c r="BJ16" s="8"/>
      <c r="BK16" s="8"/>
      <c r="BL16" s="8"/>
      <c r="BM16" s="8"/>
      <c r="BN16" s="8"/>
      <c r="BO16" s="8"/>
      <c r="BP16" s="8"/>
      <c r="BQ16" s="8"/>
      <c r="BR16" s="8"/>
      <c r="BS16" s="8"/>
      <c r="BT16" s="8"/>
      <c r="BU16" s="8"/>
      <c r="BV16" s="8"/>
      <c r="BW16" s="8"/>
      <c r="BX16" s="8"/>
      <c r="BY16" s="8"/>
      <c r="BZ16" s="8"/>
      <c r="CA16" s="8"/>
      <c r="CB16" s="8"/>
      <c r="CC16" s="8"/>
      <c r="CD16" s="8"/>
      <c r="CE16" s="8"/>
      <c r="CF16" s="8"/>
      <c r="CG16" s="8"/>
      <c r="CH16" s="8"/>
      <c r="CI16" s="8"/>
      <c r="CJ16" s="8"/>
      <c r="CK16" s="8"/>
      <c r="CL16" s="8"/>
      <c r="CM16" s="8"/>
      <c r="CN16" s="8"/>
      <c r="CO16" s="8"/>
      <c r="CP16" s="8"/>
    </row>
    <row r="17" spans="2:94" ht="15.75" customHeight="1" thickBot="1" x14ac:dyDescent="0.35">
      <c r="B17" s="623" t="s">
        <v>77</v>
      </c>
      <c r="C17" s="637">
        <v>0</v>
      </c>
      <c r="D17" s="637">
        <v>0</v>
      </c>
      <c r="E17" s="637">
        <v>0</v>
      </c>
      <c r="F17" s="637">
        <v>0</v>
      </c>
      <c r="G17" s="637">
        <v>0</v>
      </c>
      <c r="H17" s="637">
        <v>0</v>
      </c>
      <c r="I17" s="637">
        <v>0</v>
      </c>
      <c r="J17" s="637">
        <v>0</v>
      </c>
      <c r="K17" s="637"/>
      <c r="L17" s="637"/>
      <c r="M17" s="455"/>
      <c r="N17" s="455"/>
      <c r="O17" s="455"/>
      <c r="Y17" s="8"/>
      <c r="Z17" s="623" t="s">
        <v>77</v>
      </c>
      <c r="AA17" s="637">
        <v>0</v>
      </c>
      <c r="AB17" s="637">
        <v>0</v>
      </c>
      <c r="AC17" s="637">
        <v>0</v>
      </c>
      <c r="AD17" s="637">
        <v>0</v>
      </c>
      <c r="AE17" s="637">
        <v>0</v>
      </c>
      <c r="AF17" s="637">
        <v>0</v>
      </c>
      <c r="AG17" s="637">
        <v>0</v>
      </c>
      <c r="AH17" s="637">
        <v>0</v>
      </c>
      <c r="AI17" s="637"/>
      <c r="AJ17" s="637"/>
      <c r="AK17" s="8"/>
      <c r="AL17" s="8"/>
      <c r="AM17" s="8"/>
      <c r="AN17" s="8"/>
      <c r="AO17" s="8"/>
      <c r="AP17" s="8"/>
      <c r="AQ17" s="8"/>
      <c r="AR17" s="8"/>
      <c r="AS17" s="8"/>
      <c r="AT17" s="8"/>
      <c r="AU17" s="8"/>
      <c r="AV17" s="8"/>
      <c r="AW17" s="8"/>
      <c r="AX17" s="8"/>
      <c r="AY17" s="8"/>
      <c r="AZ17" s="8"/>
      <c r="BA17" s="8"/>
      <c r="BB17" s="8"/>
      <c r="BC17" s="8"/>
      <c r="BD17" s="8"/>
      <c r="BE17" s="8"/>
      <c r="BF17" s="8"/>
      <c r="BG17" s="8"/>
      <c r="BH17" s="8"/>
      <c r="BI17" s="8"/>
      <c r="BJ17" s="8"/>
      <c r="BK17" s="8"/>
      <c r="BL17" s="8"/>
      <c r="BM17" s="8"/>
      <c r="BN17" s="8"/>
      <c r="BO17" s="8"/>
      <c r="BP17" s="8"/>
      <c r="BQ17" s="8"/>
      <c r="BR17" s="8"/>
      <c r="BS17" s="8"/>
      <c r="BT17" s="8"/>
      <c r="BU17" s="8"/>
      <c r="BV17" s="8"/>
      <c r="BW17" s="8"/>
      <c r="BX17" s="8"/>
      <c r="BY17" s="8"/>
      <c r="BZ17" s="8"/>
      <c r="CA17" s="8"/>
      <c r="CB17" s="8"/>
      <c r="CC17" s="8"/>
      <c r="CD17" s="8"/>
      <c r="CE17" s="8"/>
      <c r="CF17" s="8"/>
      <c r="CG17" s="8"/>
      <c r="CH17" s="8"/>
      <c r="CI17" s="8"/>
      <c r="CJ17" s="8"/>
      <c r="CK17" s="8"/>
      <c r="CL17" s="8"/>
      <c r="CM17" s="8"/>
      <c r="CN17" s="8"/>
      <c r="CO17" s="8"/>
      <c r="CP17" s="8"/>
    </row>
    <row r="18" spans="2:94" ht="15.75" customHeight="1" thickBot="1" x14ac:dyDescent="0.35">
      <c r="B18" s="623" t="s">
        <v>7</v>
      </c>
      <c r="C18" s="637">
        <v>100</v>
      </c>
      <c r="D18" s="637">
        <v>100</v>
      </c>
      <c r="E18" s="637">
        <v>100</v>
      </c>
      <c r="F18" s="637">
        <v>100</v>
      </c>
      <c r="G18" s="637" t="s">
        <v>655</v>
      </c>
      <c r="H18" s="637" t="s">
        <v>655</v>
      </c>
      <c r="I18" s="637" t="s">
        <v>655</v>
      </c>
      <c r="J18" s="637" t="s">
        <v>655</v>
      </c>
      <c r="K18" s="637"/>
      <c r="L18" s="637"/>
      <c r="M18" s="455"/>
      <c r="N18" s="455"/>
      <c r="O18" s="455"/>
      <c r="Y18" s="8"/>
      <c r="Z18" s="623" t="s">
        <v>7</v>
      </c>
      <c r="AA18" s="637">
        <v>100</v>
      </c>
      <c r="AB18" s="637">
        <v>100</v>
      </c>
      <c r="AC18" s="637">
        <v>100</v>
      </c>
      <c r="AD18" s="637">
        <v>100</v>
      </c>
      <c r="AE18" s="637" t="s">
        <v>655</v>
      </c>
      <c r="AF18" s="637" t="s">
        <v>655</v>
      </c>
      <c r="AG18" s="637" t="s">
        <v>655</v>
      </c>
      <c r="AH18" s="637" t="s">
        <v>655</v>
      </c>
      <c r="AI18" s="637"/>
      <c r="AJ18" s="637"/>
      <c r="AK18" s="8"/>
      <c r="AL18" s="8"/>
      <c r="AM18" s="8"/>
      <c r="AN18" s="8"/>
      <c r="AO18" s="8"/>
      <c r="AP18" s="8"/>
      <c r="AQ18" s="8"/>
      <c r="AR18" s="8"/>
      <c r="AS18" s="8"/>
      <c r="AT18" s="8"/>
      <c r="AU18" s="8"/>
      <c r="AV18" s="8"/>
      <c r="AW18" s="8"/>
      <c r="AX18" s="8"/>
      <c r="AY18" s="8"/>
      <c r="AZ18" s="8"/>
      <c r="BA18" s="8"/>
      <c r="BB18" s="8"/>
      <c r="BC18" s="8"/>
      <c r="BD18" s="8"/>
      <c r="BE18" s="8"/>
      <c r="BF18" s="8"/>
      <c r="BG18" s="8"/>
      <c r="BH18" s="8"/>
      <c r="BI18" s="8"/>
      <c r="BJ18" s="8"/>
      <c r="BK18" s="8"/>
      <c r="BL18" s="8"/>
      <c r="BM18" s="8"/>
      <c r="BN18" s="8"/>
      <c r="BO18" s="8"/>
      <c r="BP18" s="8"/>
      <c r="BQ18" s="8"/>
      <c r="BR18" s="8"/>
      <c r="BS18" s="8"/>
      <c r="BT18" s="8"/>
      <c r="BU18" s="8"/>
      <c r="BV18" s="8"/>
      <c r="BW18" s="8"/>
      <c r="BX18" s="8"/>
      <c r="BY18" s="8"/>
      <c r="BZ18" s="8"/>
      <c r="CA18" s="8"/>
      <c r="CB18" s="8"/>
      <c r="CC18" s="8"/>
      <c r="CD18" s="8"/>
      <c r="CE18" s="8"/>
      <c r="CF18" s="8"/>
      <c r="CG18" s="8"/>
      <c r="CH18" s="8"/>
      <c r="CI18" s="8"/>
      <c r="CJ18" s="8"/>
      <c r="CK18" s="8"/>
      <c r="CL18" s="8"/>
      <c r="CM18" s="8"/>
      <c r="CN18" s="8"/>
      <c r="CO18" s="8"/>
      <c r="CP18" s="8"/>
    </row>
    <row r="19" spans="2:94" ht="15.75" customHeight="1" thickBot="1" x14ac:dyDescent="0.35">
      <c r="B19" s="623" t="s">
        <v>8</v>
      </c>
      <c r="C19" s="637">
        <v>100</v>
      </c>
      <c r="D19" s="637">
        <v>100</v>
      </c>
      <c r="E19" s="637">
        <v>100</v>
      </c>
      <c r="F19" s="637">
        <v>100</v>
      </c>
      <c r="G19" s="637" t="s">
        <v>655</v>
      </c>
      <c r="H19" s="637" t="s">
        <v>655</v>
      </c>
      <c r="I19" s="637" t="s">
        <v>655</v>
      </c>
      <c r="J19" s="637" t="s">
        <v>655</v>
      </c>
      <c r="K19" s="637"/>
      <c r="L19" s="637"/>
      <c r="M19" s="455"/>
      <c r="N19" s="455"/>
      <c r="O19" s="455"/>
      <c r="Y19" s="8"/>
      <c r="Z19" s="623" t="s">
        <v>8</v>
      </c>
      <c r="AA19" s="637">
        <v>100</v>
      </c>
      <c r="AB19" s="637">
        <v>100</v>
      </c>
      <c r="AC19" s="637">
        <v>100</v>
      </c>
      <c r="AD19" s="637">
        <v>100</v>
      </c>
      <c r="AE19" s="637" t="s">
        <v>655</v>
      </c>
      <c r="AF19" s="637" t="s">
        <v>655</v>
      </c>
      <c r="AG19" s="637" t="s">
        <v>655</v>
      </c>
      <c r="AH19" s="637" t="s">
        <v>655</v>
      </c>
      <c r="AI19" s="637"/>
      <c r="AJ19" s="637"/>
      <c r="AK19" s="8"/>
      <c r="AL19" s="8"/>
      <c r="AM19" s="8"/>
      <c r="AN19" s="8"/>
      <c r="AO19" s="8"/>
      <c r="AP19" s="8"/>
      <c r="AQ19" s="8"/>
      <c r="AR19" s="8"/>
      <c r="AS19" s="8"/>
      <c r="AT19" s="8"/>
      <c r="AU19" s="8"/>
      <c r="AV19" s="8"/>
      <c r="AW19" s="8"/>
      <c r="AX19" s="8"/>
      <c r="AY19" s="8"/>
      <c r="AZ19" s="8"/>
      <c r="BA19" s="8"/>
      <c r="BB19" s="8"/>
      <c r="BC19" s="8"/>
      <c r="BD19" s="8"/>
      <c r="BE19" s="8"/>
      <c r="BF19" s="8"/>
      <c r="BG19" s="8"/>
      <c r="BH19" s="8"/>
      <c r="BI19" s="8"/>
      <c r="BJ19" s="8"/>
      <c r="BK19" s="8"/>
      <c r="BL19" s="8"/>
      <c r="BM19" s="8"/>
      <c r="BN19" s="8"/>
      <c r="BO19" s="8"/>
      <c r="BP19" s="8"/>
      <c r="BQ19" s="8"/>
      <c r="BR19" s="8"/>
      <c r="BS19" s="8"/>
      <c r="BT19" s="8"/>
      <c r="BU19" s="8"/>
      <c r="BV19" s="8"/>
      <c r="BW19" s="8"/>
      <c r="BX19" s="8"/>
      <c r="BY19" s="8"/>
      <c r="BZ19" s="8"/>
      <c r="CA19" s="8"/>
      <c r="CB19" s="8"/>
      <c r="CC19" s="8"/>
      <c r="CD19" s="8"/>
      <c r="CE19" s="8"/>
      <c r="CF19" s="8"/>
      <c r="CG19" s="8"/>
      <c r="CH19" s="8"/>
      <c r="CI19" s="8"/>
      <c r="CJ19" s="8"/>
      <c r="CK19" s="8"/>
      <c r="CL19" s="8"/>
      <c r="CM19" s="8"/>
      <c r="CN19" s="8"/>
      <c r="CO19" s="8"/>
      <c r="CP19" s="8"/>
    </row>
    <row r="20" spans="2:94" ht="15.75" customHeight="1" thickBot="1" x14ac:dyDescent="0.35">
      <c r="B20" s="623" t="s">
        <v>86</v>
      </c>
      <c r="C20" s="637" t="s">
        <v>655</v>
      </c>
      <c r="D20" s="637" t="s">
        <v>655</v>
      </c>
      <c r="E20" s="637" t="s">
        <v>655</v>
      </c>
      <c r="F20" s="637" t="s">
        <v>655</v>
      </c>
      <c r="G20" s="637" t="s">
        <v>655</v>
      </c>
      <c r="H20" s="637" t="s">
        <v>655</v>
      </c>
      <c r="I20" s="637" t="s">
        <v>655</v>
      </c>
      <c r="J20" s="637" t="s">
        <v>655</v>
      </c>
      <c r="K20" s="637"/>
      <c r="L20" s="637"/>
      <c r="M20" s="455"/>
      <c r="N20" s="455"/>
      <c r="O20" s="455"/>
      <c r="Y20" s="8"/>
      <c r="Z20" s="623" t="s">
        <v>86</v>
      </c>
      <c r="AA20" s="637" t="s">
        <v>655</v>
      </c>
      <c r="AB20" s="637" t="s">
        <v>655</v>
      </c>
      <c r="AC20" s="637" t="s">
        <v>655</v>
      </c>
      <c r="AD20" s="637" t="s">
        <v>655</v>
      </c>
      <c r="AE20" s="637" t="s">
        <v>655</v>
      </c>
      <c r="AF20" s="637" t="s">
        <v>655</v>
      </c>
      <c r="AG20" s="637" t="s">
        <v>655</v>
      </c>
      <c r="AH20" s="637" t="s">
        <v>655</v>
      </c>
      <c r="AI20" s="637"/>
      <c r="AJ20" s="637"/>
      <c r="AK20" s="8"/>
      <c r="AL20" s="8"/>
      <c r="AM20" s="8"/>
      <c r="AN20" s="8"/>
      <c r="AO20" s="8"/>
      <c r="AP20" s="8"/>
      <c r="AQ20" s="8"/>
      <c r="AR20" s="8"/>
      <c r="AS20" s="8"/>
      <c r="AT20" s="8"/>
      <c r="AU20" s="8"/>
      <c r="AV20" s="8"/>
      <c r="AW20" s="8"/>
      <c r="AX20" s="8"/>
      <c r="AY20" s="8"/>
      <c r="AZ20" s="8"/>
      <c r="BA20" s="8"/>
      <c r="BB20" s="8"/>
      <c r="BC20" s="8"/>
      <c r="BD20" s="8"/>
      <c r="BE20" s="8"/>
      <c r="BF20" s="8"/>
      <c r="BG20" s="8"/>
      <c r="BH20" s="8"/>
      <c r="BI20" s="8"/>
      <c r="BJ20" s="8"/>
      <c r="BK20" s="8"/>
      <c r="BL20" s="8"/>
      <c r="BM20" s="8"/>
      <c r="BN20" s="8"/>
      <c r="BO20" s="8"/>
      <c r="BP20" s="8"/>
      <c r="BQ20" s="8"/>
      <c r="BR20" s="8"/>
      <c r="BS20" s="8"/>
      <c r="BT20" s="8"/>
      <c r="BU20" s="8"/>
      <c r="BV20" s="8"/>
      <c r="BW20" s="8"/>
      <c r="BX20" s="8"/>
      <c r="BY20" s="8"/>
      <c r="BZ20" s="8"/>
      <c r="CA20" s="8"/>
      <c r="CB20" s="8"/>
      <c r="CC20" s="8"/>
      <c r="CD20" s="8"/>
      <c r="CE20" s="8"/>
      <c r="CF20" s="8"/>
      <c r="CG20" s="8"/>
      <c r="CH20" s="8"/>
      <c r="CI20" s="8"/>
      <c r="CJ20" s="8"/>
      <c r="CK20" s="8"/>
      <c r="CL20" s="8"/>
      <c r="CM20" s="8"/>
      <c r="CN20" s="8"/>
      <c r="CO20" s="8"/>
      <c r="CP20" s="8"/>
    </row>
    <row r="21" spans="2:94" ht="15.75" customHeight="1" thickBot="1" x14ac:dyDescent="0.35">
      <c r="B21" s="623" t="s">
        <v>9</v>
      </c>
      <c r="C21" s="637">
        <v>135</v>
      </c>
      <c r="D21" s="637">
        <v>145</v>
      </c>
      <c r="E21" s="637">
        <v>170</v>
      </c>
      <c r="F21" s="637">
        <v>170</v>
      </c>
      <c r="G21" s="637" t="s">
        <v>655</v>
      </c>
      <c r="H21" s="637" t="s">
        <v>655</v>
      </c>
      <c r="I21" s="637" t="s">
        <v>655</v>
      </c>
      <c r="J21" s="637" t="s">
        <v>655</v>
      </c>
      <c r="K21" s="637" t="s">
        <v>42</v>
      </c>
      <c r="L21" s="637">
        <v>2.16</v>
      </c>
      <c r="M21" s="455"/>
      <c r="N21" s="455"/>
      <c r="O21" s="455"/>
      <c r="Y21" s="8"/>
      <c r="Z21" s="623" t="s">
        <v>9</v>
      </c>
      <c r="AA21" s="637">
        <v>135</v>
      </c>
      <c r="AB21" s="637">
        <v>145</v>
      </c>
      <c r="AC21" s="637">
        <v>170</v>
      </c>
      <c r="AD21" s="637">
        <v>170</v>
      </c>
      <c r="AE21" s="637" t="s">
        <v>655</v>
      </c>
      <c r="AF21" s="637" t="s">
        <v>655</v>
      </c>
      <c r="AG21" s="637" t="s">
        <v>655</v>
      </c>
      <c r="AH21" s="637" t="s">
        <v>655</v>
      </c>
      <c r="AI21" s="637" t="s">
        <v>42</v>
      </c>
      <c r="AJ21" s="637">
        <v>2.16</v>
      </c>
      <c r="AK21" s="8"/>
      <c r="AL21" s="8"/>
      <c r="AM21" s="8"/>
      <c r="AN21" s="8"/>
      <c r="AO21" s="8"/>
      <c r="AP21" s="8"/>
      <c r="AQ21" s="8"/>
      <c r="AR21" s="8"/>
      <c r="AS21" s="8"/>
      <c r="AT21" s="8"/>
      <c r="AU21" s="8"/>
      <c r="AV21" s="8"/>
      <c r="AW21" s="8"/>
      <c r="AX21" s="8"/>
      <c r="AY21" s="8"/>
      <c r="AZ21" s="8"/>
      <c r="BA21" s="8"/>
      <c r="BB21" s="8"/>
      <c r="BC21" s="8"/>
      <c r="BD21" s="8"/>
      <c r="BE21" s="8"/>
      <c r="BF21" s="8"/>
      <c r="BG21" s="8"/>
      <c r="BH21" s="8"/>
      <c r="BI21" s="8"/>
      <c r="BJ21" s="8"/>
      <c r="BK21" s="8"/>
      <c r="BL21" s="8"/>
      <c r="BM21" s="8"/>
      <c r="BN21" s="8"/>
      <c r="BO21" s="8"/>
      <c r="BP21" s="8"/>
      <c r="BQ21" s="8"/>
      <c r="BR21" s="8"/>
      <c r="BS21" s="8"/>
      <c r="BT21" s="8"/>
      <c r="BU21" s="8"/>
      <c r="BV21" s="8"/>
      <c r="BW21" s="8"/>
      <c r="BX21" s="8"/>
      <c r="BY21" s="8"/>
      <c r="BZ21" s="8"/>
      <c r="CA21" s="8"/>
      <c r="CB21" s="8"/>
      <c r="CC21" s="8"/>
      <c r="CD21" s="8"/>
      <c r="CE21" s="8"/>
      <c r="CF21" s="8"/>
      <c r="CG21" s="8"/>
      <c r="CH21" s="8"/>
      <c r="CI21" s="8"/>
      <c r="CJ21" s="8"/>
      <c r="CK21" s="8"/>
      <c r="CL21" s="8"/>
      <c r="CM21" s="8"/>
      <c r="CN21" s="8"/>
      <c r="CO21" s="8"/>
      <c r="CP21" s="8"/>
    </row>
    <row r="22" spans="2:94" ht="15.75" customHeight="1" thickBot="1" x14ac:dyDescent="0.35">
      <c r="B22" s="623" t="s">
        <v>500</v>
      </c>
      <c r="C22" s="637" t="s">
        <v>655</v>
      </c>
      <c r="D22" s="637" t="s">
        <v>655</v>
      </c>
      <c r="E22" s="637" t="s">
        <v>655</v>
      </c>
      <c r="F22" s="637" t="s">
        <v>655</v>
      </c>
      <c r="G22" s="637" t="s">
        <v>655</v>
      </c>
      <c r="H22" s="637" t="s">
        <v>655</v>
      </c>
      <c r="I22" s="637" t="s">
        <v>655</v>
      </c>
      <c r="J22" s="637" t="s">
        <v>655</v>
      </c>
      <c r="K22" s="637"/>
      <c r="L22" s="637"/>
      <c r="M22" s="455"/>
      <c r="N22" s="455"/>
      <c r="O22" s="455"/>
      <c r="Y22" s="8"/>
      <c r="Z22" s="623" t="s">
        <v>500</v>
      </c>
      <c r="AA22" s="637" t="s">
        <v>655</v>
      </c>
      <c r="AB22" s="637" t="s">
        <v>655</v>
      </c>
      <c r="AC22" s="637" t="s">
        <v>655</v>
      </c>
      <c r="AD22" s="637" t="s">
        <v>655</v>
      </c>
      <c r="AE22" s="637" t="s">
        <v>655</v>
      </c>
      <c r="AF22" s="637" t="s">
        <v>655</v>
      </c>
      <c r="AG22" s="637" t="s">
        <v>655</v>
      </c>
      <c r="AH22" s="637" t="s">
        <v>655</v>
      </c>
      <c r="AI22" s="637"/>
      <c r="AJ22" s="637"/>
      <c r="AK22" s="8"/>
      <c r="AL22" s="8"/>
      <c r="AM22" s="8"/>
      <c r="AN22" s="8"/>
      <c r="AO22" s="8"/>
      <c r="AP22" s="8"/>
      <c r="AQ22" s="8"/>
      <c r="AR22" s="8"/>
      <c r="AS22" s="8"/>
      <c r="AT22" s="8"/>
      <c r="AU22" s="8"/>
      <c r="AV22" s="8"/>
      <c r="AW22" s="8"/>
      <c r="AX22" s="8"/>
      <c r="AY22" s="8"/>
      <c r="AZ22" s="8"/>
      <c r="BA22" s="8"/>
      <c r="BB22" s="8"/>
      <c r="BC22" s="8"/>
      <c r="BD22" s="8"/>
      <c r="BE22" s="8"/>
      <c r="BF22" s="8"/>
      <c r="BG22" s="8"/>
      <c r="BH22" s="8"/>
      <c r="BI22" s="8"/>
      <c r="BJ22" s="8"/>
      <c r="BK22" s="8"/>
      <c r="BL22" s="8"/>
      <c r="BM22" s="8"/>
      <c r="BN22" s="8"/>
      <c r="BO22" s="8"/>
      <c r="BP22" s="8"/>
      <c r="BQ22" s="8"/>
      <c r="BR22" s="8"/>
      <c r="BS22" s="8"/>
      <c r="BT22" s="8"/>
      <c r="BU22" s="8"/>
      <c r="BV22" s="8"/>
      <c r="BW22" s="8"/>
      <c r="BX22" s="8"/>
      <c r="BY22" s="8"/>
      <c r="BZ22" s="8"/>
      <c r="CA22" s="8"/>
      <c r="CB22" s="8"/>
      <c r="CC22" s="8"/>
      <c r="CD22" s="8"/>
      <c r="CE22" s="8"/>
      <c r="CF22" s="8"/>
      <c r="CG22" s="8"/>
      <c r="CH22" s="8"/>
      <c r="CI22" s="8"/>
      <c r="CJ22" s="8"/>
      <c r="CK22" s="8"/>
      <c r="CL22" s="8"/>
      <c r="CM22" s="8"/>
      <c r="CN22" s="8"/>
      <c r="CO22" s="8"/>
      <c r="CP22" s="8"/>
    </row>
    <row r="23" spans="2:94" ht="15.75" customHeight="1" thickBot="1" x14ac:dyDescent="0.35">
      <c r="B23" s="623" t="s">
        <v>10</v>
      </c>
      <c r="C23" s="637">
        <v>20</v>
      </c>
      <c r="D23" s="637">
        <v>20</v>
      </c>
      <c r="E23" s="637">
        <v>20</v>
      </c>
      <c r="F23" s="637">
        <v>20</v>
      </c>
      <c r="G23" s="637" t="s">
        <v>655</v>
      </c>
      <c r="H23" s="637" t="s">
        <v>655</v>
      </c>
      <c r="I23" s="637" t="s">
        <v>655</v>
      </c>
      <c r="J23" s="637" t="s">
        <v>655</v>
      </c>
      <c r="K23" s="637" t="s">
        <v>19</v>
      </c>
      <c r="L23" s="637"/>
      <c r="M23" s="691"/>
      <c r="N23" s="691"/>
      <c r="O23" s="691"/>
      <c r="P23" s="8"/>
      <c r="Q23" s="8"/>
      <c r="R23" s="8"/>
      <c r="S23" s="8"/>
      <c r="T23" s="8"/>
      <c r="U23" s="8"/>
      <c r="V23" s="8"/>
      <c r="W23" s="8"/>
      <c r="X23" s="8"/>
      <c r="Y23" s="8"/>
      <c r="Z23" s="623" t="s">
        <v>10</v>
      </c>
      <c r="AA23" s="637">
        <v>20</v>
      </c>
      <c r="AB23" s="637">
        <v>20</v>
      </c>
      <c r="AC23" s="637">
        <v>20</v>
      </c>
      <c r="AD23" s="637">
        <v>20</v>
      </c>
      <c r="AE23" s="637" t="s">
        <v>655</v>
      </c>
      <c r="AF23" s="637" t="s">
        <v>655</v>
      </c>
      <c r="AG23" s="637" t="s">
        <v>655</v>
      </c>
      <c r="AH23" s="637" t="s">
        <v>655</v>
      </c>
      <c r="AI23" s="637" t="s">
        <v>19</v>
      </c>
      <c r="AJ23" s="637"/>
      <c r="AK23" s="8"/>
      <c r="AL23" s="8"/>
      <c r="AM23" s="8"/>
      <c r="AN23" s="8"/>
      <c r="AO23" s="8"/>
      <c r="AP23" s="8"/>
      <c r="AQ23" s="8"/>
      <c r="AR23" s="8"/>
      <c r="AS23" s="8"/>
      <c r="AT23" s="8"/>
      <c r="AU23" s="8"/>
      <c r="AV23" s="8"/>
      <c r="AW23" s="8"/>
      <c r="AX23" s="8"/>
      <c r="AY23" s="8"/>
      <c r="AZ23" s="8"/>
      <c r="BA23" s="8"/>
      <c r="BB23" s="8"/>
      <c r="BC23" s="8"/>
      <c r="BD23" s="8"/>
      <c r="BE23" s="8"/>
      <c r="BF23" s="8"/>
      <c r="BG23" s="8"/>
      <c r="BH23" s="8"/>
      <c r="BI23" s="8"/>
      <c r="BJ23" s="8"/>
      <c r="BK23" s="8"/>
      <c r="BL23" s="8"/>
      <c r="BM23" s="8"/>
      <c r="BN23" s="8"/>
      <c r="BO23" s="8"/>
      <c r="BP23" s="8"/>
      <c r="BQ23" s="8"/>
      <c r="BR23" s="8"/>
      <c r="BS23" s="8"/>
      <c r="BT23" s="8"/>
      <c r="BU23" s="8"/>
      <c r="BV23" s="8"/>
      <c r="BW23" s="8"/>
      <c r="BX23" s="8"/>
      <c r="BY23" s="8"/>
      <c r="BZ23" s="8"/>
      <c r="CA23" s="8"/>
      <c r="CB23" s="8"/>
      <c r="CC23" s="8"/>
      <c r="CD23" s="8"/>
      <c r="CE23" s="8"/>
      <c r="CF23" s="8"/>
      <c r="CG23" s="8"/>
      <c r="CH23" s="8"/>
      <c r="CI23" s="8"/>
      <c r="CJ23" s="8"/>
      <c r="CK23" s="8"/>
      <c r="CL23" s="8"/>
      <c r="CM23" s="8"/>
      <c r="CN23" s="8"/>
      <c r="CO23" s="8"/>
      <c r="CP23" s="8"/>
    </row>
    <row r="24" spans="2:94" ht="15.75" customHeight="1" thickBot="1" x14ac:dyDescent="0.35">
      <c r="B24" s="622" t="s">
        <v>516</v>
      </c>
      <c r="C24" s="585"/>
      <c r="D24" s="585"/>
      <c r="E24" s="585"/>
      <c r="F24" s="585"/>
      <c r="G24" s="585"/>
      <c r="H24" s="585"/>
      <c r="I24" s="585"/>
      <c r="J24" s="585"/>
      <c r="K24" s="585"/>
      <c r="L24" s="637"/>
      <c r="M24" s="691"/>
      <c r="N24" s="691"/>
      <c r="O24" s="691"/>
      <c r="P24" s="8"/>
      <c r="Q24" s="8"/>
      <c r="R24" s="8"/>
      <c r="S24" s="8"/>
      <c r="T24" s="8"/>
      <c r="U24" s="8"/>
      <c r="V24" s="8"/>
      <c r="W24" s="8"/>
      <c r="X24" s="8"/>
      <c r="Y24" s="8"/>
      <c r="Z24" s="622" t="s">
        <v>516</v>
      </c>
      <c r="AA24" s="585"/>
      <c r="AB24" s="585"/>
      <c r="AC24" s="585"/>
      <c r="AD24" s="585"/>
      <c r="AE24" s="585"/>
      <c r="AF24" s="585"/>
      <c r="AG24" s="585"/>
      <c r="AH24" s="585"/>
      <c r="AI24" s="585"/>
      <c r="AJ24" s="637"/>
      <c r="AK24" s="8"/>
      <c r="AL24" s="8"/>
      <c r="AM24" s="8"/>
      <c r="AN24" s="8"/>
      <c r="AO24" s="8"/>
      <c r="AP24" s="8"/>
      <c r="AQ24" s="8"/>
      <c r="AR24" s="8"/>
      <c r="AS24" s="8"/>
      <c r="AT24" s="8"/>
      <c r="AU24" s="8"/>
      <c r="AV24" s="8"/>
      <c r="AW24" s="8"/>
      <c r="AX24" s="8"/>
      <c r="AY24" s="8"/>
      <c r="AZ24" s="8"/>
      <c r="BA24" s="8"/>
      <c r="BB24" s="8"/>
      <c r="BC24" s="8"/>
      <c r="BD24" s="8"/>
      <c r="BE24" s="8"/>
      <c r="BF24" s="8"/>
      <c r="BG24" s="8"/>
      <c r="BH24" s="8"/>
      <c r="BI24" s="8"/>
      <c r="BJ24" s="8"/>
      <c r="BK24" s="8"/>
      <c r="BL24" s="8"/>
      <c r="BM24" s="8"/>
      <c r="BN24" s="8"/>
      <c r="BO24" s="8"/>
      <c r="BP24" s="8"/>
      <c r="BQ24" s="8"/>
      <c r="BR24" s="8"/>
      <c r="BS24" s="8"/>
      <c r="BT24" s="8"/>
      <c r="BU24" s="8"/>
      <c r="BV24" s="8"/>
      <c r="BW24" s="8"/>
      <c r="BX24" s="8"/>
      <c r="BY24" s="8"/>
      <c r="BZ24" s="8"/>
      <c r="CA24" s="8"/>
      <c r="CB24" s="8"/>
      <c r="CC24" s="8"/>
      <c r="CD24" s="8"/>
      <c r="CE24" s="8"/>
      <c r="CF24" s="8"/>
      <c r="CG24" s="8"/>
      <c r="CH24" s="8"/>
      <c r="CI24" s="8"/>
      <c r="CJ24" s="8"/>
      <c r="CK24" s="8"/>
      <c r="CL24" s="8"/>
      <c r="CM24" s="8"/>
      <c r="CN24" s="8"/>
      <c r="CO24" s="8"/>
      <c r="CP24" s="8"/>
    </row>
    <row r="25" spans="2:94" ht="15.75" customHeight="1" thickBot="1" x14ac:dyDescent="0.35">
      <c r="B25" s="623" t="s">
        <v>606</v>
      </c>
      <c r="C25" s="637" t="s">
        <v>655</v>
      </c>
      <c r="D25" s="637" t="s">
        <v>655</v>
      </c>
      <c r="E25" s="637" t="s">
        <v>655</v>
      </c>
      <c r="F25" s="637" t="s">
        <v>655</v>
      </c>
      <c r="G25" s="637" t="s">
        <v>655</v>
      </c>
      <c r="H25" s="637" t="s">
        <v>655</v>
      </c>
      <c r="I25" s="637" t="s">
        <v>655</v>
      </c>
      <c r="J25" s="637" t="s">
        <v>655</v>
      </c>
      <c r="K25" s="586"/>
      <c r="L25" s="637"/>
      <c r="M25" s="691"/>
      <c r="N25" s="691"/>
      <c r="O25" s="691"/>
      <c r="P25" s="8"/>
      <c r="Q25" s="8"/>
      <c r="R25" s="8"/>
      <c r="S25" s="8"/>
      <c r="T25" s="8"/>
      <c r="U25" s="8"/>
      <c r="V25" s="8"/>
      <c r="W25" s="8"/>
      <c r="X25" s="8"/>
      <c r="Y25" s="8"/>
      <c r="Z25" s="623" t="s">
        <v>606</v>
      </c>
      <c r="AA25" s="637" t="s">
        <v>655</v>
      </c>
      <c r="AB25" s="637" t="s">
        <v>655</v>
      </c>
      <c r="AC25" s="637" t="s">
        <v>655</v>
      </c>
      <c r="AD25" s="637" t="s">
        <v>655</v>
      </c>
      <c r="AE25" s="637" t="s">
        <v>655</v>
      </c>
      <c r="AF25" s="637" t="s">
        <v>655</v>
      </c>
      <c r="AG25" s="637" t="s">
        <v>655</v>
      </c>
      <c r="AH25" s="637" t="s">
        <v>655</v>
      </c>
      <c r="AI25" s="586"/>
      <c r="AJ25" s="637"/>
      <c r="AK25" s="8"/>
      <c r="AL25" s="8"/>
      <c r="AM25" s="8"/>
      <c r="AN25" s="8"/>
      <c r="AO25" s="8"/>
      <c r="AP25" s="8"/>
      <c r="AQ25" s="8"/>
      <c r="AR25" s="8"/>
      <c r="AS25" s="8"/>
      <c r="AT25" s="8"/>
      <c r="AU25" s="8"/>
      <c r="AV25" s="8"/>
      <c r="AW25" s="8"/>
      <c r="AX25" s="8"/>
      <c r="AY25" s="8"/>
      <c r="AZ25" s="8"/>
      <c r="BA25" s="8"/>
      <c r="BB25" s="8"/>
      <c r="BC25" s="8"/>
      <c r="BD25" s="8"/>
      <c r="BE25" s="8"/>
      <c r="BF25" s="8"/>
      <c r="BG25" s="8"/>
      <c r="BH25" s="8"/>
      <c r="BI25" s="8"/>
      <c r="BJ25" s="8"/>
      <c r="BK25" s="8"/>
      <c r="BL25" s="8"/>
      <c r="BM25" s="8"/>
      <c r="BN25" s="8"/>
      <c r="BO25" s="8"/>
      <c r="BP25" s="8"/>
      <c r="BQ25" s="8"/>
      <c r="BR25" s="8"/>
      <c r="BS25" s="8"/>
      <c r="BT25" s="8"/>
      <c r="BU25" s="8"/>
      <c r="BV25" s="8"/>
      <c r="BW25" s="8"/>
      <c r="BX25" s="8"/>
      <c r="BY25" s="8"/>
      <c r="BZ25" s="8"/>
      <c r="CA25" s="8"/>
      <c r="CB25" s="8"/>
      <c r="CC25" s="8"/>
      <c r="CD25" s="8"/>
      <c r="CE25" s="8"/>
      <c r="CF25" s="8"/>
      <c r="CG25" s="8"/>
      <c r="CH25" s="8"/>
      <c r="CI25" s="8"/>
      <c r="CJ25" s="8"/>
      <c r="CK25" s="8"/>
      <c r="CL25" s="8"/>
      <c r="CM25" s="8"/>
      <c r="CN25" s="8"/>
      <c r="CO25" s="8"/>
      <c r="CP25" s="8"/>
    </row>
    <row r="26" spans="2:94" ht="15.75" customHeight="1" thickBot="1" x14ac:dyDescent="0.35">
      <c r="B26" s="623" t="s">
        <v>520</v>
      </c>
      <c r="C26" s="637" t="s">
        <v>655</v>
      </c>
      <c r="D26" s="637" t="s">
        <v>655</v>
      </c>
      <c r="E26" s="637" t="s">
        <v>655</v>
      </c>
      <c r="F26" s="637" t="s">
        <v>655</v>
      </c>
      <c r="G26" s="637" t="s">
        <v>655</v>
      </c>
      <c r="H26" s="637" t="s">
        <v>655</v>
      </c>
      <c r="I26" s="637" t="s">
        <v>655</v>
      </c>
      <c r="J26" s="637" t="s">
        <v>655</v>
      </c>
      <c r="K26" s="586"/>
      <c r="L26" s="637"/>
      <c r="M26" s="691"/>
      <c r="N26" s="691"/>
      <c r="O26" s="691"/>
      <c r="P26" s="8"/>
      <c r="Q26" s="8"/>
      <c r="R26" s="8"/>
      <c r="S26" s="8"/>
      <c r="T26" s="8"/>
      <c r="U26" s="8"/>
      <c r="V26" s="8"/>
      <c r="W26" s="8"/>
      <c r="X26" s="8"/>
      <c r="Y26" s="8"/>
      <c r="Z26" s="623" t="s">
        <v>520</v>
      </c>
      <c r="AA26" s="637" t="s">
        <v>655</v>
      </c>
      <c r="AB26" s="637" t="s">
        <v>655</v>
      </c>
      <c r="AC26" s="637" t="s">
        <v>655</v>
      </c>
      <c r="AD26" s="637" t="s">
        <v>655</v>
      </c>
      <c r="AE26" s="637" t="s">
        <v>655</v>
      </c>
      <c r="AF26" s="637" t="s">
        <v>655</v>
      </c>
      <c r="AG26" s="637" t="s">
        <v>655</v>
      </c>
      <c r="AH26" s="637" t="s">
        <v>655</v>
      </c>
      <c r="AI26" s="586"/>
      <c r="AJ26" s="637"/>
      <c r="AK26" s="8"/>
      <c r="AL26" s="8"/>
      <c r="AM26" s="8"/>
      <c r="AN26" s="8"/>
      <c r="AO26" s="8"/>
      <c r="AP26" s="8"/>
      <c r="AQ26" s="8"/>
      <c r="AR26" s="8"/>
      <c r="AS26" s="8"/>
      <c r="AT26" s="8"/>
      <c r="AU26" s="8"/>
      <c r="AV26" s="8"/>
      <c r="AW26" s="8"/>
      <c r="AX26" s="8"/>
      <c r="AY26" s="8"/>
      <c r="AZ26" s="8"/>
      <c r="BA26" s="8"/>
      <c r="BB26" s="8"/>
      <c r="BC26" s="8"/>
      <c r="BD26" s="8"/>
      <c r="BE26" s="8"/>
      <c r="BF26" s="8"/>
      <c r="BG26" s="8"/>
      <c r="BH26" s="8"/>
      <c r="BI26" s="8"/>
      <c r="BJ26" s="8"/>
      <c r="BK26" s="8"/>
      <c r="BL26" s="8"/>
      <c r="BM26" s="8"/>
      <c r="BN26" s="8"/>
      <c r="BO26" s="8"/>
      <c r="BP26" s="8"/>
      <c r="BQ26" s="8"/>
      <c r="BR26" s="8"/>
      <c r="BS26" s="8"/>
      <c r="BT26" s="8"/>
      <c r="BU26" s="8"/>
      <c r="BV26" s="8"/>
      <c r="BW26" s="8"/>
      <c r="BX26" s="8"/>
      <c r="BY26" s="8"/>
      <c r="BZ26" s="8"/>
      <c r="CA26" s="8"/>
      <c r="CB26" s="8"/>
      <c r="CC26" s="8"/>
      <c r="CD26" s="8"/>
      <c r="CE26" s="8"/>
      <c r="CF26" s="8"/>
      <c r="CG26" s="8"/>
      <c r="CH26" s="8"/>
      <c r="CI26" s="8"/>
      <c r="CJ26" s="8"/>
      <c r="CK26" s="8"/>
      <c r="CL26" s="8"/>
      <c r="CM26" s="8"/>
      <c r="CN26" s="8"/>
      <c r="CO26" s="8"/>
      <c r="CP26" s="8"/>
    </row>
    <row r="27" spans="2:94" ht="15.75" customHeight="1" thickBot="1" x14ac:dyDescent="0.35">
      <c r="B27" s="623" t="s">
        <v>521</v>
      </c>
      <c r="C27" s="637" t="s">
        <v>655</v>
      </c>
      <c r="D27" s="637" t="s">
        <v>655</v>
      </c>
      <c r="E27" s="637" t="s">
        <v>655</v>
      </c>
      <c r="F27" s="637" t="s">
        <v>655</v>
      </c>
      <c r="G27" s="637" t="s">
        <v>655</v>
      </c>
      <c r="H27" s="637" t="s">
        <v>655</v>
      </c>
      <c r="I27" s="637" t="s">
        <v>655</v>
      </c>
      <c r="J27" s="637" t="s">
        <v>655</v>
      </c>
      <c r="K27" s="586"/>
      <c r="L27" s="637"/>
      <c r="M27" s="691"/>
      <c r="N27" s="691"/>
      <c r="O27" s="691"/>
      <c r="P27" s="8"/>
      <c r="Q27" s="8"/>
      <c r="R27" s="8"/>
      <c r="S27" s="8"/>
      <c r="T27" s="8"/>
      <c r="U27" s="8"/>
      <c r="V27" s="8"/>
      <c r="W27" s="8"/>
      <c r="X27" s="8"/>
      <c r="Y27" s="8"/>
      <c r="Z27" s="623" t="s">
        <v>521</v>
      </c>
      <c r="AA27" s="637" t="s">
        <v>655</v>
      </c>
      <c r="AB27" s="637" t="s">
        <v>655</v>
      </c>
      <c r="AC27" s="637" t="s">
        <v>655</v>
      </c>
      <c r="AD27" s="637" t="s">
        <v>655</v>
      </c>
      <c r="AE27" s="637" t="s">
        <v>655</v>
      </c>
      <c r="AF27" s="637" t="s">
        <v>655</v>
      </c>
      <c r="AG27" s="637" t="s">
        <v>655</v>
      </c>
      <c r="AH27" s="637" t="s">
        <v>655</v>
      </c>
      <c r="AI27" s="586"/>
      <c r="AJ27" s="637"/>
      <c r="AK27" s="8"/>
      <c r="AL27" s="8"/>
      <c r="AM27" s="8"/>
      <c r="AN27" s="8"/>
      <c r="AO27" s="8"/>
      <c r="AP27" s="8"/>
      <c r="AQ27" s="8"/>
      <c r="AR27" s="8"/>
      <c r="AS27" s="8"/>
      <c r="AT27" s="8"/>
      <c r="AU27" s="8"/>
      <c r="AV27" s="8"/>
      <c r="AW27" s="8"/>
      <c r="AX27" s="8"/>
      <c r="AY27" s="8"/>
      <c r="AZ27" s="8"/>
      <c r="BA27" s="8"/>
      <c r="BB27" s="8"/>
      <c r="BC27" s="8"/>
      <c r="BD27" s="8"/>
      <c r="BE27" s="8"/>
      <c r="BF27" s="8"/>
      <c r="BG27" s="8"/>
      <c r="BH27" s="8"/>
      <c r="BI27" s="8"/>
      <c r="BJ27" s="8"/>
      <c r="BK27" s="8"/>
      <c r="BL27" s="8"/>
      <c r="BM27" s="8"/>
      <c r="BN27" s="8"/>
      <c r="BO27" s="8"/>
      <c r="BP27" s="8"/>
      <c r="BQ27" s="8"/>
      <c r="BR27" s="8"/>
      <c r="BS27" s="8"/>
      <c r="BT27" s="8"/>
      <c r="BU27" s="8"/>
      <c r="BV27" s="8"/>
      <c r="BW27" s="8"/>
      <c r="BX27" s="8"/>
      <c r="BY27" s="8"/>
      <c r="BZ27" s="8"/>
      <c r="CA27" s="8"/>
      <c r="CB27" s="8"/>
      <c r="CC27" s="8"/>
      <c r="CD27" s="8"/>
      <c r="CE27" s="8"/>
      <c r="CF27" s="8"/>
      <c r="CG27" s="8"/>
      <c r="CH27" s="8"/>
      <c r="CI27" s="8"/>
      <c r="CJ27" s="8"/>
      <c r="CK27" s="8"/>
      <c r="CL27" s="8"/>
      <c r="CM27" s="8"/>
      <c r="CN27" s="8"/>
      <c r="CO27" s="8"/>
      <c r="CP27" s="8"/>
    </row>
    <row r="28" spans="2:94" ht="15.75" customHeight="1" thickBot="1" x14ac:dyDescent="0.35">
      <c r="B28" s="622" t="s">
        <v>11</v>
      </c>
      <c r="C28" s="587"/>
      <c r="D28" s="587"/>
      <c r="E28" s="587"/>
      <c r="F28" s="587"/>
      <c r="G28" s="587"/>
      <c r="H28" s="587"/>
      <c r="I28" s="587"/>
      <c r="J28" s="587"/>
      <c r="K28" s="587"/>
      <c r="L28" s="588"/>
      <c r="M28" s="691"/>
      <c r="N28" s="691"/>
      <c r="O28" s="691"/>
      <c r="P28" s="8"/>
      <c r="Q28" s="8"/>
      <c r="R28" s="8"/>
      <c r="S28" s="8"/>
      <c r="T28" s="8"/>
      <c r="U28" s="8"/>
      <c r="V28" s="8"/>
      <c r="W28" s="8"/>
      <c r="X28" s="8"/>
      <c r="Y28" s="8"/>
      <c r="Z28" s="622" t="s">
        <v>11</v>
      </c>
      <c r="AA28" s="587"/>
      <c r="AB28" s="587"/>
      <c r="AC28" s="587"/>
      <c r="AD28" s="587"/>
      <c r="AE28" s="587"/>
      <c r="AF28" s="587"/>
      <c r="AG28" s="587"/>
      <c r="AH28" s="587"/>
      <c r="AI28" s="587"/>
      <c r="AJ28" s="588"/>
      <c r="AK28" s="8"/>
      <c r="AL28" s="8"/>
      <c r="AM28" s="8"/>
      <c r="AN28" s="8"/>
      <c r="AO28" s="8"/>
      <c r="AP28" s="8"/>
      <c r="AQ28" s="8"/>
      <c r="AR28" s="8"/>
      <c r="AS28" s="8"/>
      <c r="AT28" s="8"/>
      <c r="AU28" s="8"/>
      <c r="AV28" s="8"/>
      <c r="AW28" s="8"/>
      <c r="AX28" s="8"/>
      <c r="AY28" s="8"/>
      <c r="AZ28" s="8"/>
      <c r="BA28" s="8"/>
      <c r="BB28" s="8"/>
      <c r="BC28" s="8"/>
      <c r="BD28" s="8"/>
      <c r="BE28" s="8"/>
      <c r="BF28" s="8"/>
      <c r="BG28" s="8"/>
      <c r="BH28" s="8"/>
      <c r="BI28" s="8"/>
      <c r="BJ28" s="8"/>
      <c r="BK28" s="8"/>
      <c r="BL28" s="8"/>
      <c r="BM28" s="8"/>
      <c r="BN28" s="8"/>
      <c r="BO28" s="8"/>
      <c r="BP28" s="8"/>
      <c r="BQ28" s="8"/>
      <c r="BR28" s="8"/>
      <c r="BS28" s="8"/>
      <c r="BT28" s="8"/>
      <c r="BU28" s="8"/>
      <c r="BV28" s="8"/>
      <c r="BW28" s="8"/>
      <c r="BX28" s="8"/>
      <c r="BY28" s="8"/>
      <c r="BZ28" s="8"/>
      <c r="CA28" s="8"/>
      <c r="CB28" s="8"/>
      <c r="CC28" s="8"/>
      <c r="CD28" s="8"/>
      <c r="CE28" s="8"/>
      <c r="CF28" s="8"/>
      <c r="CG28" s="8"/>
      <c r="CH28" s="8"/>
      <c r="CI28" s="8"/>
      <c r="CJ28" s="8"/>
      <c r="CK28" s="8"/>
      <c r="CL28" s="8"/>
      <c r="CM28" s="8"/>
      <c r="CN28" s="8"/>
      <c r="CO28" s="8"/>
      <c r="CP28" s="8"/>
    </row>
    <row r="29" spans="2:94" ht="15" thickBot="1" x14ac:dyDescent="0.35">
      <c r="B29" s="623" t="s">
        <v>502</v>
      </c>
      <c r="C29" s="637" t="s">
        <v>655</v>
      </c>
      <c r="D29" s="637" t="s">
        <v>655</v>
      </c>
      <c r="E29" s="637" t="s">
        <v>655</v>
      </c>
      <c r="F29" s="637" t="s">
        <v>655</v>
      </c>
      <c r="G29" s="637" t="s">
        <v>655</v>
      </c>
      <c r="H29" s="637" t="s">
        <v>655</v>
      </c>
      <c r="I29" s="637" t="s">
        <v>655</v>
      </c>
      <c r="J29" s="637" t="s">
        <v>655</v>
      </c>
      <c r="K29" s="637"/>
      <c r="L29" s="637"/>
      <c r="M29" s="691"/>
      <c r="N29" s="691"/>
      <c r="O29" s="691"/>
      <c r="P29" s="8"/>
      <c r="Q29" s="8"/>
      <c r="R29" s="8"/>
      <c r="S29" s="8"/>
      <c r="T29" s="8"/>
      <c r="U29" s="8"/>
      <c r="V29" s="8"/>
      <c r="W29" s="8"/>
      <c r="X29" s="8"/>
      <c r="Y29" s="8"/>
      <c r="Z29" s="623" t="s">
        <v>502</v>
      </c>
      <c r="AA29" s="637" t="s">
        <v>655</v>
      </c>
      <c r="AB29" s="637" t="s">
        <v>655</v>
      </c>
      <c r="AC29" s="637" t="s">
        <v>655</v>
      </c>
      <c r="AD29" s="637" t="s">
        <v>655</v>
      </c>
      <c r="AE29" s="637" t="s">
        <v>655</v>
      </c>
      <c r="AF29" s="637" t="s">
        <v>655</v>
      </c>
      <c r="AG29" s="637" t="s">
        <v>655</v>
      </c>
      <c r="AH29" s="637" t="s">
        <v>655</v>
      </c>
      <c r="AI29" s="637"/>
      <c r="AJ29" s="637"/>
      <c r="AK29" s="8"/>
      <c r="AL29" s="8"/>
      <c r="AM29" s="8"/>
      <c r="AN29" s="8"/>
      <c r="AO29" s="8"/>
      <c r="AP29" s="8"/>
      <c r="AQ29" s="8"/>
      <c r="AR29" s="8"/>
      <c r="AS29" s="8"/>
      <c r="AT29" s="8"/>
      <c r="AU29" s="8"/>
      <c r="AV29" s="8"/>
      <c r="AW29" s="8"/>
      <c r="AX29" s="8"/>
      <c r="AY29" s="8"/>
      <c r="AZ29" s="8"/>
      <c r="BA29" s="8"/>
      <c r="BB29" s="8"/>
      <c r="BC29" s="8"/>
      <c r="BD29" s="8"/>
      <c r="BE29" s="8"/>
      <c r="BF29" s="8"/>
      <c r="BG29" s="8"/>
      <c r="BH29" s="8"/>
      <c r="BI29" s="8"/>
      <c r="BJ29" s="8"/>
      <c r="BK29" s="8"/>
      <c r="BL29" s="8"/>
      <c r="BM29" s="8"/>
      <c r="BN29" s="8"/>
      <c r="BO29" s="8"/>
      <c r="BP29" s="8"/>
      <c r="BQ29" s="8"/>
      <c r="BR29" s="8"/>
      <c r="BS29" s="8"/>
      <c r="BT29" s="8"/>
      <c r="BU29" s="8"/>
      <c r="BV29" s="8"/>
      <c r="BW29" s="8"/>
      <c r="BX29" s="8"/>
      <c r="BY29" s="8"/>
      <c r="BZ29" s="8"/>
      <c r="CA29" s="8"/>
      <c r="CB29" s="8"/>
      <c r="CC29" s="8"/>
      <c r="CD29" s="8"/>
      <c r="CE29" s="8"/>
      <c r="CF29" s="8"/>
      <c r="CG29" s="8"/>
      <c r="CH29" s="8"/>
      <c r="CI29" s="8"/>
      <c r="CJ29" s="8"/>
      <c r="CK29" s="8"/>
      <c r="CL29" s="8"/>
      <c r="CM29" s="8"/>
      <c r="CN29" s="8"/>
      <c r="CO29" s="8"/>
      <c r="CP29" s="8"/>
    </row>
    <row r="30" spans="2:94" ht="15" thickBot="1" x14ac:dyDescent="0.35">
      <c r="B30" s="623" t="s">
        <v>503</v>
      </c>
      <c r="C30" s="586">
        <v>15</v>
      </c>
      <c r="D30" s="586">
        <v>10</v>
      </c>
      <c r="E30" s="586">
        <v>5</v>
      </c>
      <c r="F30" s="586">
        <v>5</v>
      </c>
      <c r="G30" s="637" t="s">
        <v>655</v>
      </c>
      <c r="H30" s="637" t="s">
        <v>655</v>
      </c>
      <c r="I30" s="637" t="s">
        <v>655</v>
      </c>
      <c r="J30" s="637" t="s">
        <v>655</v>
      </c>
      <c r="K30" s="637"/>
      <c r="L30" s="637">
        <v>14</v>
      </c>
      <c r="M30" s="691"/>
      <c r="N30" s="691"/>
      <c r="O30" s="691"/>
      <c r="P30" s="8"/>
      <c r="Q30" s="8"/>
      <c r="R30" s="8"/>
      <c r="S30" s="8"/>
      <c r="T30" s="8"/>
      <c r="U30" s="8"/>
      <c r="V30" s="8"/>
      <c r="W30" s="8"/>
      <c r="X30" s="8"/>
      <c r="Y30" s="8"/>
      <c r="Z30" s="623" t="s">
        <v>503</v>
      </c>
      <c r="AA30" s="586">
        <v>15</v>
      </c>
      <c r="AB30" s="586">
        <v>10</v>
      </c>
      <c r="AC30" s="586">
        <v>5</v>
      </c>
      <c r="AD30" s="586">
        <v>5</v>
      </c>
      <c r="AE30" s="637" t="s">
        <v>655</v>
      </c>
      <c r="AF30" s="637" t="s">
        <v>655</v>
      </c>
      <c r="AG30" s="637" t="s">
        <v>655</v>
      </c>
      <c r="AH30" s="637" t="s">
        <v>655</v>
      </c>
      <c r="AI30" s="637"/>
      <c r="AJ30" s="637">
        <v>14</v>
      </c>
      <c r="AK30" s="8"/>
      <c r="AL30" s="8"/>
      <c r="AM30" s="8"/>
      <c r="AN30" s="8"/>
      <c r="AO30" s="8"/>
      <c r="AP30" s="8"/>
      <c r="AQ30" s="8"/>
      <c r="AR30" s="8"/>
      <c r="AS30" s="8"/>
      <c r="AT30" s="8"/>
      <c r="AU30" s="8"/>
      <c r="AV30" s="8"/>
      <c r="AW30" s="8"/>
      <c r="AX30" s="8"/>
      <c r="AY30" s="8"/>
      <c r="AZ30" s="8"/>
      <c r="BA30" s="8"/>
      <c r="BB30" s="8"/>
      <c r="BC30" s="8"/>
      <c r="BD30" s="8"/>
      <c r="BE30" s="8"/>
      <c r="BF30" s="8"/>
      <c r="BG30" s="8"/>
      <c r="BH30" s="8"/>
      <c r="BI30" s="8"/>
      <c r="BJ30" s="8"/>
      <c r="BK30" s="8"/>
      <c r="BL30" s="8"/>
      <c r="BM30" s="8"/>
      <c r="BN30" s="8"/>
      <c r="BO30" s="8"/>
      <c r="BP30" s="8"/>
      <c r="BQ30" s="8"/>
      <c r="BR30" s="8"/>
      <c r="BS30" s="8"/>
      <c r="BT30" s="8"/>
      <c r="BU30" s="8"/>
      <c r="BV30" s="8"/>
      <c r="BW30" s="8"/>
      <c r="BX30" s="8"/>
      <c r="BY30" s="8"/>
      <c r="BZ30" s="8"/>
      <c r="CA30" s="8"/>
      <c r="CB30" s="8"/>
      <c r="CC30" s="8"/>
      <c r="CD30" s="8"/>
      <c r="CE30" s="8"/>
      <c r="CF30" s="8"/>
      <c r="CG30" s="8"/>
      <c r="CH30" s="8"/>
      <c r="CI30" s="8"/>
      <c r="CJ30" s="8"/>
      <c r="CK30" s="8"/>
      <c r="CL30" s="8"/>
      <c r="CM30" s="8"/>
      <c r="CN30" s="8"/>
      <c r="CO30" s="8"/>
      <c r="CP30" s="8"/>
    </row>
    <row r="31" spans="2:94" s="8" customFormat="1" ht="15" thickBot="1" x14ac:dyDescent="0.35">
      <c r="B31" s="623" t="s">
        <v>504</v>
      </c>
      <c r="C31" s="586">
        <v>2</v>
      </c>
      <c r="D31" s="586">
        <v>1</v>
      </c>
      <c r="E31" s="700">
        <v>0.5</v>
      </c>
      <c r="F31" s="700">
        <v>0.5</v>
      </c>
      <c r="G31" s="637" t="s">
        <v>655</v>
      </c>
      <c r="H31" s="637" t="s">
        <v>655</v>
      </c>
      <c r="I31" s="637" t="s">
        <v>655</v>
      </c>
      <c r="J31" s="637" t="s">
        <v>655</v>
      </c>
      <c r="K31" s="637" t="s">
        <v>279</v>
      </c>
      <c r="L31" s="637"/>
      <c r="M31" s="691"/>
      <c r="N31" s="691"/>
      <c r="O31" s="691"/>
      <c r="Z31" s="623" t="s">
        <v>504</v>
      </c>
      <c r="AA31" s="586">
        <v>2</v>
      </c>
      <c r="AB31" s="586">
        <v>1</v>
      </c>
      <c r="AC31" s="700">
        <v>0.5</v>
      </c>
      <c r="AD31" s="700">
        <v>0.5</v>
      </c>
      <c r="AE31" s="637" t="s">
        <v>655</v>
      </c>
      <c r="AF31" s="637" t="s">
        <v>655</v>
      </c>
      <c r="AG31" s="637" t="s">
        <v>655</v>
      </c>
      <c r="AH31" s="637" t="s">
        <v>655</v>
      </c>
      <c r="AI31" s="637" t="s">
        <v>37</v>
      </c>
      <c r="AJ31" s="637"/>
    </row>
    <row r="32" spans="2:94" ht="15" thickBot="1" x14ac:dyDescent="0.35">
      <c r="B32" s="623" t="s">
        <v>505</v>
      </c>
      <c r="C32" s="586">
        <v>0</v>
      </c>
      <c r="D32" s="586">
        <v>0</v>
      </c>
      <c r="E32" s="586">
        <v>0</v>
      </c>
      <c r="F32" s="586">
        <v>0</v>
      </c>
      <c r="G32" s="637" t="s">
        <v>655</v>
      </c>
      <c r="H32" s="637" t="s">
        <v>655</v>
      </c>
      <c r="I32" s="637" t="s">
        <v>655</v>
      </c>
      <c r="J32" s="637" t="s">
        <v>655</v>
      </c>
      <c r="K32" s="637" t="s">
        <v>279</v>
      </c>
      <c r="L32" s="637"/>
      <c r="M32" s="694"/>
      <c r="N32" s="691"/>
      <c r="O32" s="691"/>
      <c r="P32" s="8"/>
      <c r="Q32" s="8"/>
      <c r="R32" s="8"/>
      <c r="S32" s="8"/>
      <c r="T32" s="8"/>
      <c r="U32" s="8"/>
      <c r="V32" s="8"/>
      <c r="W32" s="8"/>
      <c r="X32" s="8"/>
      <c r="Y32" s="8"/>
      <c r="Z32" s="623" t="s">
        <v>505</v>
      </c>
      <c r="AA32" s="586">
        <v>0</v>
      </c>
      <c r="AB32" s="586">
        <v>0</v>
      </c>
      <c r="AC32" s="586">
        <v>0</v>
      </c>
      <c r="AD32" s="586">
        <v>0</v>
      </c>
      <c r="AE32" s="637" t="s">
        <v>655</v>
      </c>
      <c r="AF32" s="637" t="s">
        <v>655</v>
      </c>
      <c r="AG32" s="637" t="s">
        <v>655</v>
      </c>
      <c r="AH32" s="637" t="s">
        <v>655</v>
      </c>
      <c r="AI32" s="637" t="s">
        <v>37</v>
      </c>
      <c r="AJ32" s="637"/>
      <c r="AK32" s="8"/>
      <c r="AL32" s="8"/>
      <c r="AM32" s="8"/>
      <c r="AN32" s="8"/>
      <c r="AO32" s="8"/>
      <c r="AP32" s="8"/>
      <c r="AQ32" s="8"/>
      <c r="AR32" s="8"/>
      <c r="AS32" s="8"/>
      <c r="AT32" s="8"/>
      <c r="AU32" s="8"/>
      <c r="AV32" s="8"/>
      <c r="AW32" s="8"/>
      <c r="AX32" s="8"/>
      <c r="AY32" s="8"/>
      <c r="AZ32" s="8"/>
      <c r="BA32" s="8"/>
      <c r="BB32" s="8"/>
      <c r="BC32" s="8"/>
      <c r="BD32" s="8"/>
      <c r="BE32" s="8"/>
      <c r="BF32" s="8"/>
      <c r="BG32" s="8"/>
      <c r="BH32" s="8"/>
      <c r="BI32" s="8"/>
      <c r="BJ32" s="8"/>
      <c r="BK32" s="8"/>
      <c r="BL32" s="8"/>
      <c r="BM32" s="8"/>
      <c r="BN32" s="8"/>
      <c r="BO32" s="8"/>
      <c r="BP32" s="8"/>
      <c r="BQ32" s="8"/>
      <c r="BR32" s="8"/>
      <c r="BS32" s="8"/>
      <c r="BT32" s="8"/>
      <c r="BU32" s="8"/>
      <c r="BV32" s="8"/>
      <c r="BW32" s="8"/>
      <c r="BX32" s="8"/>
      <c r="BY32" s="8"/>
      <c r="BZ32" s="8"/>
      <c r="CA32" s="8"/>
      <c r="CB32" s="8"/>
      <c r="CC32" s="8"/>
      <c r="CD32" s="8"/>
      <c r="CE32" s="8"/>
      <c r="CF32" s="8"/>
      <c r="CG32" s="8"/>
      <c r="CH32" s="8"/>
      <c r="CI32" s="8"/>
      <c r="CJ32" s="8"/>
      <c r="CK32" s="8"/>
      <c r="CL32" s="8"/>
      <c r="CM32" s="8"/>
      <c r="CN32" s="8"/>
      <c r="CO32" s="8"/>
      <c r="CP32" s="8"/>
    </row>
    <row r="33" spans="2:94" ht="15" thickBot="1" x14ac:dyDescent="0.35">
      <c r="B33" s="623" t="s">
        <v>18</v>
      </c>
      <c r="C33" s="586">
        <v>0</v>
      </c>
      <c r="D33" s="586">
        <v>0</v>
      </c>
      <c r="E33" s="586">
        <v>0</v>
      </c>
      <c r="F33" s="586">
        <v>0</v>
      </c>
      <c r="G33" s="637" t="s">
        <v>655</v>
      </c>
      <c r="H33" s="637" t="s">
        <v>655</v>
      </c>
      <c r="I33" s="637" t="s">
        <v>655</v>
      </c>
      <c r="J33" s="637" t="s">
        <v>655</v>
      </c>
      <c r="K33" s="637" t="s">
        <v>279</v>
      </c>
      <c r="L33" s="637"/>
      <c r="M33" s="695"/>
      <c r="N33" s="691"/>
      <c r="O33" s="691"/>
      <c r="P33" s="8"/>
      <c r="Q33" s="8"/>
      <c r="R33" s="8"/>
      <c r="S33" s="8"/>
      <c r="T33" s="8"/>
      <c r="U33" s="8"/>
      <c r="V33" s="8"/>
      <c r="W33" s="8"/>
      <c r="X33" s="8"/>
      <c r="Y33" s="8"/>
      <c r="Z33" s="623" t="s">
        <v>18</v>
      </c>
      <c r="AA33" s="586">
        <v>0</v>
      </c>
      <c r="AB33" s="586">
        <v>0</v>
      </c>
      <c r="AC33" s="586">
        <v>0</v>
      </c>
      <c r="AD33" s="586">
        <v>0</v>
      </c>
      <c r="AE33" s="637" t="s">
        <v>655</v>
      </c>
      <c r="AF33" s="637" t="s">
        <v>655</v>
      </c>
      <c r="AG33" s="637" t="s">
        <v>655</v>
      </c>
      <c r="AH33" s="637" t="s">
        <v>655</v>
      </c>
      <c r="AI33" s="637" t="s">
        <v>37</v>
      </c>
      <c r="AJ33" s="637"/>
      <c r="AK33" s="8"/>
      <c r="AL33" s="8"/>
      <c r="AM33" s="8"/>
      <c r="AN33" s="8"/>
      <c r="AO33" s="8"/>
      <c r="AP33" s="8"/>
      <c r="AQ33" s="8"/>
      <c r="AR33" s="8"/>
      <c r="AS33" s="8"/>
      <c r="AT33" s="8"/>
      <c r="AU33" s="8"/>
      <c r="AV33" s="8"/>
      <c r="AW33" s="8"/>
      <c r="AX33" s="8"/>
      <c r="AY33" s="8"/>
      <c r="AZ33" s="8"/>
      <c r="BA33" s="8"/>
      <c r="BB33" s="8"/>
      <c r="BC33" s="8"/>
      <c r="BD33" s="8"/>
      <c r="BE33" s="8"/>
      <c r="BF33" s="8"/>
      <c r="BG33" s="8"/>
      <c r="BH33" s="8"/>
      <c r="BI33" s="8"/>
      <c r="BJ33" s="8"/>
      <c r="BK33" s="8"/>
      <c r="BL33" s="8"/>
      <c r="BM33" s="8"/>
      <c r="BN33" s="8"/>
      <c r="BO33" s="8"/>
      <c r="BP33" s="8"/>
      <c r="BQ33" s="8"/>
      <c r="BR33" s="8"/>
      <c r="BS33" s="8"/>
      <c r="BT33" s="8"/>
      <c r="BU33" s="8"/>
      <c r="BV33" s="8"/>
      <c r="BW33" s="8"/>
      <c r="BX33" s="8"/>
      <c r="BY33" s="8"/>
      <c r="BZ33" s="8"/>
      <c r="CA33" s="8"/>
      <c r="CB33" s="8"/>
      <c r="CC33" s="8"/>
      <c r="CD33" s="8"/>
      <c r="CE33" s="8"/>
      <c r="CF33" s="8"/>
      <c r="CG33" s="8"/>
      <c r="CH33" s="8"/>
      <c r="CI33" s="8"/>
      <c r="CJ33" s="8"/>
      <c r="CK33" s="8"/>
      <c r="CL33" s="8"/>
      <c r="CM33" s="8"/>
      <c r="CN33" s="8"/>
      <c r="CO33" s="8"/>
      <c r="CP33" s="8"/>
    </row>
    <row r="34" spans="2:94" ht="21" thickBot="1" x14ac:dyDescent="0.35">
      <c r="B34" s="622" t="s">
        <v>642</v>
      </c>
      <c r="C34" s="701"/>
      <c r="D34" s="701"/>
      <c r="E34" s="701"/>
      <c r="F34" s="701"/>
      <c r="G34" s="701"/>
      <c r="H34" s="701"/>
      <c r="I34" s="701"/>
      <c r="J34" s="701"/>
      <c r="K34" s="587"/>
      <c r="L34" s="588"/>
      <c r="M34" s="691"/>
      <c r="N34" s="691"/>
      <c r="O34" s="691"/>
      <c r="P34" s="8"/>
      <c r="Q34" s="8"/>
      <c r="R34" s="8"/>
      <c r="S34" s="8"/>
      <c r="T34" s="8"/>
      <c r="U34" s="8"/>
      <c r="V34" s="8"/>
      <c r="W34" s="8"/>
      <c r="X34" s="8"/>
      <c r="Y34" s="8"/>
      <c r="Z34" s="622" t="s">
        <v>642</v>
      </c>
      <c r="AA34" s="701"/>
      <c r="AB34" s="701"/>
      <c r="AC34" s="701"/>
      <c r="AD34" s="701"/>
      <c r="AE34" s="701"/>
      <c r="AF34" s="701"/>
      <c r="AG34" s="701"/>
      <c r="AH34" s="701"/>
      <c r="AI34" s="587"/>
      <c r="AJ34" s="588"/>
      <c r="AK34" s="8"/>
      <c r="AL34" s="8"/>
      <c r="AM34" s="8"/>
      <c r="AN34" s="8"/>
      <c r="AO34" s="8"/>
      <c r="AP34" s="8"/>
      <c r="AQ34" s="8"/>
      <c r="AR34" s="8"/>
      <c r="AS34" s="8"/>
      <c r="AT34" s="8"/>
      <c r="AU34" s="8"/>
      <c r="AV34" s="8"/>
      <c r="AW34" s="8"/>
      <c r="AX34" s="8"/>
      <c r="AY34" s="8"/>
      <c r="AZ34" s="8"/>
      <c r="BA34" s="8"/>
      <c r="BB34" s="8"/>
      <c r="BC34" s="8"/>
      <c r="BD34" s="8"/>
      <c r="BE34" s="8"/>
      <c r="BF34" s="8"/>
      <c r="BG34" s="8"/>
      <c r="BH34" s="8"/>
      <c r="BI34" s="8"/>
      <c r="BJ34" s="8"/>
      <c r="BK34" s="8"/>
      <c r="BL34" s="8"/>
      <c r="BM34" s="8"/>
      <c r="BN34" s="8"/>
      <c r="BO34" s="8"/>
      <c r="BP34" s="8"/>
      <c r="BQ34" s="8"/>
      <c r="BR34" s="8"/>
      <c r="BS34" s="8"/>
      <c r="BT34" s="8"/>
      <c r="BU34" s="8"/>
      <c r="BV34" s="8"/>
      <c r="BW34" s="8"/>
      <c r="BX34" s="8"/>
      <c r="BY34" s="8"/>
      <c r="BZ34" s="8"/>
      <c r="CA34" s="8"/>
      <c r="CB34" s="8"/>
      <c r="CC34" s="8"/>
      <c r="CD34" s="8"/>
      <c r="CE34" s="8"/>
      <c r="CF34" s="8"/>
      <c r="CG34" s="8"/>
      <c r="CH34" s="8"/>
      <c r="CI34" s="8"/>
      <c r="CJ34" s="8"/>
      <c r="CK34" s="8"/>
      <c r="CL34" s="8"/>
      <c r="CM34" s="8"/>
      <c r="CN34" s="8"/>
      <c r="CO34" s="8"/>
      <c r="CP34" s="8"/>
    </row>
    <row r="35" spans="2:94" ht="20.399999999999999" x14ac:dyDescent="0.3">
      <c r="B35" s="625" t="s">
        <v>22</v>
      </c>
      <c r="C35" s="703">
        <v>15.6</v>
      </c>
      <c r="D35" s="704">
        <v>14.7</v>
      </c>
      <c r="E35" s="704">
        <v>13.2</v>
      </c>
      <c r="F35" s="704">
        <v>11.9</v>
      </c>
      <c r="G35" s="635" t="s">
        <v>655</v>
      </c>
      <c r="H35" s="635" t="s">
        <v>655</v>
      </c>
      <c r="I35" s="635" t="s">
        <v>655</v>
      </c>
      <c r="J35" s="635" t="s">
        <v>655</v>
      </c>
      <c r="K35" s="591" t="s">
        <v>657</v>
      </c>
      <c r="L35" s="591"/>
      <c r="M35" s="455"/>
      <c r="N35" s="455"/>
      <c r="O35" s="455"/>
      <c r="Q35" s="8"/>
      <c r="R35" s="8"/>
      <c r="S35" s="8"/>
      <c r="T35" s="8"/>
      <c r="U35" s="8"/>
      <c r="V35" s="8"/>
      <c r="W35" s="8"/>
      <c r="X35" s="8"/>
      <c r="Y35" s="8"/>
      <c r="Z35" s="625" t="s">
        <v>22</v>
      </c>
      <c r="AA35" s="635">
        <v>33</v>
      </c>
      <c r="AB35" s="599">
        <v>31.02</v>
      </c>
      <c r="AC35" s="599">
        <v>27.917999999999999</v>
      </c>
      <c r="AD35" s="599">
        <v>25.126200000000001</v>
      </c>
      <c r="AE35" s="635" t="s">
        <v>655</v>
      </c>
      <c r="AF35" s="635" t="s">
        <v>655</v>
      </c>
      <c r="AG35" s="635" t="s">
        <v>655</v>
      </c>
      <c r="AH35" s="635" t="s">
        <v>655</v>
      </c>
      <c r="AI35" s="591" t="s">
        <v>661</v>
      </c>
      <c r="AJ35" s="591"/>
      <c r="AK35" s="8"/>
      <c r="AL35" s="8"/>
      <c r="AM35" s="8"/>
      <c r="AN35" s="8"/>
      <c r="AO35" s="8"/>
      <c r="AP35" s="8"/>
      <c r="AQ35" s="8"/>
      <c r="AR35" s="8"/>
      <c r="AS35" s="8"/>
      <c r="AT35" s="8"/>
      <c r="AU35" s="8"/>
      <c r="AV35" s="8"/>
      <c r="AW35" s="8"/>
      <c r="AX35" s="8"/>
      <c r="AY35" s="8"/>
      <c r="AZ35" s="8"/>
      <c r="BA35" s="8"/>
      <c r="BB35" s="8"/>
      <c r="BC35" s="8"/>
      <c r="BD35" s="8"/>
      <c r="BE35" s="8"/>
      <c r="BF35" s="8"/>
      <c r="BG35" s="8"/>
      <c r="BH35" s="8"/>
      <c r="BI35" s="8"/>
      <c r="BJ35" s="8"/>
      <c r="BK35" s="8"/>
      <c r="BL35" s="8"/>
      <c r="BM35" s="8"/>
      <c r="BN35" s="8"/>
      <c r="BO35" s="8"/>
      <c r="BP35" s="8"/>
      <c r="BQ35" s="8"/>
      <c r="BR35" s="8"/>
      <c r="BS35" s="8"/>
      <c r="BT35" s="8"/>
      <c r="BU35" s="8"/>
      <c r="BV35" s="8"/>
      <c r="BW35" s="8"/>
      <c r="BX35" s="8"/>
      <c r="BY35" s="8"/>
      <c r="BZ35" s="8"/>
      <c r="CA35" s="8"/>
      <c r="CB35" s="8"/>
      <c r="CC35" s="8"/>
      <c r="CD35" s="8"/>
      <c r="CE35" s="8"/>
      <c r="CF35" s="8"/>
      <c r="CG35" s="8"/>
      <c r="CH35" s="8"/>
      <c r="CI35" s="8"/>
      <c r="CJ35" s="8"/>
      <c r="CK35" s="8"/>
      <c r="CL35" s="8"/>
      <c r="CM35" s="8"/>
      <c r="CN35" s="8"/>
      <c r="CO35" s="8"/>
      <c r="CP35" s="8"/>
    </row>
    <row r="36" spans="2:94" x14ac:dyDescent="0.3">
      <c r="B36" s="625" t="s">
        <v>24</v>
      </c>
      <c r="C36" s="604">
        <v>64</v>
      </c>
      <c r="D36" s="604">
        <v>61</v>
      </c>
      <c r="E36" s="604">
        <v>55</v>
      </c>
      <c r="F36" s="604">
        <v>55</v>
      </c>
      <c r="G36" s="604" t="s">
        <v>655</v>
      </c>
      <c r="H36" s="604" t="s">
        <v>655</v>
      </c>
      <c r="I36" s="604" t="s">
        <v>655</v>
      </c>
      <c r="J36" s="604" t="s">
        <v>655</v>
      </c>
      <c r="K36" s="591" t="s">
        <v>537</v>
      </c>
      <c r="L36" s="591"/>
      <c r="M36" s="691"/>
      <c r="N36" s="691"/>
      <c r="O36" s="691"/>
      <c r="P36" s="8"/>
      <c r="Q36" s="8"/>
      <c r="R36" s="8"/>
      <c r="S36" s="8"/>
      <c r="T36" s="8"/>
      <c r="U36" s="8"/>
      <c r="V36" s="8"/>
      <c r="W36" s="8"/>
      <c r="X36" s="8"/>
      <c r="Y36" s="8"/>
      <c r="Z36" s="625" t="s">
        <v>24</v>
      </c>
      <c r="AA36" s="604">
        <v>42</v>
      </c>
      <c r="AB36" s="604">
        <v>42</v>
      </c>
      <c r="AC36" s="604">
        <v>42</v>
      </c>
      <c r="AD36" s="604">
        <v>42</v>
      </c>
      <c r="AE36" s="604" t="s">
        <v>655</v>
      </c>
      <c r="AF36" s="604" t="s">
        <v>655</v>
      </c>
      <c r="AG36" s="604" t="s">
        <v>655</v>
      </c>
      <c r="AH36" s="604" t="s">
        <v>655</v>
      </c>
      <c r="AI36" s="591" t="s">
        <v>279</v>
      </c>
      <c r="AJ36" s="591"/>
      <c r="AK36" s="8"/>
      <c r="AL36" s="8"/>
      <c r="AM36" s="8"/>
      <c r="AN36" s="8"/>
      <c r="AO36" s="8"/>
      <c r="AP36" s="8"/>
      <c r="AQ36" s="8"/>
      <c r="AR36" s="8"/>
      <c r="AS36" s="8"/>
      <c r="AT36" s="8"/>
      <c r="AU36" s="8"/>
      <c r="AV36" s="8"/>
      <c r="AW36" s="8"/>
      <c r="AX36" s="8"/>
      <c r="AY36" s="8"/>
      <c r="AZ36" s="8"/>
      <c r="BA36" s="8"/>
      <c r="BB36" s="8"/>
      <c r="BC36" s="8"/>
      <c r="BD36" s="8"/>
      <c r="BE36" s="8"/>
      <c r="BF36" s="8"/>
      <c r="BG36" s="8"/>
      <c r="BH36" s="8"/>
      <c r="BI36" s="8"/>
      <c r="BJ36" s="8"/>
      <c r="BK36" s="8"/>
      <c r="BL36" s="8"/>
      <c r="BM36" s="8"/>
      <c r="BN36" s="8"/>
      <c r="BO36" s="8"/>
      <c r="BP36" s="8"/>
      <c r="BQ36" s="8"/>
      <c r="BR36" s="8"/>
      <c r="BS36" s="8"/>
      <c r="BT36" s="8"/>
      <c r="BU36" s="8"/>
      <c r="BV36" s="8"/>
      <c r="BW36" s="8"/>
      <c r="BX36" s="8"/>
      <c r="BY36" s="8"/>
      <c r="BZ36" s="8"/>
      <c r="CA36" s="8"/>
      <c r="CB36" s="8"/>
      <c r="CC36" s="8"/>
      <c r="CD36" s="8"/>
      <c r="CE36" s="8"/>
      <c r="CF36" s="8"/>
      <c r="CG36" s="8"/>
      <c r="CH36" s="8"/>
      <c r="CI36" s="8"/>
      <c r="CJ36" s="8"/>
      <c r="CK36" s="8"/>
      <c r="CL36" s="8"/>
      <c r="CM36" s="8"/>
      <c r="CN36" s="8"/>
      <c r="CO36" s="8"/>
      <c r="CP36" s="8"/>
    </row>
    <row r="37" spans="2:94" ht="15" thickBot="1" x14ac:dyDescent="0.35">
      <c r="B37" s="626" t="s">
        <v>26</v>
      </c>
      <c r="C37" s="636">
        <v>36</v>
      </c>
      <c r="D37" s="636">
        <v>39</v>
      </c>
      <c r="E37" s="636">
        <v>45</v>
      </c>
      <c r="F37" s="636">
        <v>45</v>
      </c>
      <c r="G37" s="636" t="s">
        <v>655</v>
      </c>
      <c r="H37" s="636" t="s">
        <v>655</v>
      </c>
      <c r="I37" s="636" t="s">
        <v>655</v>
      </c>
      <c r="J37" s="636" t="s">
        <v>655</v>
      </c>
      <c r="K37" s="637" t="s">
        <v>537</v>
      </c>
      <c r="L37" s="637"/>
      <c r="M37" s="691"/>
      <c r="N37" s="691"/>
      <c r="O37" s="691"/>
      <c r="P37" s="8"/>
      <c r="Q37" s="8"/>
      <c r="R37" s="8"/>
      <c r="S37" s="8"/>
      <c r="T37" s="8"/>
      <c r="U37" s="8"/>
      <c r="V37" s="8"/>
      <c r="W37" s="8"/>
      <c r="X37" s="8"/>
      <c r="Y37" s="8"/>
      <c r="Z37" s="626" t="s">
        <v>26</v>
      </c>
      <c r="AA37" s="636">
        <v>58</v>
      </c>
      <c r="AB37" s="636">
        <v>58</v>
      </c>
      <c r="AC37" s="636">
        <v>58</v>
      </c>
      <c r="AD37" s="636">
        <v>58</v>
      </c>
      <c r="AE37" s="636" t="s">
        <v>655</v>
      </c>
      <c r="AF37" s="636" t="s">
        <v>655</v>
      </c>
      <c r="AG37" s="636" t="s">
        <v>655</v>
      </c>
      <c r="AH37" s="636" t="s">
        <v>655</v>
      </c>
      <c r="AI37" s="637" t="s">
        <v>279</v>
      </c>
      <c r="AJ37" s="637"/>
      <c r="AK37" s="8"/>
      <c r="AL37" s="8"/>
      <c r="AM37" s="8"/>
      <c r="AN37" s="8"/>
      <c r="AO37" s="8"/>
      <c r="AP37" s="8"/>
      <c r="AQ37" s="8"/>
      <c r="AR37" s="8"/>
      <c r="AS37" s="8"/>
      <c r="AT37" s="8"/>
      <c r="AU37" s="8"/>
      <c r="AV37" s="8"/>
      <c r="AW37" s="8"/>
      <c r="AX37" s="8"/>
      <c r="AY37" s="8"/>
      <c r="AZ37" s="8"/>
      <c r="BA37" s="8"/>
      <c r="BB37" s="8"/>
      <c r="BC37" s="8"/>
      <c r="BD37" s="8"/>
      <c r="BE37" s="8"/>
      <c r="BF37" s="8"/>
      <c r="BG37" s="8"/>
      <c r="BH37" s="8"/>
      <c r="BI37" s="8"/>
      <c r="BJ37" s="8"/>
      <c r="BK37" s="8"/>
      <c r="BL37" s="8"/>
      <c r="BM37" s="8"/>
      <c r="BN37" s="8"/>
      <c r="BO37" s="8"/>
      <c r="BP37" s="8"/>
      <c r="BQ37" s="8"/>
      <c r="BR37" s="8"/>
      <c r="BS37" s="8"/>
      <c r="BT37" s="8"/>
      <c r="BU37" s="8"/>
      <c r="BV37" s="8"/>
      <c r="BW37" s="8"/>
      <c r="BX37" s="8"/>
      <c r="BY37" s="8"/>
      <c r="BZ37" s="8"/>
      <c r="CA37" s="8"/>
      <c r="CB37" s="8"/>
      <c r="CC37" s="8"/>
      <c r="CD37" s="8"/>
      <c r="CE37" s="8"/>
      <c r="CF37" s="8"/>
      <c r="CG37" s="8"/>
      <c r="CH37" s="8"/>
      <c r="CI37" s="8"/>
      <c r="CJ37" s="8"/>
      <c r="CK37" s="8"/>
      <c r="CL37" s="8"/>
      <c r="CM37" s="8"/>
      <c r="CN37" s="8"/>
      <c r="CO37" s="8"/>
      <c r="CP37" s="8"/>
    </row>
    <row r="38" spans="2:94" ht="21" thickBot="1" x14ac:dyDescent="0.35">
      <c r="B38" s="626" t="s">
        <v>28</v>
      </c>
      <c r="C38" s="705">
        <v>6.4</v>
      </c>
      <c r="D38" s="596">
        <v>6.4</v>
      </c>
      <c r="E38" s="596">
        <v>6.4</v>
      </c>
      <c r="F38" s="596">
        <v>6.4</v>
      </c>
      <c r="G38" s="637" t="s">
        <v>655</v>
      </c>
      <c r="H38" s="637" t="s">
        <v>655</v>
      </c>
      <c r="I38" s="637" t="s">
        <v>655</v>
      </c>
      <c r="J38" s="637" t="s">
        <v>655</v>
      </c>
      <c r="K38" s="637" t="s">
        <v>658</v>
      </c>
      <c r="L38" s="637"/>
      <c r="M38" s="691"/>
      <c r="N38" s="691"/>
      <c r="O38" s="691"/>
      <c r="P38" s="8"/>
      <c r="Q38" s="8"/>
      <c r="R38" s="8"/>
      <c r="S38" s="8"/>
      <c r="T38" s="8"/>
      <c r="U38" s="8"/>
      <c r="V38" s="8"/>
      <c r="W38" s="8"/>
      <c r="X38" s="8"/>
      <c r="Y38" s="8"/>
      <c r="Z38" s="626" t="s">
        <v>28</v>
      </c>
      <c r="AA38" s="705">
        <v>24.6</v>
      </c>
      <c r="AB38" s="596">
        <v>24.6</v>
      </c>
      <c r="AC38" s="596">
        <v>24.6</v>
      </c>
      <c r="AD38" s="596">
        <v>24.6</v>
      </c>
      <c r="AE38" s="637" t="s">
        <v>655</v>
      </c>
      <c r="AF38" s="637" t="s">
        <v>655</v>
      </c>
      <c r="AG38" s="637" t="s">
        <v>655</v>
      </c>
      <c r="AH38" s="637" t="s">
        <v>655</v>
      </c>
      <c r="AI38" s="637" t="s">
        <v>662</v>
      </c>
      <c r="AJ38" s="637"/>
      <c r="AK38" s="8"/>
      <c r="AL38" s="8"/>
      <c r="AM38" s="8"/>
      <c r="AN38" s="8"/>
      <c r="AO38" s="8"/>
      <c r="AP38" s="8"/>
      <c r="AQ38" s="8"/>
      <c r="AR38" s="8"/>
      <c r="AS38" s="8"/>
      <c r="AT38" s="8"/>
      <c r="AU38" s="8"/>
      <c r="AV38" s="8"/>
      <c r="AW38" s="8"/>
      <c r="AX38" s="8"/>
      <c r="AY38" s="8"/>
      <c r="AZ38" s="8"/>
      <c r="BA38" s="8"/>
      <c r="BB38" s="8"/>
      <c r="BC38" s="8"/>
      <c r="BD38" s="8"/>
      <c r="BE38" s="8"/>
      <c r="BF38" s="8"/>
      <c r="BG38" s="8"/>
      <c r="BH38" s="8"/>
      <c r="BI38" s="8"/>
      <c r="BJ38" s="8"/>
      <c r="BK38" s="8"/>
      <c r="BL38" s="8"/>
      <c r="BM38" s="8"/>
      <c r="BN38" s="8"/>
      <c r="BO38" s="8"/>
      <c r="BP38" s="8"/>
      <c r="BQ38" s="8"/>
      <c r="BR38" s="8"/>
      <c r="BS38" s="8"/>
      <c r="BT38" s="8"/>
      <c r="BU38" s="8"/>
      <c r="BV38" s="8"/>
      <c r="BW38" s="8"/>
      <c r="BX38" s="8"/>
      <c r="BY38" s="8"/>
      <c r="BZ38" s="8"/>
      <c r="CA38" s="8"/>
      <c r="CB38" s="8"/>
      <c r="CC38" s="8"/>
      <c r="CD38" s="8"/>
      <c r="CE38" s="8"/>
      <c r="CF38" s="8"/>
      <c r="CG38" s="8"/>
      <c r="CH38" s="8"/>
      <c r="CI38" s="8"/>
      <c r="CJ38" s="8"/>
      <c r="CK38" s="8"/>
      <c r="CL38" s="8"/>
      <c r="CM38" s="8"/>
      <c r="CN38" s="8"/>
      <c r="CO38" s="8"/>
      <c r="CP38" s="8"/>
    </row>
    <row r="39" spans="2:94" ht="15" thickBot="1" x14ac:dyDescent="0.35">
      <c r="B39" s="626" t="s">
        <v>44</v>
      </c>
      <c r="C39" s="636">
        <v>235</v>
      </c>
      <c r="D39" s="636">
        <v>235</v>
      </c>
      <c r="E39" s="636">
        <v>235</v>
      </c>
      <c r="F39" s="636">
        <v>235</v>
      </c>
      <c r="G39" s="637" t="s">
        <v>655</v>
      </c>
      <c r="H39" s="637" t="s">
        <v>655</v>
      </c>
      <c r="I39" s="637" t="s">
        <v>655</v>
      </c>
      <c r="J39" s="637" t="s">
        <v>655</v>
      </c>
      <c r="K39" s="637" t="s">
        <v>15</v>
      </c>
      <c r="L39" s="637"/>
      <c r="M39" s="691"/>
      <c r="N39" s="691"/>
      <c r="O39" s="691"/>
      <c r="P39" s="8"/>
      <c r="Q39" s="8"/>
      <c r="R39" s="8"/>
      <c r="S39" s="8"/>
      <c r="T39" s="8"/>
      <c r="U39" s="8"/>
      <c r="V39" s="8"/>
      <c r="W39" s="8"/>
      <c r="X39" s="8"/>
      <c r="Y39" s="8"/>
      <c r="Z39" s="626" t="s">
        <v>44</v>
      </c>
      <c r="AA39" s="636">
        <v>235</v>
      </c>
      <c r="AB39" s="636">
        <v>235</v>
      </c>
      <c r="AC39" s="636">
        <v>235</v>
      </c>
      <c r="AD39" s="636">
        <v>235</v>
      </c>
      <c r="AE39" s="637" t="s">
        <v>655</v>
      </c>
      <c r="AF39" s="637" t="s">
        <v>655</v>
      </c>
      <c r="AG39" s="637" t="s">
        <v>655</v>
      </c>
      <c r="AH39" s="637" t="s">
        <v>655</v>
      </c>
      <c r="AI39" s="637" t="s">
        <v>15</v>
      </c>
      <c r="AJ39" s="637"/>
      <c r="AK39" s="8"/>
      <c r="AL39" s="8"/>
      <c r="AM39" s="8"/>
      <c r="AN39" s="8"/>
      <c r="AO39" s="8"/>
      <c r="AP39" s="8"/>
      <c r="AQ39" s="8"/>
      <c r="AR39" s="8"/>
      <c r="AS39" s="8"/>
      <c r="AT39" s="8"/>
      <c r="AU39" s="8"/>
      <c r="AV39" s="8"/>
      <c r="AW39" s="8"/>
      <c r="AX39" s="8"/>
      <c r="AY39" s="8"/>
      <c r="AZ39" s="8"/>
      <c r="BA39" s="8"/>
      <c r="BB39" s="8"/>
      <c r="BC39" s="8"/>
      <c r="BD39" s="8"/>
      <c r="BE39" s="8"/>
      <c r="BF39" s="8"/>
      <c r="BG39" s="8"/>
      <c r="BH39" s="8"/>
      <c r="BI39" s="8"/>
      <c r="BJ39" s="8"/>
      <c r="BK39" s="8"/>
      <c r="BL39" s="8"/>
      <c r="BM39" s="8"/>
      <c r="BN39" s="8"/>
      <c r="BO39" s="8"/>
      <c r="BP39" s="8"/>
      <c r="BQ39" s="8"/>
      <c r="BR39" s="8"/>
      <c r="BS39" s="8"/>
      <c r="BT39" s="8"/>
      <c r="BU39" s="8"/>
      <c r="BV39" s="8"/>
      <c r="BW39" s="8"/>
      <c r="BX39" s="8"/>
      <c r="BY39" s="8"/>
      <c r="BZ39" s="8"/>
      <c r="CA39" s="8"/>
      <c r="CB39" s="8"/>
      <c r="CC39" s="8"/>
      <c r="CD39" s="8"/>
      <c r="CE39" s="8"/>
      <c r="CF39" s="8"/>
      <c r="CG39" s="8"/>
      <c r="CH39" s="8"/>
      <c r="CI39" s="8"/>
      <c r="CJ39" s="8"/>
      <c r="CK39" s="8"/>
      <c r="CL39" s="8"/>
      <c r="CM39" s="8"/>
      <c r="CN39" s="8"/>
      <c r="CO39" s="8"/>
      <c r="CP39" s="8"/>
    </row>
    <row r="40" spans="2:94" ht="15" thickBot="1" x14ac:dyDescent="0.35">
      <c r="B40" s="626" t="s">
        <v>510</v>
      </c>
      <c r="C40" s="636">
        <v>0</v>
      </c>
      <c r="D40" s="637">
        <v>0</v>
      </c>
      <c r="E40" s="637">
        <v>0</v>
      </c>
      <c r="F40" s="637">
        <v>0</v>
      </c>
      <c r="G40" s="637" t="s">
        <v>655</v>
      </c>
      <c r="H40" s="637" t="s">
        <v>655</v>
      </c>
      <c r="I40" s="637" t="s">
        <v>655</v>
      </c>
      <c r="J40" s="637" t="s">
        <v>655</v>
      </c>
      <c r="K40" s="637" t="s">
        <v>19</v>
      </c>
      <c r="L40" s="637"/>
      <c r="M40" s="491"/>
      <c r="N40" s="491"/>
      <c r="O40" s="492"/>
      <c r="Z40" s="626" t="s">
        <v>510</v>
      </c>
      <c r="AA40" s="636">
        <v>0</v>
      </c>
      <c r="AB40" s="637">
        <v>0</v>
      </c>
      <c r="AC40" s="637">
        <v>0</v>
      </c>
      <c r="AD40" s="637">
        <v>0</v>
      </c>
      <c r="AE40" s="637" t="s">
        <v>655</v>
      </c>
      <c r="AF40" s="637" t="s">
        <v>655</v>
      </c>
      <c r="AG40" s="637" t="s">
        <v>655</v>
      </c>
      <c r="AH40" s="637" t="s">
        <v>655</v>
      </c>
      <c r="AI40" s="637" t="s">
        <v>19</v>
      </c>
      <c r="AJ40" s="637"/>
      <c r="AK40" s="8"/>
      <c r="AL40" s="8"/>
      <c r="AM40" s="8"/>
      <c r="AN40" s="8"/>
      <c r="AO40" s="8"/>
      <c r="AP40" s="8"/>
      <c r="AQ40" s="8"/>
      <c r="AR40" s="8"/>
      <c r="AS40" s="8"/>
      <c r="AT40" s="8"/>
      <c r="AU40" s="8"/>
      <c r="AV40" s="8"/>
      <c r="AW40" s="8"/>
      <c r="AX40" s="8"/>
      <c r="AY40" s="8"/>
      <c r="AZ40" s="8"/>
      <c r="BA40" s="8"/>
      <c r="BB40" s="8"/>
      <c r="BC40" s="8"/>
      <c r="BD40" s="8"/>
      <c r="BE40" s="8"/>
      <c r="BF40" s="8"/>
      <c r="BG40" s="8"/>
      <c r="BH40" s="8"/>
      <c r="BI40" s="8"/>
      <c r="BJ40" s="8"/>
      <c r="BK40" s="8"/>
      <c r="BL40" s="8"/>
      <c r="BM40" s="8"/>
      <c r="BN40" s="8"/>
      <c r="BO40" s="8"/>
      <c r="BP40" s="8"/>
      <c r="BQ40" s="8"/>
      <c r="BR40" s="8"/>
      <c r="BS40" s="8"/>
      <c r="BT40" s="8"/>
      <c r="BU40" s="8"/>
      <c r="BV40" s="8"/>
      <c r="BW40" s="8"/>
      <c r="BX40" s="8"/>
      <c r="BY40" s="8"/>
      <c r="BZ40" s="8"/>
      <c r="CA40" s="8"/>
      <c r="CB40" s="8"/>
      <c r="CC40" s="8"/>
      <c r="CD40" s="8"/>
      <c r="CE40" s="8"/>
      <c r="CF40" s="8"/>
      <c r="CG40" s="8"/>
      <c r="CH40" s="8"/>
      <c r="CI40" s="8"/>
      <c r="CJ40" s="8"/>
      <c r="CK40" s="8"/>
      <c r="CL40" s="8"/>
      <c r="CM40" s="8"/>
      <c r="CN40" s="8"/>
      <c r="CO40" s="8"/>
      <c r="CP40" s="8"/>
    </row>
    <row r="41" spans="2:94" s="8" customFormat="1" ht="15" thickBot="1" x14ac:dyDescent="0.35">
      <c r="M41" s="692"/>
      <c r="N41" s="692"/>
      <c r="O41" s="693"/>
      <c r="P41"/>
      <c r="Q41"/>
      <c r="R41"/>
      <c r="S41"/>
      <c r="T41"/>
      <c r="U41"/>
      <c r="V41"/>
      <c r="W41"/>
      <c r="X41"/>
    </row>
    <row r="42" spans="2:94" ht="15" thickBot="1" x14ac:dyDescent="0.35">
      <c r="B42" s="445" t="s">
        <v>527</v>
      </c>
      <c r="C42" s="446"/>
      <c r="D42" s="446"/>
      <c r="E42" s="446"/>
      <c r="F42" s="446"/>
      <c r="Y42" s="8"/>
      <c r="Z42" s="445" t="s">
        <v>527</v>
      </c>
      <c r="AA42" s="446"/>
      <c r="AB42" s="446"/>
      <c r="AC42" s="446"/>
      <c r="AD42" s="446"/>
      <c r="AK42" s="8"/>
      <c r="AL42" s="8"/>
      <c r="AM42" s="8"/>
      <c r="AN42" s="8"/>
      <c r="AO42" s="8"/>
      <c r="AP42" s="8"/>
      <c r="AQ42" s="8"/>
      <c r="AR42" s="8"/>
      <c r="AS42" s="8"/>
      <c r="AT42" s="8"/>
      <c r="AU42" s="8"/>
      <c r="AV42" s="8"/>
      <c r="AW42" s="8"/>
      <c r="AX42" s="8"/>
      <c r="AY42" s="8"/>
      <c r="AZ42" s="8"/>
      <c r="BA42" s="8"/>
      <c r="BB42" s="8"/>
      <c r="BC42" s="8"/>
      <c r="BD42" s="8"/>
      <c r="BE42" s="8"/>
      <c r="BF42" s="8"/>
      <c r="BG42" s="8"/>
      <c r="BH42" s="8"/>
      <c r="BI42" s="8"/>
      <c r="BJ42" s="8"/>
      <c r="BK42" s="8"/>
      <c r="BL42" s="8"/>
      <c r="BM42" s="8"/>
      <c r="BN42" s="8"/>
      <c r="BO42" s="8"/>
      <c r="BP42" s="8"/>
      <c r="BQ42" s="8"/>
      <c r="BR42" s="8"/>
      <c r="BS42" s="8"/>
      <c r="BT42" s="8"/>
      <c r="BU42" s="8"/>
      <c r="BV42" s="8"/>
      <c r="BW42" s="8"/>
      <c r="BX42" s="8"/>
      <c r="BY42" s="8"/>
      <c r="BZ42" s="8"/>
      <c r="CA42" s="8"/>
      <c r="CB42" s="8"/>
      <c r="CC42" s="8"/>
      <c r="CD42" s="8"/>
      <c r="CE42" s="8"/>
      <c r="CF42" s="8"/>
      <c r="CG42" s="8"/>
      <c r="CH42" s="8"/>
      <c r="CI42" s="8"/>
      <c r="CJ42" s="8"/>
      <c r="CK42" s="8"/>
      <c r="CL42" s="8"/>
      <c r="CM42" s="8"/>
      <c r="CN42" s="8"/>
      <c r="CO42" s="8"/>
      <c r="CP42" s="8"/>
    </row>
    <row r="43" spans="2:94" ht="15" thickBot="1" x14ac:dyDescent="0.35">
      <c r="B43" s="633" t="s">
        <v>531</v>
      </c>
      <c r="C43" s="556">
        <f>C35/C$16*Euro</f>
        <v>11.622</v>
      </c>
      <c r="D43" s="556">
        <f>D35/D$16*Euro</f>
        <v>10.951499999999999</v>
      </c>
      <c r="E43" s="556">
        <f>E35/E$16*Euro</f>
        <v>9.8339999999999996</v>
      </c>
      <c r="F43" s="556">
        <f>F35/F$16*Euro</f>
        <v>8.865499999999999</v>
      </c>
      <c r="G43" s="446"/>
      <c r="H43" s="446"/>
      <c r="I43" s="446"/>
      <c r="J43" s="446"/>
      <c r="K43" s="446"/>
      <c r="L43" s="448"/>
      <c r="M43" s="455"/>
      <c r="N43" s="455"/>
      <c r="O43" s="455"/>
      <c r="P43" s="455"/>
      <c r="Q43" s="455"/>
      <c r="R43" s="455"/>
      <c r="S43" s="455"/>
      <c r="T43" s="455"/>
      <c r="U43" s="455"/>
      <c r="V43" s="578"/>
      <c r="W43" s="578"/>
      <c r="X43" s="578"/>
      <c r="Y43" s="578"/>
      <c r="Z43" s="633" t="s">
        <v>531</v>
      </c>
      <c r="AA43" s="556">
        <f>AA35/AA$16*Euro</f>
        <v>5.5875000000000004</v>
      </c>
      <c r="AB43" s="556">
        <f>AB35/AB$16*Euro</f>
        <v>2.8887375</v>
      </c>
      <c r="AC43" s="556">
        <f>AC35/AC$16*Euro</f>
        <v>2.5998637499999999</v>
      </c>
      <c r="AD43" s="556">
        <f>AD35/AD$16*Euro</f>
        <v>2.3398773749999999</v>
      </c>
      <c r="AK43" s="8"/>
      <c r="AL43" s="8"/>
      <c r="AM43" s="8"/>
      <c r="AN43" s="8"/>
      <c r="AO43" s="8"/>
      <c r="AP43" s="8"/>
      <c r="AQ43" s="8"/>
      <c r="AR43" s="8"/>
      <c r="AS43" s="8"/>
      <c r="AT43" s="8"/>
      <c r="AU43" s="8"/>
      <c r="AV43" s="8"/>
      <c r="AW43" s="8"/>
      <c r="AX43" s="8"/>
      <c r="AY43" s="8"/>
      <c r="AZ43" s="8"/>
      <c r="BA43" s="8"/>
      <c r="BB43" s="8"/>
      <c r="BC43" s="8"/>
      <c r="BD43" s="8"/>
      <c r="BE43" s="8"/>
      <c r="BF43" s="8"/>
      <c r="BG43" s="8"/>
      <c r="BH43" s="8"/>
      <c r="BI43" s="8"/>
      <c r="BJ43" s="8"/>
      <c r="BK43" s="8"/>
      <c r="BL43" s="8"/>
      <c r="BM43" s="8"/>
      <c r="BN43" s="8"/>
      <c r="BO43" s="8"/>
      <c r="BP43" s="8"/>
      <c r="BQ43" s="8"/>
      <c r="BR43" s="8"/>
      <c r="BS43" s="8"/>
      <c r="BT43" s="8"/>
      <c r="BU43" s="8"/>
      <c r="BV43" s="8"/>
      <c r="BW43" s="8"/>
      <c r="BX43" s="8"/>
      <c r="BY43" s="8"/>
      <c r="BZ43" s="8"/>
      <c r="CA43" s="8"/>
      <c r="CB43" s="8"/>
      <c r="CC43" s="8"/>
      <c r="CD43" s="8"/>
      <c r="CE43" s="8"/>
      <c r="CF43" s="8"/>
      <c r="CG43" s="8"/>
      <c r="CH43" s="8"/>
      <c r="CI43" s="8"/>
      <c r="CJ43" s="8"/>
      <c r="CK43" s="8"/>
      <c r="CL43" s="8"/>
      <c r="CM43" s="8"/>
      <c r="CN43" s="8"/>
      <c r="CO43" s="8"/>
      <c r="CP43" s="8"/>
    </row>
    <row r="44" spans="2:94" ht="21" thickBot="1" x14ac:dyDescent="0.35">
      <c r="B44" s="633" t="s">
        <v>532</v>
      </c>
      <c r="C44" s="556">
        <f>C38/C$16*Euro</f>
        <v>4.7679999999999998</v>
      </c>
      <c r="D44" s="556">
        <f>D38/D$16*Euro</f>
        <v>4.7679999999999998</v>
      </c>
      <c r="E44" s="556">
        <f>E38/E$16*Euro</f>
        <v>4.7679999999999998</v>
      </c>
      <c r="F44" s="556">
        <f>F38/F$16*Euro</f>
        <v>4.7679999999999998</v>
      </c>
      <c r="G44" s="556"/>
      <c r="H44" s="556"/>
      <c r="I44" s="556"/>
      <c r="J44" s="556"/>
      <c r="K44" s="556"/>
      <c r="L44" s="556"/>
      <c r="M44" s="455"/>
      <c r="N44" s="455"/>
      <c r="O44" s="455"/>
      <c r="P44" s="455"/>
      <c r="Q44" s="455"/>
      <c r="R44" s="455"/>
      <c r="S44" s="455"/>
      <c r="T44" s="455"/>
      <c r="U44" s="455"/>
      <c r="V44" s="578"/>
      <c r="W44" s="578"/>
      <c r="X44" s="578"/>
      <c r="Y44" s="578"/>
      <c r="Z44" s="633" t="s">
        <v>532</v>
      </c>
      <c r="AA44" s="556">
        <f>AA38/AA$16*Euro</f>
        <v>4.1652272727272726</v>
      </c>
      <c r="AB44" s="556">
        <f>AB38/AB$16*Euro</f>
        <v>2.2908750000000002</v>
      </c>
      <c r="AC44" s="556">
        <f>AC38/AC$16*Euro</f>
        <v>2.2908750000000002</v>
      </c>
      <c r="AD44" s="556">
        <f>AD38/AD$16*Euro</f>
        <v>2.2908750000000002</v>
      </c>
      <c r="AK44" s="8"/>
      <c r="AL44" s="8"/>
      <c r="AM44" s="8"/>
      <c r="AN44" s="8"/>
      <c r="AO44" s="8"/>
      <c r="AP44" s="8"/>
      <c r="AQ44" s="8"/>
      <c r="AR44" s="8"/>
      <c r="AS44" s="8"/>
      <c r="AT44" s="8"/>
      <c r="AU44" s="8"/>
      <c r="AV44" s="8"/>
      <c r="AW44" s="8"/>
      <c r="AX44" s="8"/>
      <c r="AY44" s="8"/>
      <c r="AZ44" s="8"/>
      <c r="BA44" s="8"/>
      <c r="BB44" s="8"/>
      <c r="BC44" s="8"/>
      <c r="BD44" s="8"/>
      <c r="BE44" s="8"/>
      <c r="BF44" s="8"/>
      <c r="BG44" s="8"/>
      <c r="BH44" s="8"/>
      <c r="BI44" s="8"/>
      <c r="BJ44" s="8"/>
      <c r="BK44" s="8"/>
      <c r="BL44" s="8"/>
      <c r="BM44" s="8"/>
      <c r="BN44" s="8"/>
      <c r="BO44" s="8"/>
      <c r="BP44" s="8"/>
      <c r="BQ44" s="8"/>
      <c r="BR44" s="8"/>
      <c r="BS44" s="8"/>
      <c r="BT44" s="8"/>
      <c r="BU44" s="8"/>
      <c r="BV44" s="8"/>
      <c r="BW44" s="8"/>
      <c r="BX44" s="8"/>
      <c r="BY44" s="8"/>
      <c r="BZ44" s="8"/>
      <c r="CA44" s="8"/>
      <c r="CB44" s="8"/>
      <c r="CC44" s="8"/>
      <c r="CD44" s="8"/>
      <c r="CE44" s="8"/>
      <c r="CF44" s="8"/>
      <c r="CG44" s="8"/>
      <c r="CH44" s="8"/>
      <c r="CI44" s="8"/>
      <c r="CJ44" s="8"/>
      <c r="CK44" s="8"/>
      <c r="CL44" s="8"/>
      <c r="CM44" s="8"/>
      <c r="CN44" s="8"/>
      <c r="CO44" s="8"/>
      <c r="CP44" s="8"/>
    </row>
    <row r="45" spans="2:94" ht="15" thickBot="1" x14ac:dyDescent="0.35">
      <c r="B45" s="633"/>
      <c r="C45" s="632"/>
      <c r="D45" s="632"/>
      <c r="E45" s="632"/>
      <c r="F45" s="632"/>
      <c r="G45" s="556"/>
      <c r="H45" s="556"/>
      <c r="I45" s="556"/>
      <c r="J45" s="556"/>
      <c r="K45" s="556"/>
      <c r="L45" s="556"/>
      <c r="M45" s="455"/>
      <c r="N45" s="455"/>
      <c r="O45" s="455"/>
      <c r="P45" s="455"/>
      <c r="Q45" s="455"/>
      <c r="R45" s="455"/>
      <c r="S45" s="455"/>
      <c r="T45" s="455"/>
      <c r="U45" s="455"/>
      <c r="V45" s="578"/>
      <c r="W45" s="578"/>
      <c r="X45" s="578"/>
      <c r="Y45" s="578"/>
      <c r="Z45" s="633"/>
      <c r="AA45" s="632"/>
      <c r="AB45" s="632"/>
      <c r="AC45" s="632"/>
      <c r="AD45" s="632"/>
      <c r="AK45" s="8"/>
      <c r="AL45" s="8"/>
      <c r="AM45" s="8"/>
      <c r="AN45" s="8"/>
      <c r="AO45" s="8"/>
      <c r="AP45" s="8"/>
      <c r="AQ45" s="8"/>
      <c r="AR45" s="8"/>
      <c r="AS45" s="8"/>
      <c r="AT45" s="8"/>
      <c r="AU45" s="8"/>
      <c r="AV45" s="8"/>
      <c r="AW45" s="8"/>
      <c r="AX45" s="8"/>
      <c r="AY45" s="8"/>
      <c r="AZ45" s="8"/>
      <c r="BA45" s="8"/>
      <c r="BB45" s="8"/>
      <c r="BC45" s="8"/>
      <c r="BD45" s="8"/>
      <c r="BE45" s="8"/>
      <c r="BF45" s="8"/>
      <c r="BG45" s="8"/>
      <c r="BH45" s="8"/>
      <c r="BI45" s="8"/>
      <c r="BJ45" s="8"/>
      <c r="BK45" s="8"/>
      <c r="BL45" s="8"/>
      <c r="BM45" s="8"/>
      <c r="BN45" s="8"/>
      <c r="BO45" s="8"/>
      <c r="BP45" s="8"/>
      <c r="BQ45" s="8"/>
      <c r="BR45" s="8"/>
      <c r="BS45" s="8"/>
      <c r="BT45" s="8"/>
      <c r="BU45" s="8"/>
      <c r="BV45" s="8"/>
      <c r="BW45" s="8"/>
      <c r="BX45" s="8"/>
      <c r="BY45" s="8"/>
      <c r="BZ45" s="8"/>
      <c r="CA45" s="8"/>
      <c r="CB45" s="8"/>
      <c r="CC45" s="8"/>
      <c r="CD45" s="8"/>
      <c r="CE45" s="8"/>
      <c r="CF45" s="8"/>
      <c r="CG45" s="8"/>
      <c r="CH45" s="8"/>
      <c r="CI45" s="8"/>
      <c r="CJ45" s="8"/>
      <c r="CK45" s="8"/>
      <c r="CL45" s="8"/>
      <c r="CM45" s="8"/>
      <c r="CN45" s="8"/>
      <c r="CO45" s="8"/>
      <c r="CP45" s="8"/>
    </row>
    <row r="46" spans="2:94" ht="15" thickBot="1" x14ac:dyDescent="0.35">
      <c r="B46" s="631" t="s">
        <v>530</v>
      </c>
      <c r="C46" s="556">
        <f>C39/C16/1000*Euro</f>
        <v>0.17507500000000001</v>
      </c>
      <c r="D46" s="556">
        <f>D39/D16/1000*Euro</f>
        <v>0.17507500000000001</v>
      </c>
      <c r="E46" s="556">
        <f>E39/E16/1000*Euro</f>
        <v>0.17507500000000001</v>
      </c>
      <c r="F46" s="556">
        <f>F39/F16/1000*Euro</f>
        <v>0.17507500000000001</v>
      </c>
      <c r="G46" s="632"/>
      <c r="H46" s="632"/>
      <c r="I46" s="632"/>
      <c r="J46" s="632"/>
      <c r="K46" s="632"/>
      <c r="L46" s="632"/>
      <c r="M46" s="455"/>
      <c r="N46" s="455"/>
      <c r="O46" s="455"/>
      <c r="P46" s="455"/>
      <c r="Q46" s="455"/>
      <c r="R46" s="455"/>
      <c r="S46" s="455"/>
      <c r="T46" s="455"/>
      <c r="U46" s="455"/>
      <c r="V46" s="578"/>
      <c r="W46" s="578"/>
      <c r="X46" s="578"/>
      <c r="Y46" s="578"/>
      <c r="Z46" s="631" t="s">
        <v>530</v>
      </c>
      <c r="AA46" s="556">
        <f>AA39/AA16/1000*Euro</f>
        <v>3.9789772727272729E-2</v>
      </c>
      <c r="AB46" s="556">
        <f>AB39/AB16/1000*Euro</f>
        <v>2.1884375000000001E-2</v>
      </c>
      <c r="AC46" s="556">
        <f>AC39/AC16/1000*Euro</f>
        <v>2.1884375000000001E-2</v>
      </c>
      <c r="AD46" s="556">
        <f>AD39/AD16/1000*Euro</f>
        <v>2.1884375000000001E-2</v>
      </c>
      <c r="AK46" s="8"/>
      <c r="AL46" s="8"/>
      <c r="AM46" s="8"/>
      <c r="AN46" s="8"/>
      <c r="AO46" s="8"/>
      <c r="AP46" s="8"/>
      <c r="AQ46" s="8"/>
      <c r="AR46" s="8"/>
      <c r="AS46" s="8"/>
      <c r="AT46" s="8"/>
      <c r="AU46" s="8"/>
      <c r="AV46" s="8"/>
      <c r="AW46" s="8"/>
      <c r="AX46" s="8"/>
      <c r="AY46" s="8"/>
      <c r="AZ46" s="8"/>
      <c r="BA46" s="8"/>
      <c r="BB46" s="8"/>
      <c r="BC46" s="8"/>
      <c r="BD46" s="8"/>
      <c r="BE46" s="8"/>
      <c r="BF46" s="8"/>
      <c r="BG46" s="8"/>
      <c r="BH46" s="8"/>
      <c r="BI46" s="8"/>
      <c r="BJ46" s="8"/>
      <c r="BK46" s="8"/>
      <c r="BL46" s="8"/>
      <c r="BM46" s="8"/>
      <c r="BN46" s="8"/>
      <c r="BO46" s="8"/>
      <c r="BP46" s="8"/>
      <c r="BQ46" s="8"/>
      <c r="BR46" s="8"/>
      <c r="BS46" s="8"/>
      <c r="BT46" s="8"/>
      <c r="BU46" s="8"/>
      <c r="BV46" s="8"/>
      <c r="BW46" s="8"/>
      <c r="BX46" s="8"/>
      <c r="BY46" s="8"/>
      <c r="BZ46" s="8"/>
      <c r="CA46" s="8"/>
      <c r="CB46" s="8"/>
      <c r="CC46" s="8"/>
      <c r="CD46" s="8"/>
      <c r="CE46" s="8"/>
      <c r="CF46" s="8"/>
      <c r="CG46" s="8"/>
      <c r="CH46" s="8"/>
      <c r="CI46" s="8"/>
      <c r="CJ46" s="8"/>
      <c r="CK46" s="8"/>
      <c r="CL46" s="8"/>
      <c r="CM46" s="8"/>
      <c r="CN46" s="8"/>
      <c r="CO46" s="8"/>
      <c r="CP46" s="8"/>
    </row>
    <row r="47" spans="2:94" ht="15" thickBot="1" x14ac:dyDescent="0.35">
      <c r="B47" s="542" t="s">
        <v>533</v>
      </c>
      <c r="C47" s="608">
        <f>C40/3.6*Euro</f>
        <v>0</v>
      </c>
      <c r="D47" s="791">
        <f>D40/3.6*Euro</f>
        <v>0</v>
      </c>
      <c r="E47" s="791">
        <f>E40/3.6*Euro</f>
        <v>0</v>
      </c>
      <c r="F47" s="791">
        <f>F40/3.6*Euro</f>
        <v>0</v>
      </c>
      <c r="G47" s="556"/>
      <c r="H47" s="556"/>
      <c r="I47" s="556"/>
      <c r="J47" s="556"/>
      <c r="K47" s="556"/>
      <c r="L47" s="556"/>
      <c r="M47" s="455"/>
      <c r="N47" s="455"/>
      <c r="O47" s="455"/>
      <c r="P47" s="455"/>
      <c r="Q47" s="455"/>
      <c r="R47" s="455"/>
      <c r="S47" s="455"/>
      <c r="T47" s="455"/>
      <c r="U47" s="455"/>
      <c r="V47" s="578"/>
      <c r="W47" s="578"/>
      <c r="X47" s="578"/>
      <c r="Y47" s="578"/>
      <c r="Z47" s="542" t="s">
        <v>533</v>
      </c>
      <c r="AA47" s="791">
        <f>AA40/3.6*Euro</f>
        <v>0</v>
      </c>
      <c r="AB47" s="791">
        <f>AB40/3.6*Euro</f>
        <v>0</v>
      </c>
      <c r="AC47" s="791">
        <f>AC40/3.6*Euro</f>
        <v>0</v>
      </c>
      <c r="AD47" s="791">
        <f>AD40/3.6*Euro</f>
        <v>0</v>
      </c>
      <c r="AK47" s="8"/>
      <c r="AL47" s="8"/>
      <c r="AM47" s="8"/>
      <c r="AN47" s="8"/>
      <c r="AO47" s="8"/>
      <c r="AP47" s="8"/>
      <c r="AQ47" s="8"/>
      <c r="AR47" s="8"/>
      <c r="AS47" s="8"/>
      <c r="AT47" s="8"/>
      <c r="AU47" s="8"/>
      <c r="AV47" s="8"/>
      <c r="AW47" s="8"/>
      <c r="AX47" s="8"/>
      <c r="AY47" s="8"/>
      <c r="AZ47" s="8"/>
      <c r="BA47" s="8"/>
      <c r="BB47" s="8"/>
      <c r="BC47" s="8"/>
      <c r="BD47" s="8"/>
      <c r="BE47" s="8"/>
      <c r="BF47" s="8"/>
      <c r="BG47" s="8"/>
      <c r="BH47" s="8"/>
      <c r="BI47" s="8"/>
      <c r="BJ47" s="8"/>
      <c r="BK47" s="8"/>
      <c r="BL47" s="8"/>
      <c r="BM47" s="8"/>
      <c r="BN47" s="8"/>
      <c r="BO47" s="8"/>
      <c r="BP47" s="8"/>
      <c r="BQ47" s="8"/>
      <c r="BR47" s="8"/>
      <c r="BS47" s="8"/>
      <c r="BT47" s="8"/>
      <c r="BU47" s="8"/>
      <c r="BV47" s="8"/>
      <c r="BW47" s="8"/>
      <c r="BX47" s="8"/>
      <c r="BY47" s="8"/>
      <c r="BZ47" s="8"/>
      <c r="CA47" s="8"/>
      <c r="CB47" s="8"/>
      <c r="CC47" s="8"/>
      <c r="CD47" s="8"/>
      <c r="CE47" s="8"/>
      <c r="CF47" s="8"/>
      <c r="CG47" s="8"/>
      <c r="CH47" s="8"/>
      <c r="CI47" s="8"/>
      <c r="CJ47" s="8"/>
      <c r="CK47" s="8"/>
      <c r="CL47" s="8"/>
      <c r="CM47" s="8"/>
      <c r="CN47" s="8"/>
      <c r="CO47" s="8"/>
      <c r="CP47" s="8"/>
    </row>
    <row r="48" spans="2:94" ht="15" thickBot="1" x14ac:dyDescent="0.35">
      <c r="B48" s="542"/>
      <c r="C48" s="608"/>
      <c r="D48" s="608"/>
      <c r="E48" s="608"/>
      <c r="F48" s="608"/>
      <c r="G48" s="608"/>
      <c r="H48" s="608"/>
      <c r="I48" s="608"/>
      <c r="J48" s="608"/>
      <c r="K48" s="608"/>
      <c r="L48" s="608"/>
      <c r="M48" s="455"/>
      <c r="N48" s="455"/>
      <c r="O48" s="455"/>
      <c r="P48" s="455"/>
      <c r="Q48" s="455"/>
      <c r="R48" s="455"/>
      <c r="S48" s="455"/>
      <c r="T48" s="455"/>
      <c r="U48" s="455"/>
      <c r="V48" s="578"/>
      <c r="W48" s="578"/>
      <c r="X48" s="578"/>
      <c r="Y48" s="578"/>
      <c r="Z48" s="542"/>
      <c r="AA48" s="608"/>
      <c r="AB48" s="608"/>
      <c r="AC48" s="608"/>
      <c r="AD48" s="608"/>
      <c r="AE48" s="8"/>
      <c r="AF48" s="8"/>
      <c r="AG48" s="8"/>
      <c r="AH48" s="8"/>
      <c r="AI48" s="8"/>
      <c r="AJ48" s="8"/>
      <c r="AK48" s="8"/>
      <c r="AL48" s="8"/>
      <c r="AM48" s="8"/>
      <c r="AN48" s="8"/>
      <c r="AO48" s="8"/>
      <c r="AP48" s="8"/>
      <c r="AQ48" s="8"/>
      <c r="AR48" s="8"/>
      <c r="AS48" s="8"/>
      <c r="AT48" s="8"/>
      <c r="AU48" s="8"/>
      <c r="AV48" s="8"/>
      <c r="AW48" s="8"/>
      <c r="AX48" s="8"/>
      <c r="AY48" s="8"/>
      <c r="AZ48" s="8"/>
      <c r="BA48" s="8"/>
      <c r="BB48" s="8"/>
      <c r="BC48" s="8"/>
      <c r="BD48" s="8"/>
      <c r="BE48" s="8"/>
      <c r="BF48" s="8"/>
      <c r="BG48" s="8"/>
      <c r="BH48" s="8"/>
      <c r="BI48" s="8"/>
      <c r="BJ48" s="8"/>
      <c r="BK48" s="8"/>
      <c r="BL48" s="8"/>
      <c r="BM48" s="8"/>
      <c r="BN48" s="8"/>
      <c r="BO48" s="8"/>
      <c r="BP48" s="8"/>
      <c r="BQ48" s="8"/>
      <c r="BR48" s="8"/>
      <c r="BS48" s="8"/>
      <c r="BT48" s="8"/>
      <c r="BU48" s="8"/>
      <c r="BV48" s="8"/>
      <c r="BW48" s="8"/>
      <c r="BX48" s="8"/>
      <c r="BY48" s="8"/>
      <c r="BZ48" s="8"/>
      <c r="CA48" s="8"/>
      <c r="CB48" s="8"/>
      <c r="CC48" s="8"/>
      <c r="CD48" s="8"/>
      <c r="CE48" s="8"/>
      <c r="CF48" s="8"/>
      <c r="CG48" s="8"/>
      <c r="CH48" s="8"/>
      <c r="CI48" s="8"/>
      <c r="CJ48" s="8"/>
      <c r="CK48" s="8"/>
      <c r="CL48" s="8"/>
      <c r="CM48" s="8"/>
      <c r="CN48" s="8"/>
      <c r="CO48" s="8"/>
      <c r="CP48" s="8"/>
    </row>
    <row r="49" spans="3:94" x14ac:dyDescent="0.3">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8"/>
      <c r="AO49" s="8"/>
      <c r="AP49" s="8"/>
      <c r="AQ49" s="8"/>
      <c r="AR49" s="8"/>
      <c r="AS49" s="8"/>
      <c r="AT49" s="8"/>
      <c r="AU49" s="8"/>
      <c r="AV49" s="8"/>
      <c r="AW49" s="8"/>
      <c r="AX49" s="8"/>
      <c r="AY49" s="8"/>
      <c r="AZ49" s="8"/>
      <c r="BA49" s="8"/>
      <c r="BB49" s="8"/>
      <c r="BC49" s="8"/>
      <c r="BD49" s="8"/>
      <c r="BE49" s="8"/>
      <c r="BF49" s="8"/>
      <c r="BG49" s="8"/>
      <c r="BH49" s="8"/>
      <c r="BI49" s="8"/>
      <c r="BJ49" s="8"/>
      <c r="BK49" s="8"/>
      <c r="BL49" s="8"/>
      <c r="BM49" s="8"/>
      <c r="BN49" s="8"/>
      <c r="BO49" s="8"/>
      <c r="BP49" s="8"/>
      <c r="BQ49" s="8"/>
      <c r="BR49" s="8"/>
      <c r="BS49" s="8"/>
      <c r="BT49" s="8"/>
      <c r="BU49" s="8"/>
      <c r="BV49" s="8"/>
      <c r="BW49" s="8"/>
      <c r="BX49" s="8"/>
      <c r="BY49" s="8"/>
      <c r="BZ49" s="8"/>
      <c r="CA49" s="8"/>
      <c r="CB49" s="8"/>
      <c r="CC49" s="8"/>
      <c r="CD49" s="8"/>
      <c r="CE49" s="8"/>
      <c r="CF49" s="8"/>
      <c r="CG49" s="8"/>
      <c r="CH49" s="8"/>
      <c r="CI49" s="8"/>
      <c r="CJ49" s="8"/>
      <c r="CK49" s="8"/>
      <c r="CL49" s="8"/>
      <c r="CM49" s="8"/>
      <c r="CN49" s="8"/>
      <c r="CO49" s="8"/>
      <c r="CP49" s="8"/>
    </row>
    <row r="50" spans="3:94" x14ac:dyDescent="0.3">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8"/>
      <c r="AO50" s="8"/>
      <c r="AP50" s="8"/>
      <c r="AQ50" s="8"/>
      <c r="AR50" s="8"/>
      <c r="AS50" s="8"/>
      <c r="AT50" s="8"/>
      <c r="AU50" s="8"/>
      <c r="AV50" s="8"/>
      <c r="AW50" s="8"/>
      <c r="AX50" s="8"/>
      <c r="AY50" s="8"/>
      <c r="AZ50" s="8"/>
      <c r="BA50" s="8"/>
      <c r="BB50" s="8"/>
      <c r="BC50" s="8"/>
      <c r="BD50" s="8"/>
      <c r="BE50" s="8"/>
      <c r="BF50" s="8"/>
      <c r="BG50" s="8"/>
      <c r="BH50" s="8"/>
      <c r="BI50" s="8"/>
      <c r="BJ50" s="8"/>
      <c r="BK50" s="8"/>
      <c r="BL50" s="8"/>
      <c r="BM50" s="8"/>
      <c r="BN50" s="8"/>
      <c r="BO50" s="8"/>
      <c r="BP50" s="8"/>
      <c r="BQ50" s="8"/>
      <c r="BR50" s="8"/>
      <c r="BS50" s="8"/>
      <c r="BT50" s="8"/>
      <c r="BU50" s="8"/>
      <c r="BV50" s="8"/>
      <c r="BW50" s="8"/>
      <c r="BX50" s="8"/>
      <c r="BY50" s="8"/>
      <c r="BZ50" s="8"/>
      <c r="CA50" s="8"/>
      <c r="CB50" s="8"/>
      <c r="CC50" s="8"/>
      <c r="CD50" s="8"/>
      <c r="CE50" s="8"/>
      <c r="CF50" s="8"/>
      <c r="CG50" s="8"/>
      <c r="CH50" s="8"/>
      <c r="CI50" s="8"/>
      <c r="CJ50" s="8"/>
      <c r="CK50" s="8"/>
      <c r="CL50" s="8"/>
      <c r="CM50" s="8"/>
      <c r="CN50" s="8"/>
      <c r="CO50" s="8"/>
      <c r="CP50" s="8"/>
    </row>
    <row r="51" spans="3:94" x14ac:dyDescent="0.3">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8"/>
      <c r="AO51" s="8"/>
      <c r="AP51" s="8"/>
      <c r="AQ51" s="8"/>
      <c r="AR51" s="8"/>
      <c r="AS51" s="8"/>
      <c r="AT51" s="8"/>
      <c r="AU51" s="8"/>
      <c r="AV51" s="8"/>
      <c r="AW51" s="8"/>
      <c r="AX51" s="8"/>
      <c r="AY51" s="8"/>
      <c r="AZ51" s="8"/>
      <c r="BA51" s="8"/>
      <c r="BB51" s="8"/>
      <c r="BC51" s="8"/>
      <c r="BD51" s="8"/>
      <c r="BE51" s="8"/>
      <c r="BF51" s="8"/>
      <c r="BG51" s="8"/>
      <c r="BH51" s="8"/>
      <c r="BI51" s="8"/>
      <c r="BJ51" s="8"/>
      <c r="BK51" s="8"/>
      <c r="BL51" s="8"/>
      <c r="BM51" s="8"/>
      <c r="BN51" s="8"/>
      <c r="BO51" s="8"/>
      <c r="BP51" s="8"/>
      <c r="BQ51" s="8"/>
      <c r="BR51" s="8"/>
      <c r="BS51" s="8"/>
      <c r="BT51" s="8"/>
      <c r="BU51" s="8"/>
      <c r="BV51" s="8"/>
      <c r="BW51" s="8"/>
      <c r="BX51" s="8"/>
      <c r="BY51" s="8"/>
      <c r="BZ51" s="8"/>
      <c r="CA51" s="8"/>
      <c r="CB51" s="8"/>
      <c r="CC51" s="8"/>
      <c r="CD51" s="8"/>
      <c r="CE51" s="8"/>
      <c r="CF51" s="8"/>
      <c r="CG51" s="8"/>
      <c r="CH51" s="8"/>
      <c r="CI51" s="8"/>
      <c r="CJ51" s="8"/>
      <c r="CK51" s="8"/>
      <c r="CL51" s="8"/>
      <c r="CM51" s="8"/>
      <c r="CN51" s="8"/>
      <c r="CO51" s="8"/>
      <c r="CP51" s="8"/>
    </row>
    <row r="52" spans="3:94" x14ac:dyDescent="0.3">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8"/>
      <c r="AO52" s="8"/>
      <c r="AP52" s="8"/>
      <c r="AQ52" s="8"/>
      <c r="AR52" s="8"/>
      <c r="AS52" s="8"/>
      <c r="AT52" s="8"/>
      <c r="AU52" s="8"/>
      <c r="AV52" s="8"/>
      <c r="AW52" s="8"/>
      <c r="AX52" s="8"/>
      <c r="AY52" s="8"/>
      <c r="AZ52" s="8"/>
      <c r="BA52" s="8"/>
      <c r="BB52" s="8"/>
      <c r="BC52" s="8"/>
      <c r="BD52" s="8"/>
      <c r="BE52" s="8"/>
      <c r="BF52" s="8"/>
      <c r="BG52" s="8"/>
      <c r="BH52" s="8"/>
      <c r="BI52" s="8"/>
      <c r="BJ52" s="8"/>
      <c r="BK52" s="8"/>
      <c r="BL52" s="8"/>
      <c r="BM52" s="8"/>
      <c r="BN52" s="8"/>
      <c r="BO52" s="8"/>
      <c r="BP52" s="8"/>
      <c r="BQ52" s="8"/>
      <c r="BR52" s="8"/>
      <c r="BS52" s="8"/>
      <c r="BT52" s="8"/>
      <c r="BU52" s="8"/>
      <c r="BV52" s="8"/>
      <c r="BW52" s="8"/>
      <c r="BX52" s="8"/>
      <c r="BY52" s="8"/>
      <c r="BZ52" s="8"/>
      <c r="CA52" s="8"/>
      <c r="CB52" s="8"/>
      <c r="CC52" s="8"/>
      <c r="CD52" s="8"/>
      <c r="CE52" s="8"/>
      <c r="CF52" s="8"/>
      <c r="CG52" s="8"/>
      <c r="CH52" s="8"/>
      <c r="CI52" s="8"/>
      <c r="CJ52" s="8"/>
      <c r="CK52" s="8"/>
      <c r="CL52" s="8"/>
      <c r="CM52" s="8"/>
      <c r="CN52" s="8"/>
      <c r="CO52" s="8"/>
      <c r="CP52" s="8"/>
    </row>
    <row r="53" spans="3:94" x14ac:dyDescent="0.3">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8"/>
      <c r="AO53" s="8"/>
      <c r="AP53" s="8"/>
      <c r="AQ53" s="8"/>
      <c r="AR53" s="8"/>
      <c r="AS53" s="8"/>
      <c r="AT53" s="8"/>
      <c r="AU53" s="8"/>
      <c r="AV53" s="8"/>
      <c r="AW53" s="8"/>
      <c r="AX53" s="8"/>
      <c r="AY53" s="8"/>
      <c r="AZ53" s="8"/>
      <c r="BA53" s="8"/>
      <c r="BB53" s="8"/>
      <c r="BC53" s="8"/>
      <c r="BD53" s="8"/>
      <c r="BE53" s="8"/>
      <c r="BF53" s="8"/>
      <c r="BG53" s="8"/>
      <c r="BH53" s="8"/>
      <c r="BI53" s="8"/>
      <c r="BJ53" s="8"/>
      <c r="BK53" s="8"/>
      <c r="BL53" s="8"/>
      <c r="BM53" s="8"/>
      <c r="BN53" s="8"/>
      <c r="BO53" s="8"/>
      <c r="BP53" s="8"/>
      <c r="BQ53" s="8"/>
      <c r="BR53" s="8"/>
      <c r="BS53" s="8"/>
      <c r="BT53" s="8"/>
      <c r="BU53" s="8"/>
      <c r="BV53" s="8"/>
      <c r="BW53" s="8"/>
      <c r="BX53" s="8"/>
      <c r="BY53" s="8"/>
      <c r="BZ53" s="8"/>
      <c r="CA53" s="8"/>
      <c r="CB53" s="8"/>
      <c r="CC53" s="8"/>
      <c r="CD53" s="8"/>
      <c r="CE53" s="8"/>
      <c r="CF53" s="8"/>
      <c r="CG53" s="8"/>
      <c r="CH53" s="8"/>
      <c r="CI53" s="8"/>
      <c r="CJ53" s="8"/>
      <c r="CK53" s="8"/>
      <c r="CL53" s="8"/>
      <c r="CM53" s="8"/>
      <c r="CN53" s="8"/>
      <c r="CO53" s="8"/>
      <c r="CP53" s="8"/>
    </row>
    <row r="54" spans="3:94" x14ac:dyDescent="0.3">
      <c r="J54" s="8"/>
      <c r="K54" s="8"/>
      <c r="L54" s="8"/>
      <c r="M54" s="8"/>
      <c r="N54" s="8"/>
      <c r="O54" s="8"/>
      <c r="P54" s="8"/>
      <c r="Q54" s="8"/>
      <c r="R54" s="8"/>
      <c r="S54" s="8"/>
      <c r="T54" s="8"/>
      <c r="U54" s="8"/>
      <c r="V54" s="8"/>
      <c r="W54" s="8"/>
      <c r="X54" s="8"/>
      <c r="Y54" s="8"/>
      <c r="Z54" s="8"/>
      <c r="AA54" s="8"/>
      <c r="AB54" s="8"/>
      <c r="AC54" s="8"/>
      <c r="AD54" s="8"/>
      <c r="AE54" s="8"/>
      <c r="AF54" s="8"/>
      <c r="AG54" s="8"/>
      <c r="AH54" s="8"/>
      <c r="AI54" s="8"/>
      <c r="AJ54" s="8"/>
      <c r="AK54" s="8"/>
      <c r="AL54" s="8"/>
      <c r="AM54" s="8"/>
      <c r="AN54" s="8"/>
      <c r="AO54" s="8"/>
      <c r="AP54" s="8"/>
      <c r="AQ54" s="8"/>
      <c r="AR54" s="8"/>
      <c r="AS54" s="8"/>
      <c r="AT54" s="8"/>
      <c r="AU54" s="8"/>
      <c r="AV54" s="8"/>
      <c r="AW54" s="8"/>
      <c r="AX54" s="8"/>
      <c r="AY54" s="8"/>
      <c r="AZ54" s="8"/>
      <c r="BA54" s="8"/>
      <c r="BB54" s="8"/>
      <c r="BC54" s="8"/>
      <c r="BD54" s="8"/>
      <c r="BE54" s="8"/>
      <c r="BF54" s="8"/>
      <c r="BG54" s="8"/>
      <c r="BH54" s="8"/>
      <c r="BI54" s="8"/>
      <c r="BJ54" s="8"/>
      <c r="BK54" s="8"/>
      <c r="BL54" s="8"/>
      <c r="BM54" s="8"/>
      <c r="BN54" s="8"/>
      <c r="BO54" s="8"/>
      <c r="BP54" s="8"/>
      <c r="BQ54" s="8"/>
      <c r="BR54" s="8"/>
      <c r="BS54" s="8"/>
      <c r="BT54" s="8"/>
      <c r="BU54" s="8"/>
      <c r="BV54" s="8"/>
      <c r="BW54" s="8"/>
      <c r="BX54" s="8"/>
      <c r="BY54" s="8"/>
      <c r="BZ54" s="8"/>
      <c r="CA54" s="8"/>
      <c r="CB54" s="8"/>
      <c r="CC54" s="8"/>
      <c r="CD54" s="8"/>
      <c r="CE54" s="8"/>
      <c r="CF54" s="8"/>
      <c r="CG54" s="8"/>
      <c r="CH54" s="8"/>
      <c r="CI54" s="8"/>
      <c r="CJ54" s="8"/>
      <c r="CK54" s="8"/>
      <c r="CL54" s="8"/>
      <c r="CM54" s="8"/>
      <c r="CN54" s="8"/>
      <c r="CO54" s="8"/>
      <c r="CP54" s="8"/>
    </row>
    <row r="55" spans="3:94" x14ac:dyDescent="0.3">
      <c r="C55"/>
      <c r="D55"/>
      <c r="E55"/>
      <c r="F55"/>
      <c r="G55"/>
      <c r="H55"/>
      <c r="J55" s="8"/>
      <c r="K55" s="8"/>
      <c r="L55" s="8"/>
      <c r="M55" s="8"/>
      <c r="N55" s="8"/>
      <c r="O55" s="8"/>
      <c r="P55" s="8"/>
      <c r="Q55" s="8"/>
      <c r="R55" s="8"/>
      <c r="S55" s="8"/>
      <c r="T55" s="8"/>
      <c r="U55" s="8"/>
      <c r="V55" s="8"/>
      <c r="W55" s="8"/>
      <c r="X55" s="8"/>
      <c r="Y55" s="8"/>
      <c r="Z55" s="8"/>
      <c r="AA55" s="8"/>
      <c r="AB55" s="8"/>
      <c r="AC55" s="8"/>
      <c r="AD55" s="8"/>
      <c r="AE55" s="8"/>
      <c r="AF55" s="8"/>
      <c r="AG55" s="8"/>
      <c r="AH55" s="8"/>
      <c r="AI55" s="8"/>
      <c r="AJ55" s="8"/>
      <c r="AK55" s="8"/>
      <c r="AL55" s="8"/>
      <c r="AM55" s="8"/>
      <c r="AN55" s="8"/>
      <c r="AO55" s="8"/>
      <c r="AP55" s="8"/>
      <c r="AQ55" s="8"/>
      <c r="AR55" s="8"/>
      <c r="AS55" s="8"/>
      <c r="AT55" s="8"/>
      <c r="AU55" s="8"/>
      <c r="AV55" s="8"/>
      <c r="AW55" s="8"/>
      <c r="AX55" s="8"/>
      <c r="AY55" s="8"/>
      <c r="AZ55" s="8"/>
      <c r="BA55" s="8"/>
      <c r="BB55" s="8"/>
      <c r="BC55" s="8"/>
      <c r="BD55" s="8"/>
      <c r="BE55" s="8"/>
      <c r="BF55" s="8"/>
      <c r="BG55" s="8"/>
      <c r="BH55" s="8"/>
      <c r="BI55" s="8"/>
      <c r="BJ55" s="8"/>
      <c r="BK55" s="8"/>
      <c r="BL55" s="8"/>
      <c r="BM55" s="8"/>
      <c r="BN55" s="8"/>
      <c r="BO55" s="8"/>
      <c r="BP55" s="8"/>
      <c r="BQ55" s="8"/>
      <c r="BR55" s="8"/>
      <c r="BS55" s="8"/>
      <c r="BT55" s="8"/>
      <c r="BU55" s="8"/>
      <c r="BV55" s="8"/>
      <c r="BW55" s="8"/>
      <c r="BX55" s="8"/>
      <c r="BY55" s="8"/>
      <c r="BZ55" s="8"/>
      <c r="CA55" s="8"/>
      <c r="CB55" s="8"/>
      <c r="CC55" s="8"/>
      <c r="CD55" s="8"/>
      <c r="CE55" s="8"/>
      <c r="CF55" s="8"/>
      <c r="CG55" s="8"/>
      <c r="CH55" s="8"/>
      <c r="CI55" s="8"/>
      <c r="CJ55" s="8"/>
      <c r="CK55" s="8"/>
      <c r="CL55" s="8"/>
      <c r="CM55" s="8"/>
      <c r="CN55" s="8"/>
      <c r="CO55" s="8"/>
      <c r="CP55" s="8"/>
    </row>
    <row r="56" spans="3:94" x14ac:dyDescent="0.3">
      <c r="C56"/>
      <c r="D56"/>
      <c r="E56"/>
      <c r="F56"/>
      <c r="G56"/>
      <c r="H56"/>
      <c r="J56" s="8"/>
      <c r="K56" s="8"/>
      <c r="L56" s="8"/>
      <c r="M56" s="8"/>
      <c r="N56" s="8"/>
      <c r="O56" s="8"/>
      <c r="P56" s="8"/>
      <c r="Q56" s="8"/>
      <c r="R56" s="8"/>
      <c r="S56" s="8"/>
      <c r="T56" s="8"/>
      <c r="U56" s="8"/>
      <c r="V56" s="8"/>
      <c r="W56" s="8"/>
      <c r="X56" s="8"/>
      <c r="Y56" s="8"/>
      <c r="Z56" s="8"/>
      <c r="AA56" s="8"/>
      <c r="AB56" s="8"/>
      <c r="AC56" s="8"/>
      <c r="AD56" s="8"/>
      <c r="AE56" s="8"/>
      <c r="AF56" s="8"/>
      <c r="AG56" s="8"/>
      <c r="AH56" s="8"/>
      <c r="AI56" s="8"/>
      <c r="AJ56" s="8"/>
      <c r="AK56" s="8"/>
      <c r="AL56" s="8"/>
      <c r="AM56" s="8"/>
      <c r="AN56" s="8"/>
      <c r="AO56" s="8"/>
      <c r="AP56" s="8"/>
      <c r="AQ56" s="8"/>
      <c r="AR56" s="8"/>
      <c r="AS56" s="8"/>
      <c r="AT56" s="8"/>
      <c r="AU56" s="8"/>
      <c r="AV56" s="8"/>
      <c r="AW56" s="8"/>
      <c r="AX56" s="8"/>
      <c r="AY56" s="8"/>
      <c r="AZ56" s="8"/>
      <c r="BA56" s="8"/>
      <c r="BB56" s="8"/>
      <c r="BC56" s="8"/>
      <c r="BD56" s="8"/>
      <c r="BE56" s="8"/>
      <c r="BF56" s="8"/>
      <c r="BG56" s="8"/>
      <c r="BH56" s="8"/>
      <c r="BI56" s="8"/>
      <c r="BJ56" s="8"/>
      <c r="BK56" s="8"/>
      <c r="BL56" s="8"/>
      <c r="BM56" s="8"/>
      <c r="BN56" s="8"/>
      <c r="BO56" s="8"/>
      <c r="BP56" s="8"/>
      <c r="BQ56" s="8"/>
      <c r="BR56" s="8"/>
      <c r="BS56" s="8"/>
      <c r="BT56" s="8"/>
      <c r="BU56" s="8"/>
      <c r="BV56" s="8"/>
      <c r="BW56" s="8"/>
      <c r="BX56" s="8"/>
      <c r="BY56" s="8"/>
      <c r="BZ56" s="8"/>
      <c r="CA56" s="8"/>
      <c r="CB56" s="8"/>
      <c r="CC56" s="8"/>
      <c r="CD56" s="8"/>
      <c r="CE56" s="8"/>
      <c r="CF56" s="8"/>
      <c r="CG56" s="8"/>
      <c r="CH56" s="8"/>
      <c r="CI56" s="8"/>
      <c r="CJ56" s="8"/>
      <c r="CK56" s="8"/>
      <c r="CL56" s="8"/>
      <c r="CM56" s="8"/>
      <c r="CN56" s="8"/>
      <c r="CO56" s="8"/>
      <c r="CP56" s="8"/>
    </row>
    <row r="57" spans="3:94" x14ac:dyDescent="0.3">
      <c r="C57"/>
      <c r="D57"/>
      <c r="E57"/>
      <c r="F57"/>
      <c r="G57"/>
      <c r="H57"/>
      <c r="J57" s="8"/>
      <c r="K57" s="8"/>
      <c r="L57" s="8"/>
      <c r="M57" s="8"/>
      <c r="N57" s="8"/>
      <c r="O57" s="8"/>
      <c r="P57" s="8"/>
      <c r="Q57" s="8"/>
      <c r="R57" s="8"/>
      <c r="S57" s="8"/>
      <c r="T57" s="8"/>
      <c r="U57" s="8"/>
      <c r="V57" s="8"/>
      <c r="W57" s="8"/>
      <c r="X57" s="8"/>
      <c r="Y57" s="8"/>
      <c r="Z57" s="8"/>
      <c r="AA57" s="8"/>
      <c r="AB57" s="8"/>
      <c r="AC57" s="8"/>
      <c r="AD57" s="8"/>
      <c r="AE57" s="8"/>
      <c r="AF57" s="8"/>
      <c r="AG57" s="8"/>
      <c r="AH57" s="8"/>
      <c r="AI57" s="8"/>
      <c r="AJ57" s="8"/>
      <c r="AK57" s="8"/>
      <c r="AL57" s="8"/>
      <c r="AM57" s="8"/>
      <c r="AN57" s="8"/>
      <c r="AO57" s="8"/>
      <c r="AP57" s="8"/>
      <c r="AQ57" s="8"/>
      <c r="AR57" s="8"/>
      <c r="AS57" s="8"/>
      <c r="AT57" s="8"/>
      <c r="AU57" s="8"/>
      <c r="AV57" s="8"/>
      <c r="AW57" s="8"/>
      <c r="AX57" s="8"/>
      <c r="AY57" s="8"/>
      <c r="AZ57" s="8"/>
      <c r="BA57" s="8"/>
      <c r="BB57" s="8"/>
      <c r="BC57" s="8"/>
      <c r="BD57" s="8"/>
      <c r="BE57" s="8"/>
      <c r="BF57" s="8"/>
      <c r="BG57" s="8"/>
      <c r="BH57" s="8"/>
      <c r="BI57" s="8"/>
      <c r="BJ57" s="8"/>
      <c r="BK57" s="8"/>
      <c r="BL57" s="8"/>
      <c r="BM57" s="8"/>
      <c r="BN57" s="8"/>
      <c r="BO57" s="8"/>
      <c r="BP57" s="8"/>
      <c r="BQ57" s="8"/>
      <c r="BR57" s="8"/>
      <c r="BS57" s="8"/>
      <c r="BT57" s="8"/>
      <c r="BU57" s="8"/>
      <c r="BV57" s="8"/>
      <c r="BW57" s="8"/>
      <c r="BX57" s="8"/>
      <c r="BY57" s="8"/>
      <c r="BZ57" s="8"/>
      <c r="CA57" s="8"/>
      <c r="CB57" s="8"/>
      <c r="CC57" s="8"/>
      <c r="CD57" s="8"/>
      <c r="CE57" s="8"/>
      <c r="CF57" s="8"/>
      <c r="CG57" s="8"/>
      <c r="CH57" s="8"/>
      <c r="CI57" s="8"/>
      <c r="CJ57" s="8"/>
      <c r="CK57" s="8"/>
      <c r="CL57" s="8"/>
      <c r="CM57" s="8"/>
      <c r="CN57" s="8"/>
      <c r="CO57" s="8"/>
      <c r="CP57" s="8"/>
    </row>
    <row r="58" spans="3:94" x14ac:dyDescent="0.3">
      <c r="C58"/>
      <c r="D58"/>
      <c r="E58"/>
      <c r="F58"/>
      <c r="G58"/>
      <c r="H58"/>
      <c r="J58" s="8"/>
      <c r="K58" s="8"/>
      <c r="L58" s="8"/>
      <c r="M58" s="8"/>
      <c r="N58" s="8"/>
      <c r="O58" s="8"/>
      <c r="P58" s="8"/>
      <c r="Q58" s="8"/>
      <c r="R58" s="8"/>
      <c r="S58" s="8"/>
      <c r="T58" s="8"/>
      <c r="U58" s="8"/>
      <c r="V58" s="8"/>
      <c r="W58" s="8"/>
      <c r="X58" s="8"/>
      <c r="Y58" s="8"/>
      <c r="Z58" s="8"/>
      <c r="AA58" s="8"/>
      <c r="AB58" s="8"/>
      <c r="AC58" s="8"/>
      <c r="AD58" s="8"/>
      <c r="AE58" s="8"/>
      <c r="AF58" s="8"/>
      <c r="AG58" s="8"/>
      <c r="AH58" s="8"/>
      <c r="AI58" s="8"/>
      <c r="AJ58" s="8"/>
      <c r="AK58" s="8"/>
      <c r="AL58" s="8"/>
      <c r="AM58" s="8"/>
      <c r="AN58" s="8"/>
      <c r="AO58" s="8"/>
      <c r="AP58" s="8"/>
      <c r="AQ58" s="8"/>
      <c r="AR58" s="8"/>
      <c r="AS58" s="8"/>
      <c r="AT58" s="8"/>
      <c r="AU58" s="8"/>
      <c r="AV58" s="8"/>
      <c r="AW58" s="8"/>
      <c r="AX58" s="8"/>
      <c r="AY58" s="8"/>
      <c r="AZ58" s="8"/>
      <c r="BA58" s="8"/>
      <c r="BB58" s="8"/>
      <c r="BC58" s="8"/>
      <c r="BD58" s="8"/>
      <c r="BE58" s="8"/>
      <c r="BF58" s="8"/>
      <c r="BG58" s="8"/>
      <c r="BH58" s="8"/>
      <c r="BI58" s="8"/>
      <c r="BJ58" s="8"/>
      <c r="BK58" s="8"/>
      <c r="BL58" s="8"/>
      <c r="BM58" s="8"/>
      <c r="BN58" s="8"/>
      <c r="BO58" s="8"/>
      <c r="BP58" s="8"/>
      <c r="BQ58" s="8"/>
      <c r="BR58" s="8"/>
      <c r="BS58" s="8"/>
      <c r="BT58" s="8"/>
      <c r="BU58" s="8"/>
      <c r="BV58" s="8"/>
      <c r="BW58" s="8"/>
      <c r="BX58" s="8"/>
      <c r="BY58" s="8"/>
      <c r="BZ58" s="8"/>
      <c r="CA58" s="8"/>
      <c r="CB58" s="8"/>
      <c r="CC58" s="8"/>
      <c r="CD58" s="8"/>
      <c r="CE58" s="8"/>
      <c r="CF58" s="8"/>
      <c r="CG58" s="8"/>
      <c r="CH58" s="8"/>
      <c r="CI58" s="8"/>
      <c r="CJ58" s="8"/>
      <c r="CK58" s="8"/>
      <c r="CL58" s="8"/>
      <c r="CM58" s="8"/>
      <c r="CN58" s="8"/>
      <c r="CO58" s="8"/>
      <c r="CP58" s="8"/>
    </row>
    <row r="59" spans="3:94" x14ac:dyDescent="0.3">
      <c r="C59"/>
      <c r="D59"/>
      <c r="E59"/>
      <c r="F59"/>
      <c r="G59"/>
      <c r="H59"/>
      <c r="J59" s="8"/>
      <c r="K59" s="8"/>
      <c r="L59" s="8"/>
      <c r="M59" s="8"/>
      <c r="N59" s="8"/>
      <c r="O59" s="8"/>
      <c r="P59" s="8"/>
      <c r="Q59" s="8"/>
      <c r="R59" s="8"/>
      <c r="S59" s="8"/>
      <c r="T59" s="8"/>
      <c r="U59" s="8"/>
      <c r="V59" s="8"/>
      <c r="W59" s="8"/>
      <c r="X59" s="8"/>
      <c r="Y59" s="8"/>
      <c r="Z59" s="8"/>
      <c r="AA59" s="8"/>
      <c r="AB59" s="8"/>
      <c r="AC59" s="8"/>
      <c r="AD59" s="8"/>
      <c r="AE59" s="8"/>
      <c r="AF59" s="8"/>
      <c r="AG59" s="8"/>
      <c r="AH59" s="8"/>
      <c r="AI59" s="8"/>
      <c r="AJ59" s="8"/>
      <c r="AK59" s="8"/>
      <c r="AL59" s="8"/>
      <c r="AM59" s="8"/>
      <c r="AN59" s="8"/>
      <c r="AO59" s="8"/>
      <c r="AP59" s="8"/>
      <c r="AQ59" s="8"/>
      <c r="AR59" s="8"/>
      <c r="AS59" s="8"/>
      <c r="AT59" s="8"/>
      <c r="AU59" s="8"/>
      <c r="AV59" s="8"/>
      <c r="AW59" s="8"/>
      <c r="AX59" s="8"/>
      <c r="AY59" s="8"/>
      <c r="AZ59" s="8"/>
      <c r="BA59" s="8"/>
      <c r="BB59" s="8"/>
      <c r="BC59" s="8"/>
      <c r="BD59" s="8"/>
      <c r="BE59" s="8"/>
      <c r="BF59" s="8"/>
      <c r="BG59" s="8"/>
      <c r="BH59" s="8"/>
      <c r="BI59" s="8"/>
      <c r="BJ59" s="8"/>
      <c r="BK59" s="8"/>
      <c r="BL59" s="8"/>
      <c r="BM59" s="8"/>
      <c r="BN59" s="8"/>
      <c r="BO59" s="8"/>
      <c r="BP59" s="8"/>
      <c r="BQ59" s="8"/>
      <c r="BR59" s="8"/>
      <c r="BS59" s="8"/>
      <c r="BT59" s="8"/>
      <c r="BU59" s="8"/>
      <c r="BV59" s="8"/>
      <c r="BW59" s="8"/>
      <c r="BX59" s="8"/>
      <c r="BY59" s="8"/>
      <c r="BZ59" s="8"/>
      <c r="CA59" s="8"/>
      <c r="CB59" s="8"/>
      <c r="CC59" s="8"/>
      <c r="CD59" s="8"/>
      <c r="CE59" s="8"/>
      <c r="CF59" s="8"/>
      <c r="CG59" s="8"/>
      <c r="CH59" s="8"/>
      <c r="CI59" s="8"/>
      <c r="CJ59" s="8"/>
      <c r="CK59" s="8"/>
      <c r="CL59" s="8"/>
      <c r="CM59" s="8"/>
      <c r="CN59" s="8"/>
      <c r="CO59" s="8"/>
      <c r="CP59" s="8"/>
    </row>
    <row r="60" spans="3:94" x14ac:dyDescent="0.3">
      <c r="C60"/>
      <c r="D60"/>
      <c r="E60"/>
      <c r="F60"/>
      <c r="G60"/>
      <c r="H60"/>
      <c r="J60" s="8"/>
      <c r="K60" s="8"/>
      <c r="L60" s="8"/>
      <c r="M60" s="8"/>
      <c r="N60" s="8"/>
      <c r="O60" s="8"/>
      <c r="P60" s="8"/>
      <c r="Q60" s="8"/>
      <c r="R60" s="8"/>
      <c r="S60" s="8"/>
      <c r="T60" s="8"/>
      <c r="U60" s="8"/>
      <c r="V60" s="8"/>
      <c r="W60" s="8"/>
      <c r="X60" s="8"/>
      <c r="Y60" s="8"/>
      <c r="Z60" s="8"/>
      <c r="AA60" s="8"/>
      <c r="AB60" s="8"/>
      <c r="AC60" s="8"/>
      <c r="AD60" s="8"/>
      <c r="AE60" s="8"/>
      <c r="AF60" s="8"/>
      <c r="AG60" s="8"/>
      <c r="AH60" s="8"/>
      <c r="AI60" s="8"/>
      <c r="AJ60" s="8"/>
      <c r="AK60" s="8"/>
      <c r="AL60" s="8"/>
      <c r="AM60" s="8"/>
      <c r="AN60" s="8"/>
      <c r="AO60" s="8"/>
      <c r="AP60" s="8"/>
      <c r="AQ60" s="8"/>
      <c r="AR60" s="8"/>
      <c r="AS60" s="8"/>
      <c r="AT60" s="8"/>
      <c r="AU60" s="8"/>
      <c r="AV60" s="8"/>
      <c r="AW60" s="8"/>
      <c r="AX60" s="8"/>
      <c r="AY60" s="8"/>
      <c r="AZ60" s="8"/>
      <c r="BA60" s="8"/>
      <c r="BB60" s="8"/>
      <c r="BC60" s="8"/>
      <c r="BD60" s="8"/>
      <c r="BE60" s="8"/>
      <c r="BF60" s="8"/>
      <c r="BG60" s="8"/>
      <c r="BH60" s="8"/>
      <c r="BI60" s="8"/>
      <c r="BJ60" s="8"/>
      <c r="BK60" s="8"/>
      <c r="BL60" s="8"/>
      <c r="BM60" s="8"/>
      <c r="BN60" s="8"/>
      <c r="BO60" s="8"/>
      <c r="BP60" s="8"/>
      <c r="BQ60" s="8"/>
      <c r="BR60" s="8"/>
      <c r="BS60" s="8"/>
      <c r="BT60" s="8"/>
      <c r="BU60" s="8"/>
      <c r="BV60" s="8"/>
      <c r="BW60" s="8"/>
      <c r="BX60" s="8"/>
      <c r="BY60" s="8"/>
      <c r="BZ60" s="8"/>
      <c r="CA60" s="8"/>
      <c r="CB60" s="8"/>
      <c r="CC60" s="8"/>
      <c r="CD60" s="8"/>
      <c r="CE60" s="8"/>
      <c r="CF60" s="8"/>
      <c r="CG60" s="8"/>
      <c r="CH60" s="8"/>
      <c r="CI60" s="8"/>
      <c r="CJ60" s="8"/>
      <c r="CK60" s="8"/>
      <c r="CL60" s="8"/>
      <c r="CM60" s="8"/>
      <c r="CN60" s="8"/>
      <c r="CO60" s="8"/>
      <c r="CP60" s="8"/>
    </row>
    <row r="61" spans="3:94" x14ac:dyDescent="0.3">
      <c r="C61"/>
      <c r="D61"/>
      <c r="E61"/>
      <c r="F61"/>
      <c r="G61"/>
      <c r="H61"/>
      <c r="J61" s="8"/>
      <c r="K61" s="8"/>
      <c r="L61" s="8"/>
      <c r="M61" s="8"/>
      <c r="N61" s="8"/>
      <c r="O61" s="8"/>
      <c r="P61" s="8"/>
      <c r="Q61" s="8"/>
      <c r="R61" s="8"/>
      <c r="S61" s="8"/>
      <c r="T61" s="8"/>
      <c r="U61" s="8"/>
      <c r="V61" s="8"/>
      <c r="W61" s="8"/>
      <c r="X61" s="8"/>
      <c r="Y61" s="8"/>
      <c r="Z61" s="8"/>
      <c r="AA61" s="8"/>
      <c r="AB61" s="8"/>
      <c r="AC61" s="8"/>
      <c r="AD61" s="8"/>
      <c r="AE61" s="8"/>
      <c r="AF61" s="8"/>
      <c r="AG61" s="8"/>
      <c r="AH61" s="8"/>
      <c r="AI61" s="8"/>
      <c r="AJ61" s="8"/>
      <c r="AK61" s="8"/>
      <c r="AL61" s="8"/>
      <c r="AM61" s="8"/>
      <c r="AN61" s="8"/>
      <c r="AO61" s="8"/>
      <c r="AP61" s="8"/>
      <c r="AQ61" s="8"/>
      <c r="AR61" s="8"/>
      <c r="AS61" s="8"/>
      <c r="AT61" s="8"/>
      <c r="AU61" s="8"/>
      <c r="AV61" s="8"/>
      <c r="AW61" s="8"/>
      <c r="AX61" s="8"/>
      <c r="AY61" s="8"/>
      <c r="AZ61" s="8"/>
      <c r="BA61" s="8"/>
      <c r="BB61" s="8"/>
      <c r="BC61" s="8"/>
      <c r="BD61" s="8"/>
      <c r="BE61" s="8"/>
      <c r="BF61" s="8"/>
      <c r="BG61" s="8"/>
      <c r="BH61" s="8"/>
      <c r="BI61" s="8"/>
      <c r="BJ61" s="8"/>
      <c r="BK61" s="8"/>
      <c r="BL61" s="8"/>
      <c r="BM61" s="8"/>
      <c r="BN61" s="8"/>
      <c r="BO61" s="8"/>
      <c r="BP61" s="8"/>
      <c r="BQ61" s="8"/>
      <c r="BR61" s="8"/>
      <c r="BS61" s="8"/>
      <c r="BT61" s="8"/>
      <c r="BU61" s="8"/>
      <c r="BV61" s="8"/>
      <c r="BW61" s="8"/>
      <c r="BX61" s="8"/>
      <c r="BY61" s="8"/>
      <c r="BZ61" s="8"/>
      <c r="CA61" s="8"/>
      <c r="CB61" s="8"/>
      <c r="CC61" s="8"/>
      <c r="CD61" s="8"/>
      <c r="CE61" s="8"/>
      <c r="CF61" s="8"/>
      <c r="CG61" s="8"/>
      <c r="CH61" s="8"/>
      <c r="CI61" s="8"/>
      <c r="CJ61" s="8"/>
      <c r="CK61" s="8"/>
      <c r="CL61" s="8"/>
      <c r="CM61" s="8"/>
      <c r="CN61" s="8"/>
      <c r="CO61" s="8"/>
      <c r="CP61" s="8"/>
    </row>
    <row r="62" spans="3:94" x14ac:dyDescent="0.3">
      <c r="C62"/>
      <c r="D62"/>
      <c r="E62"/>
      <c r="F62"/>
      <c r="G62"/>
      <c r="H62"/>
      <c r="J62" s="8"/>
      <c r="K62" s="8"/>
      <c r="L62" s="8"/>
      <c r="M62" s="8"/>
      <c r="N62" s="8"/>
      <c r="O62" s="8"/>
      <c r="P62" s="8"/>
      <c r="Q62" s="8"/>
      <c r="R62" s="8"/>
      <c r="S62" s="8"/>
      <c r="T62" s="8"/>
      <c r="U62" s="8"/>
      <c r="V62" s="8"/>
      <c r="W62" s="8"/>
      <c r="X62" s="8"/>
      <c r="Y62" s="8"/>
      <c r="Z62" s="8"/>
      <c r="AA62" s="8"/>
      <c r="AB62" s="8"/>
      <c r="AC62" s="8"/>
      <c r="AD62" s="8"/>
      <c r="AE62" s="8"/>
      <c r="AF62" s="8"/>
      <c r="AG62" s="8"/>
      <c r="AH62" s="8"/>
      <c r="AI62" s="8"/>
      <c r="AJ62" s="8"/>
      <c r="AK62" s="8"/>
      <c r="AL62" s="8"/>
      <c r="AM62" s="8"/>
      <c r="AN62" s="8"/>
      <c r="AO62" s="8"/>
      <c r="AP62" s="8"/>
      <c r="AQ62" s="8"/>
      <c r="AR62" s="8"/>
      <c r="AS62" s="8"/>
      <c r="AT62" s="8"/>
      <c r="AU62" s="8"/>
      <c r="AV62" s="8"/>
      <c r="AW62" s="8"/>
      <c r="AX62" s="8"/>
      <c r="AY62" s="8"/>
      <c r="AZ62" s="8"/>
      <c r="BA62" s="8"/>
      <c r="BB62" s="8"/>
      <c r="BC62" s="8"/>
      <c r="BD62" s="8"/>
      <c r="BE62" s="8"/>
      <c r="BF62" s="8"/>
      <c r="BG62" s="8"/>
      <c r="BH62" s="8"/>
      <c r="BI62" s="8"/>
      <c r="BJ62" s="8"/>
      <c r="BK62" s="8"/>
      <c r="BL62" s="8"/>
      <c r="BM62" s="8"/>
      <c r="BN62" s="8"/>
      <c r="BO62" s="8"/>
      <c r="BP62" s="8"/>
      <c r="BQ62" s="8"/>
      <c r="BR62" s="8"/>
      <c r="BS62" s="8"/>
      <c r="BT62" s="8"/>
      <c r="BU62" s="8"/>
      <c r="BV62" s="8"/>
      <c r="BW62" s="8"/>
      <c r="BX62" s="8"/>
      <c r="BY62" s="8"/>
      <c r="BZ62" s="8"/>
      <c r="CA62" s="8"/>
      <c r="CB62" s="8"/>
      <c r="CC62" s="8"/>
      <c r="CD62" s="8"/>
      <c r="CE62" s="8"/>
      <c r="CF62" s="8"/>
      <c r="CG62" s="8"/>
      <c r="CH62" s="8"/>
      <c r="CI62" s="8"/>
      <c r="CJ62" s="8"/>
      <c r="CK62" s="8"/>
      <c r="CL62" s="8"/>
      <c r="CM62" s="8"/>
      <c r="CN62" s="8"/>
      <c r="CO62" s="8"/>
      <c r="CP62" s="8"/>
    </row>
    <row r="63" spans="3:94" x14ac:dyDescent="0.3">
      <c r="C63"/>
      <c r="D63"/>
      <c r="E63"/>
      <c r="F63"/>
      <c r="G63"/>
      <c r="H63"/>
      <c r="J63" s="8"/>
      <c r="K63" s="8"/>
      <c r="L63" s="8"/>
      <c r="M63" s="8"/>
      <c r="N63" s="8"/>
      <c r="O63" s="8"/>
      <c r="P63" s="8"/>
      <c r="Q63" s="8"/>
      <c r="R63" s="8"/>
      <c r="S63" s="8"/>
      <c r="T63" s="8"/>
      <c r="U63" s="8"/>
      <c r="V63" s="8"/>
      <c r="W63" s="8"/>
      <c r="X63" s="8"/>
      <c r="Y63" s="8"/>
      <c r="Z63" s="8"/>
      <c r="AA63" s="8"/>
      <c r="AB63" s="8"/>
      <c r="AC63" s="8"/>
      <c r="AD63" s="8"/>
      <c r="AE63" s="8"/>
      <c r="AF63" s="8"/>
      <c r="AG63" s="8"/>
      <c r="AH63" s="8"/>
      <c r="AI63" s="8"/>
      <c r="AJ63" s="8"/>
      <c r="AK63" s="8"/>
      <c r="AL63" s="8"/>
      <c r="AM63" s="8"/>
      <c r="AN63" s="8"/>
      <c r="AO63" s="8"/>
      <c r="AP63" s="8"/>
      <c r="AQ63" s="8"/>
      <c r="AR63" s="8"/>
      <c r="AS63" s="8"/>
      <c r="AT63" s="8"/>
      <c r="AU63" s="8"/>
      <c r="AV63" s="8"/>
      <c r="AW63" s="8"/>
      <c r="AX63" s="8"/>
      <c r="AY63" s="8"/>
      <c r="AZ63" s="8"/>
      <c r="BA63" s="8"/>
      <c r="BB63" s="8"/>
      <c r="BC63" s="8"/>
      <c r="BD63" s="8"/>
      <c r="BE63" s="8"/>
      <c r="BF63" s="8"/>
      <c r="BG63" s="8"/>
      <c r="BH63" s="8"/>
      <c r="BI63" s="8"/>
      <c r="BJ63" s="8"/>
      <c r="BK63" s="8"/>
      <c r="BL63" s="8"/>
      <c r="BM63" s="8"/>
      <c r="BN63" s="8"/>
      <c r="BO63" s="8"/>
      <c r="BP63" s="8"/>
      <c r="BQ63" s="8"/>
      <c r="BR63" s="8"/>
      <c r="BS63" s="8"/>
      <c r="BT63" s="8"/>
      <c r="BU63" s="8"/>
      <c r="BV63" s="8"/>
      <c r="BW63" s="8"/>
      <c r="BX63" s="8"/>
      <c r="BY63" s="8"/>
      <c r="BZ63" s="8"/>
      <c r="CA63" s="8"/>
      <c r="CB63" s="8"/>
      <c r="CC63" s="8"/>
      <c r="CD63" s="8"/>
      <c r="CE63" s="8"/>
      <c r="CF63" s="8"/>
      <c r="CG63" s="8"/>
      <c r="CH63" s="8"/>
      <c r="CI63" s="8"/>
      <c r="CJ63" s="8"/>
      <c r="CK63" s="8"/>
      <c r="CL63" s="8"/>
      <c r="CM63" s="8"/>
      <c r="CN63" s="8"/>
      <c r="CO63" s="8"/>
      <c r="CP63" s="8"/>
    </row>
    <row r="64" spans="3:94" x14ac:dyDescent="0.3">
      <c r="C64"/>
      <c r="D64"/>
      <c r="E64"/>
      <c r="F64"/>
      <c r="G64"/>
      <c r="H64"/>
      <c r="J64" s="8"/>
      <c r="K64" s="8"/>
      <c r="L64" s="8"/>
      <c r="M64" s="8"/>
      <c r="N64" s="8"/>
      <c r="O64" s="8"/>
      <c r="P64" s="8"/>
      <c r="Q64" s="8"/>
      <c r="R64" s="8"/>
      <c r="S64" s="8"/>
      <c r="T64" s="8"/>
      <c r="U64" s="8"/>
      <c r="V64" s="8"/>
      <c r="W64" s="8"/>
      <c r="X64" s="8"/>
      <c r="Y64" s="8"/>
      <c r="Z64" s="8"/>
      <c r="AA64" s="8"/>
      <c r="AB64" s="8"/>
      <c r="AC64" s="8"/>
      <c r="AD64" s="8"/>
      <c r="AE64" s="8"/>
      <c r="AF64" s="8"/>
      <c r="AG64" s="8"/>
      <c r="AH64" s="8"/>
      <c r="AI64" s="8"/>
      <c r="AJ64" s="8"/>
      <c r="AK64" s="8"/>
      <c r="AL64" s="8"/>
      <c r="AM64" s="8"/>
      <c r="AN64" s="8"/>
      <c r="AO64" s="8"/>
      <c r="AP64" s="8"/>
      <c r="AQ64" s="8"/>
      <c r="AR64" s="8"/>
      <c r="AS64" s="8"/>
      <c r="AT64" s="8"/>
      <c r="AU64" s="8"/>
      <c r="AV64" s="8"/>
      <c r="AW64" s="8"/>
      <c r="AX64" s="8"/>
      <c r="AY64" s="8"/>
      <c r="AZ64" s="8"/>
      <c r="BA64" s="8"/>
      <c r="BB64" s="8"/>
      <c r="BC64" s="8"/>
      <c r="BD64" s="8"/>
      <c r="BE64" s="8"/>
      <c r="BF64" s="8"/>
      <c r="BG64" s="8"/>
      <c r="BH64" s="8"/>
      <c r="BI64" s="8"/>
      <c r="BJ64" s="8"/>
      <c r="BK64" s="8"/>
      <c r="BL64" s="8"/>
      <c r="BM64" s="8"/>
      <c r="BN64" s="8"/>
      <c r="BO64" s="8"/>
      <c r="BP64" s="8"/>
      <c r="BQ64" s="8"/>
      <c r="BR64" s="8"/>
      <c r="BS64" s="8"/>
      <c r="BT64" s="8"/>
      <c r="BU64" s="8"/>
      <c r="BV64" s="8"/>
      <c r="BW64" s="8"/>
      <c r="BX64" s="8"/>
      <c r="BY64" s="8"/>
      <c r="BZ64" s="8"/>
      <c r="CA64" s="8"/>
      <c r="CB64" s="8"/>
      <c r="CC64" s="8"/>
      <c r="CD64" s="8"/>
      <c r="CE64" s="8"/>
      <c r="CF64" s="8"/>
      <c r="CG64" s="8"/>
      <c r="CH64" s="8"/>
      <c r="CI64" s="8"/>
      <c r="CJ64" s="8"/>
      <c r="CK64" s="8"/>
      <c r="CL64" s="8"/>
      <c r="CM64" s="8"/>
      <c r="CN64" s="8"/>
      <c r="CO64" s="8"/>
      <c r="CP64" s="8"/>
    </row>
    <row r="65" spans="3:94" x14ac:dyDescent="0.3">
      <c r="C65"/>
      <c r="D65"/>
      <c r="E65"/>
      <c r="F65"/>
      <c r="G65"/>
      <c r="H65"/>
      <c r="J65" s="8"/>
      <c r="K65" s="8"/>
      <c r="L65" s="8"/>
      <c r="M65" s="8"/>
      <c r="N65" s="8"/>
      <c r="O65" s="8"/>
      <c r="P65" s="8"/>
      <c r="Q65" s="8"/>
      <c r="R65" s="8"/>
      <c r="S65" s="8"/>
      <c r="T65" s="8"/>
      <c r="U65" s="8"/>
      <c r="V65" s="8"/>
      <c r="W65" s="8"/>
      <c r="X65" s="8"/>
      <c r="Y65" s="8"/>
      <c r="Z65" s="8"/>
      <c r="AA65" s="8"/>
      <c r="AB65" s="8"/>
      <c r="AC65" s="8"/>
      <c r="AD65" s="8"/>
      <c r="AE65" s="8"/>
      <c r="AF65" s="8"/>
      <c r="AG65" s="8"/>
      <c r="AH65" s="8"/>
      <c r="AI65" s="8"/>
      <c r="AJ65" s="8"/>
      <c r="AK65" s="8"/>
      <c r="AL65" s="8"/>
      <c r="AM65" s="8"/>
      <c r="AN65" s="8"/>
      <c r="AO65" s="8"/>
      <c r="AP65" s="8"/>
      <c r="AQ65" s="8"/>
      <c r="AR65" s="8"/>
      <c r="AS65" s="8"/>
      <c r="AT65" s="8"/>
      <c r="AU65" s="8"/>
      <c r="AV65" s="8"/>
      <c r="AW65" s="8"/>
      <c r="AX65" s="8"/>
      <c r="AY65" s="8"/>
      <c r="AZ65" s="8"/>
      <c r="BA65" s="8"/>
      <c r="BB65" s="8"/>
      <c r="BC65" s="8"/>
      <c r="BD65" s="8"/>
      <c r="BE65" s="8"/>
      <c r="BF65" s="8"/>
      <c r="BG65" s="8"/>
      <c r="BH65" s="8"/>
      <c r="BI65" s="8"/>
      <c r="BJ65" s="8"/>
      <c r="BK65" s="8"/>
      <c r="BL65" s="8"/>
      <c r="BM65" s="8"/>
      <c r="BN65" s="8"/>
      <c r="BO65" s="8"/>
      <c r="BP65" s="8"/>
      <c r="BQ65" s="8"/>
      <c r="BR65" s="8"/>
      <c r="BS65" s="8"/>
      <c r="BT65" s="8"/>
      <c r="BU65" s="8"/>
      <c r="BV65" s="8"/>
      <c r="BW65" s="8"/>
      <c r="BX65" s="8"/>
      <c r="BY65" s="8"/>
      <c r="BZ65" s="8"/>
      <c r="CA65" s="8"/>
      <c r="CB65" s="8"/>
      <c r="CC65" s="8"/>
      <c r="CD65" s="8"/>
      <c r="CE65" s="8"/>
      <c r="CF65" s="8"/>
      <c r="CG65" s="8"/>
      <c r="CH65" s="8"/>
      <c r="CI65" s="8"/>
      <c r="CJ65" s="8"/>
      <c r="CK65" s="8"/>
      <c r="CL65" s="8"/>
      <c r="CM65" s="8"/>
      <c r="CN65" s="8"/>
      <c r="CO65" s="8"/>
      <c r="CP65" s="8"/>
    </row>
    <row r="66" spans="3:94" x14ac:dyDescent="0.3">
      <c r="C66"/>
      <c r="D66"/>
      <c r="E66"/>
      <c r="F66"/>
      <c r="G66"/>
      <c r="H66"/>
      <c r="J66" s="8"/>
      <c r="K66" s="8"/>
      <c r="L66" s="8"/>
      <c r="M66" s="8"/>
      <c r="N66" s="8"/>
      <c r="O66" s="8"/>
      <c r="P66" s="8"/>
      <c r="Q66" s="8"/>
      <c r="R66" s="8"/>
      <c r="S66" s="8"/>
      <c r="T66" s="8"/>
      <c r="U66" s="8"/>
      <c r="V66" s="8"/>
      <c r="W66" s="8"/>
      <c r="X66" s="8"/>
      <c r="Y66" s="8"/>
      <c r="Z66" s="8"/>
      <c r="AA66" s="8"/>
      <c r="AB66" s="8"/>
      <c r="AC66" s="8"/>
      <c r="AD66" s="8"/>
      <c r="AE66" s="8"/>
      <c r="AF66" s="8"/>
      <c r="AG66" s="8"/>
      <c r="AH66" s="8"/>
      <c r="AI66" s="8"/>
      <c r="AJ66" s="8"/>
      <c r="AK66" s="8"/>
      <c r="AL66" s="8"/>
      <c r="AM66" s="8"/>
      <c r="AN66" s="8"/>
      <c r="AO66" s="8"/>
      <c r="AP66" s="8"/>
      <c r="AQ66" s="8"/>
      <c r="AR66" s="8"/>
      <c r="AS66" s="8"/>
      <c r="AT66" s="8"/>
      <c r="AU66" s="8"/>
      <c r="AV66" s="8"/>
      <c r="AW66" s="8"/>
      <c r="AX66" s="8"/>
      <c r="AY66" s="8"/>
      <c r="AZ66" s="8"/>
      <c r="BA66" s="8"/>
      <c r="BB66" s="8"/>
      <c r="BC66" s="8"/>
      <c r="BD66" s="8"/>
      <c r="BE66" s="8"/>
      <c r="BF66" s="8"/>
      <c r="BG66" s="8"/>
      <c r="BH66" s="8"/>
      <c r="BI66" s="8"/>
      <c r="BJ66" s="8"/>
      <c r="BK66" s="8"/>
      <c r="BL66" s="8"/>
      <c r="BM66" s="8"/>
      <c r="BN66" s="8"/>
      <c r="BO66" s="8"/>
      <c r="BP66" s="8"/>
      <c r="BQ66" s="8"/>
      <c r="BR66" s="8"/>
      <c r="BS66" s="8"/>
      <c r="BT66" s="8"/>
      <c r="BU66" s="8"/>
      <c r="BV66" s="8"/>
      <c r="BW66" s="8"/>
      <c r="BX66" s="8"/>
      <c r="BY66" s="8"/>
      <c r="BZ66" s="8"/>
      <c r="CA66" s="8"/>
      <c r="CB66" s="8"/>
      <c r="CC66" s="8"/>
      <c r="CD66" s="8"/>
      <c r="CE66" s="8"/>
      <c r="CF66" s="8"/>
      <c r="CG66" s="8"/>
      <c r="CH66" s="8"/>
      <c r="CI66" s="8"/>
      <c r="CJ66" s="8"/>
      <c r="CK66" s="8"/>
      <c r="CL66" s="8"/>
      <c r="CM66" s="8"/>
      <c r="CN66" s="8"/>
      <c r="CO66" s="8"/>
      <c r="CP66" s="8"/>
    </row>
    <row r="67" spans="3:94" x14ac:dyDescent="0.3">
      <c r="C67"/>
      <c r="D67"/>
      <c r="E67"/>
      <c r="F67"/>
      <c r="G67"/>
      <c r="H67"/>
      <c r="J67" s="8"/>
      <c r="K67" s="8"/>
      <c r="L67" s="8"/>
      <c r="M67" s="8"/>
      <c r="N67" s="8"/>
      <c r="O67" s="8"/>
      <c r="P67" s="8"/>
      <c r="Q67" s="8"/>
      <c r="R67" s="8"/>
      <c r="S67" s="8"/>
      <c r="T67" s="8"/>
      <c r="U67" s="8"/>
      <c r="V67" s="8"/>
      <c r="W67" s="8"/>
      <c r="X67" s="8"/>
      <c r="Y67" s="8"/>
      <c r="Z67" s="8"/>
      <c r="AA67" s="8"/>
      <c r="AB67" s="8"/>
      <c r="AC67" s="8"/>
      <c r="AD67" s="8"/>
      <c r="AE67" s="8"/>
      <c r="AF67" s="8"/>
      <c r="AG67" s="8"/>
      <c r="AH67" s="8"/>
      <c r="AI67" s="8"/>
      <c r="AJ67" s="8"/>
      <c r="AK67" s="8"/>
      <c r="AL67" s="8"/>
      <c r="AM67" s="8"/>
      <c r="AN67" s="8"/>
      <c r="AO67" s="8"/>
      <c r="AP67" s="8"/>
      <c r="AQ67" s="8"/>
      <c r="AR67" s="8"/>
      <c r="AS67" s="8"/>
      <c r="AT67" s="8"/>
      <c r="AU67" s="8"/>
      <c r="AV67" s="8"/>
      <c r="AW67" s="8"/>
      <c r="AX67" s="8"/>
      <c r="AY67" s="8"/>
      <c r="AZ67" s="8"/>
      <c r="BA67" s="8"/>
      <c r="BB67" s="8"/>
      <c r="BC67" s="8"/>
      <c r="BD67" s="8"/>
      <c r="BE67" s="8"/>
      <c r="BF67" s="8"/>
      <c r="BG67" s="8"/>
      <c r="BH67" s="8"/>
      <c r="BI67" s="8"/>
      <c r="BJ67" s="8"/>
      <c r="BK67" s="8"/>
      <c r="BL67" s="8"/>
      <c r="BM67" s="8"/>
      <c r="BN67" s="8"/>
      <c r="BO67" s="8"/>
      <c r="BP67" s="8"/>
      <c r="BQ67" s="8"/>
      <c r="BR67" s="8"/>
      <c r="BS67" s="8"/>
      <c r="BT67" s="8"/>
      <c r="BU67" s="8"/>
      <c r="BV67" s="8"/>
      <c r="BW67" s="8"/>
      <c r="BX67" s="8"/>
      <c r="BY67" s="8"/>
      <c r="BZ67" s="8"/>
      <c r="CA67" s="8"/>
      <c r="CB67" s="8"/>
      <c r="CC67" s="8"/>
      <c r="CD67" s="8"/>
      <c r="CE67" s="8"/>
      <c r="CF67" s="8"/>
      <c r="CG67" s="8"/>
      <c r="CH67" s="8"/>
      <c r="CI67" s="8"/>
      <c r="CJ67" s="8"/>
      <c r="CK67" s="8"/>
      <c r="CL67" s="8"/>
      <c r="CM67" s="8"/>
      <c r="CN67" s="8"/>
      <c r="CO67" s="8"/>
      <c r="CP67" s="8"/>
    </row>
    <row r="68" spans="3:94" x14ac:dyDescent="0.3">
      <c r="C68"/>
      <c r="D68"/>
      <c r="E68"/>
      <c r="F68"/>
      <c r="G68"/>
      <c r="H68"/>
      <c r="J68" s="8"/>
      <c r="K68" s="8"/>
      <c r="L68" s="8"/>
      <c r="M68" s="8"/>
      <c r="N68" s="8"/>
      <c r="O68" s="8"/>
      <c r="P68" s="8"/>
      <c r="Q68" s="8"/>
      <c r="R68" s="8"/>
      <c r="S68" s="8"/>
      <c r="T68" s="8"/>
      <c r="U68" s="8"/>
      <c r="V68" s="8"/>
      <c r="W68" s="8"/>
      <c r="X68" s="8"/>
      <c r="Y68" s="8"/>
      <c r="Z68" s="8"/>
      <c r="AA68" s="8"/>
      <c r="AB68" s="8"/>
      <c r="AC68" s="8"/>
      <c r="AD68" s="8"/>
      <c r="AE68" s="8"/>
      <c r="AF68" s="8"/>
      <c r="AG68" s="8"/>
      <c r="AH68" s="8"/>
      <c r="AI68" s="8"/>
      <c r="AJ68" s="8"/>
      <c r="AK68" s="8"/>
      <c r="AL68" s="8"/>
      <c r="AM68" s="8"/>
      <c r="AN68" s="8"/>
      <c r="AO68" s="8"/>
      <c r="AP68" s="8"/>
      <c r="AQ68" s="8"/>
      <c r="AR68" s="8"/>
      <c r="AS68" s="8"/>
      <c r="AT68" s="8"/>
      <c r="AU68" s="8"/>
      <c r="AV68" s="8"/>
      <c r="AW68" s="8"/>
      <c r="AX68" s="8"/>
      <c r="AY68" s="8"/>
      <c r="AZ68" s="8"/>
      <c r="BA68" s="8"/>
      <c r="BB68" s="8"/>
      <c r="BC68" s="8"/>
      <c r="BD68" s="8"/>
      <c r="BE68" s="8"/>
      <c r="BF68" s="8"/>
      <c r="BG68" s="8"/>
      <c r="BH68" s="8"/>
      <c r="BI68" s="8"/>
      <c r="BJ68" s="8"/>
      <c r="BK68" s="8"/>
      <c r="BL68" s="8"/>
      <c r="BM68" s="8"/>
      <c r="BN68" s="8"/>
      <c r="BO68" s="8"/>
      <c r="BP68" s="8"/>
      <c r="BQ68" s="8"/>
      <c r="BR68" s="8"/>
      <c r="BS68" s="8"/>
      <c r="BT68" s="8"/>
      <c r="BU68" s="8"/>
      <c r="BV68" s="8"/>
      <c r="BW68" s="8"/>
      <c r="BX68" s="8"/>
      <c r="BY68" s="8"/>
      <c r="BZ68" s="8"/>
      <c r="CA68" s="8"/>
      <c r="CB68" s="8"/>
      <c r="CC68" s="8"/>
      <c r="CD68" s="8"/>
      <c r="CE68" s="8"/>
      <c r="CF68" s="8"/>
      <c r="CG68" s="8"/>
      <c r="CH68" s="8"/>
      <c r="CI68" s="8"/>
      <c r="CJ68" s="8"/>
      <c r="CK68" s="8"/>
      <c r="CL68" s="8"/>
      <c r="CM68" s="8"/>
      <c r="CN68" s="8"/>
      <c r="CO68" s="8"/>
      <c r="CP68" s="8"/>
    </row>
    <row r="69" spans="3:94" x14ac:dyDescent="0.3">
      <c r="C69"/>
      <c r="D69"/>
      <c r="E69"/>
      <c r="F69"/>
      <c r="G69"/>
      <c r="H69"/>
      <c r="J69" s="8"/>
      <c r="K69" s="8"/>
      <c r="L69" s="8"/>
      <c r="M69" s="8"/>
      <c r="N69" s="8"/>
      <c r="O69" s="8"/>
      <c r="P69" s="8"/>
      <c r="Q69" s="8"/>
      <c r="R69" s="8"/>
      <c r="S69" s="8"/>
      <c r="T69" s="8"/>
      <c r="U69" s="8"/>
      <c r="V69" s="8"/>
      <c r="W69" s="8"/>
      <c r="X69" s="8"/>
      <c r="Y69" s="8"/>
      <c r="Z69" s="8"/>
      <c r="AA69" s="8"/>
      <c r="AB69" s="8"/>
      <c r="AC69" s="8"/>
      <c r="AD69" s="8"/>
      <c r="AE69" s="8"/>
      <c r="AF69" s="8"/>
      <c r="AG69" s="8"/>
      <c r="AH69" s="8"/>
      <c r="AI69" s="8"/>
      <c r="AJ69" s="8"/>
      <c r="AK69" s="8"/>
      <c r="AL69" s="8"/>
      <c r="AM69" s="8"/>
      <c r="AN69" s="8"/>
      <c r="AO69" s="8"/>
      <c r="AP69" s="8"/>
      <c r="AQ69" s="8"/>
      <c r="AR69" s="8"/>
      <c r="AS69" s="8"/>
      <c r="AT69" s="8"/>
      <c r="AU69" s="8"/>
      <c r="AV69" s="8"/>
      <c r="AW69" s="8"/>
      <c r="AX69" s="8"/>
      <c r="AY69" s="8"/>
      <c r="AZ69" s="8"/>
      <c r="BA69" s="8"/>
      <c r="BB69" s="8"/>
      <c r="BC69" s="8"/>
      <c r="BD69" s="8"/>
      <c r="BE69" s="8"/>
      <c r="BF69" s="8"/>
      <c r="BG69" s="8"/>
      <c r="BH69" s="8"/>
      <c r="BI69" s="8"/>
      <c r="BJ69" s="8"/>
      <c r="BK69" s="8"/>
      <c r="BL69" s="8"/>
      <c r="BM69" s="8"/>
      <c r="BN69" s="8"/>
      <c r="BO69" s="8"/>
      <c r="BP69" s="8"/>
      <c r="BQ69" s="8"/>
      <c r="BR69" s="8"/>
      <c r="BS69" s="8"/>
      <c r="BT69" s="8"/>
      <c r="BU69" s="8"/>
      <c r="BV69" s="8"/>
      <c r="BW69" s="8"/>
      <c r="BX69" s="8"/>
      <c r="BY69" s="8"/>
      <c r="BZ69" s="8"/>
      <c r="CA69" s="8"/>
      <c r="CB69" s="8"/>
      <c r="CC69" s="8"/>
      <c r="CD69" s="8"/>
      <c r="CE69" s="8"/>
      <c r="CF69" s="8"/>
      <c r="CG69" s="8"/>
      <c r="CH69" s="8"/>
      <c r="CI69" s="8"/>
      <c r="CJ69" s="8"/>
      <c r="CK69" s="8"/>
      <c r="CL69" s="8"/>
      <c r="CM69" s="8"/>
      <c r="CN69" s="8"/>
      <c r="CO69" s="8"/>
      <c r="CP69" s="8"/>
    </row>
    <row r="70" spans="3:94" x14ac:dyDescent="0.3">
      <c r="C70"/>
      <c r="D70"/>
      <c r="E70"/>
      <c r="F70"/>
      <c r="G70"/>
      <c r="H70"/>
      <c r="J70" s="8"/>
      <c r="K70" s="8"/>
      <c r="L70" s="8"/>
      <c r="M70" s="8"/>
      <c r="N70" s="8"/>
      <c r="O70" s="8"/>
      <c r="P70" s="8"/>
      <c r="Q70" s="8"/>
      <c r="R70" s="8"/>
      <c r="S70" s="8"/>
      <c r="T70" s="8"/>
      <c r="U70" s="8"/>
      <c r="V70" s="8"/>
      <c r="W70" s="8"/>
      <c r="X70" s="8"/>
      <c r="Y70" s="8"/>
      <c r="Z70" s="8"/>
      <c r="AA70" s="8"/>
      <c r="AB70" s="8"/>
      <c r="AC70" s="8"/>
      <c r="AD70" s="8"/>
      <c r="AE70" s="8"/>
      <c r="AF70" s="8"/>
      <c r="AG70" s="8"/>
      <c r="AH70" s="8"/>
      <c r="AI70" s="8"/>
      <c r="AJ70" s="8"/>
      <c r="AK70" s="8"/>
      <c r="AL70" s="8"/>
      <c r="AM70" s="8"/>
      <c r="AN70" s="8"/>
      <c r="AO70" s="8"/>
      <c r="AP70" s="8"/>
      <c r="AQ70" s="8"/>
      <c r="AR70" s="8"/>
      <c r="AS70" s="8"/>
      <c r="AT70" s="8"/>
      <c r="AU70" s="8"/>
      <c r="AV70" s="8"/>
      <c r="AW70" s="8"/>
      <c r="AX70" s="8"/>
      <c r="AY70" s="8"/>
      <c r="AZ70" s="8"/>
      <c r="BA70" s="8"/>
      <c r="BB70" s="8"/>
      <c r="BC70" s="8"/>
      <c r="BD70" s="8"/>
      <c r="BE70" s="8"/>
      <c r="BF70" s="8"/>
      <c r="BG70" s="8"/>
      <c r="BH70" s="8"/>
      <c r="BI70" s="8"/>
      <c r="BJ70" s="8"/>
      <c r="BK70" s="8"/>
      <c r="BL70" s="8"/>
      <c r="BM70" s="8"/>
      <c r="BN70" s="8"/>
      <c r="BO70" s="8"/>
      <c r="BP70" s="8"/>
      <c r="BQ70" s="8"/>
      <c r="BR70" s="8"/>
      <c r="BS70" s="8"/>
      <c r="BT70" s="8"/>
      <c r="BU70" s="8"/>
      <c r="BV70" s="8"/>
      <c r="BW70" s="8"/>
      <c r="BX70" s="8"/>
      <c r="BY70" s="8"/>
      <c r="BZ70" s="8"/>
      <c r="CA70" s="8"/>
      <c r="CB70" s="8"/>
      <c r="CC70" s="8"/>
      <c r="CD70" s="8"/>
      <c r="CE70" s="8"/>
      <c r="CF70" s="8"/>
      <c r="CG70" s="8"/>
      <c r="CH70" s="8"/>
      <c r="CI70" s="8"/>
      <c r="CJ70" s="8"/>
      <c r="CK70" s="8"/>
      <c r="CL70" s="8"/>
      <c r="CM70" s="8"/>
      <c r="CN70" s="8"/>
      <c r="CO70" s="8"/>
      <c r="CP70" s="8"/>
    </row>
    <row r="71" spans="3:94" x14ac:dyDescent="0.3">
      <c r="C71"/>
      <c r="D71"/>
      <c r="E71"/>
      <c r="F71"/>
      <c r="G71"/>
      <c r="H71"/>
      <c r="J71" s="8"/>
      <c r="K71" s="8"/>
      <c r="L71" s="8"/>
      <c r="M71" s="8"/>
      <c r="N71" s="8"/>
      <c r="O71" s="8"/>
      <c r="P71" s="8"/>
      <c r="Q71" s="8"/>
      <c r="R71" s="8"/>
      <c r="S71" s="8"/>
      <c r="T71" s="8"/>
      <c r="U71" s="8"/>
      <c r="V71" s="8"/>
      <c r="W71" s="8"/>
      <c r="X71" s="8"/>
      <c r="Y71" s="8"/>
      <c r="Z71" s="8"/>
      <c r="AA71" s="8"/>
      <c r="AB71" s="8"/>
      <c r="AC71" s="8"/>
      <c r="AD71" s="8"/>
      <c r="AE71" s="8"/>
      <c r="AF71" s="8"/>
      <c r="AG71" s="8"/>
      <c r="AH71" s="8"/>
      <c r="AI71" s="8"/>
      <c r="AJ71" s="8"/>
      <c r="AK71" s="8"/>
      <c r="AL71" s="8"/>
      <c r="AM71" s="8"/>
      <c r="AN71" s="8"/>
      <c r="AO71" s="8"/>
      <c r="AP71" s="8"/>
      <c r="AQ71" s="8"/>
      <c r="AR71" s="8"/>
      <c r="AS71" s="8"/>
      <c r="AT71" s="8"/>
      <c r="AU71" s="8"/>
      <c r="AV71" s="8"/>
      <c r="AW71" s="8"/>
      <c r="AX71" s="8"/>
      <c r="AY71" s="8"/>
      <c r="AZ71" s="8"/>
      <c r="BA71" s="8"/>
      <c r="BB71" s="8"/>
      <c r="BC71" s="8"/>
      <c r="BD71" s="8"/>
      <c r="BE71" s="8"/>
      <c r="BF71" s="8"/>
      <c r="BG71" s="8"/>
      <c r="BH71" s="8"/>
      <c r="BI71" s="8"/>
      <c r="BJ71" s="8"/>
      <c r="BK71" s="8"/>
      <c r="BL71" s="8"/>
      <c r="BM71" s="8"/>
      <c r="BN71" s="8"/>
      <c r="BO71" s="8"/>
      <c r="BP71" s="8"/>
      <c r="BQ71" s="8"/>
      <c r="BR71" s="8"/>
      <c r="BS71" s="8"/>
      <c r="BT71" s="8"/>
      <c r="BU71" s="8"/>
      <c r="BV71" s="8"/>
      <c r="BW71" s="8"/>
      <c r="BX71" s="8"/>
      <c r="BY71" s="8"/>
      <c r="BZ71" s="8"/>
      <c r="CA71" s="8"/>
      <c r="CB71" s="8"/>
      <c r="CC71" s="8"/>
      <c r="CD71" s="8"/>
      <c r="CE71" s="8"/>
      <c r="CF71" s="8"/>
      <c r="CG71" s="8"/>
      <c r="CH71" s="8"/>
      <c r="CI71" s="8"/>
      <c r="CJ71" s="8"/>
      <c r="CK71" s="8"/>
      <c r="CL71" s="8"/>
      <c r="CM71" s="8"/>
      <c r="CN71" s="8"/>
      <c r="CO71" s="8"/>
      <c r="CP71" s="8"/>
    </row>
    <row r="72" spans="3:94" x14ac:dyDescent="0.3">
      <c r="C72"/>
      <c r="D72"/>
      <c r="E72"/>
      <c r="F72"/>
      <c r="G72"/>
      <c r="H72"/>
      <c r="J72" s="8"/>
      <c r="K72" s="8"/>
      <c r="L72" s="8"/>
      <c r="M72" s="8"/>
      <c r="N72" s="8"/>
      <c r="O72" s="8"/>
      <c r="P72" s="8"/>
      <c r="Q72" s="8"/>
      <c r="R72" s="8"/>
      <c r="S72" s="8"/>
      <c r="T72" s="8"/>
      <c r="U72" s="8"/>
      <c r="V72" s="8"/>
      <c r="W72" s="8"/>
      <c r="X72" s="8"/>
      <c r="Y72" s="8"/>
      <c r="Z72" s="8"/>
      <c r="AA72" s="8"/>
      <c r="AB72" s="8"/>
      <c r="AC72" s="8"/>
      <c r="AD72" s="8"/>
      <c r="AE72" s="8"/>
      <c r="AF72" s="8"/>
      <c r="AG72" s="8"/>
      <c r="AH72" s="8"/>
      <c r="AI72" s="8"/>
      <c r="AJ72" s="8"/>
      <c r="AK72" s="8"/>
      <c r="AL72" s="8"/>
      <c r="AM72" s="8"/>
      <c r="AN72" s="8"/>
      <c r="AO72" s="8"/>
      <c r="AP72" s="8"/>
      <c r="AQ72" s="8"/>
      <c r="AR72" s="8"/>
      <c r="AS72" s="8"/>
      <c r="AT72" s="8"/>
      <c r="AU72" s="8"/>
      <c r="AV72" s="8"/>
      <c r="AW72" s="8"/>
      <c r="AX72" s="8"/>
      <c r="AY72" s="8"/>
      <c r="AZ72" s="8"/>
      <c r="BA72" s="8"/>
      <c r="BB72" s="8"/>
      <c r="BC72" s="8"/>
      <c r="BD72" s="8"/>
      <c r="BE72" s="8"/>
      <c r="BF72" s="8"/>
      <c r="BG72" s="8"/>
      <c r="BH72" s="8"/>
      <c r="BI72" s="8"/>
      <c r="BJ72" s="8"/>
      <c r="BK72" s="8"/>
      <c r="BL72" s="8"/>
      <c r="BM72" s="8"/>
      <c r="BN72" s="8"/>
      <c r="BO72" s="8"/>
      <c r="BP72" s="8"/>
      <c r="BQ72" s="8"/>
      <c r="BR72" s="8"/>
      <c r="BS72" s="8"/>
      <c r="BT72" s="8"/>
      <c r="BU72" s="8"/>
      <c r="BV72" s="8"/>
      <c r="BW72" s="8"/>
      <c r="BX72" s="8"/>
      <c r="BY72" s="8"/>
      <c r="BZ72" s="8"/>
      <c r="CA72" s="8"/>
      <c r="CB72" s="8"/>
      <c r="CC72" s="8"/>
      <c r="CD72" s="8"/>
      <c r="CE72" s="8"/>
      <c r="CF72" s="8"/>
      <c r="CG72" s="8"/>
      <c r="CH72" s="8"/>
      <c r="CI72" s="8"/>
      <c r="CJ72" s="8"/>
      <c r="CK72" s="8"/>
      <c r="CL72" s="8"/>
      <c r="CM72" s="8"/>
      <c r="CN72" s="8"/>
      <c r="CO72" s="8"/>
      <c r="CP72" s="8"/>
    </row>
    <row r="73" spans="3:94" x14ac:dyDescent="0.3">
      <c r="C73"/>
      <c r="D73"/>
      <c r="E73"/>
      <c r="F73"/>
      <c r="G73"/>
      <c r="H73"/>
      <c r="J73" s="8"/>
      <c r="K73" s="8"/>
      <c r="L73" s="8"/>
      <c r="M73" s="8"/>
      <c r="N73" s="8"/>
      <c r="O73" s="8"/>
      <c r="P73" s="8"/>
      <c r="Q73" s="8"/>
      <c r="R73" s="8"/>
      <c r="S73" s="8"/>
      <c r="T73" s="8"/>
      <c r="U73" s="8"/>
      <c r="V73" s="8"/>
      <c r="W73" s="8"/>
      <c r="X73" s="8"/>
      <c r="Y73" s="8"/>
      <c r="Z73" s="8"/>
      <c r="AA73" s="8"/>
      <c r="AB73" s="8"/>
      <c r="AC73" s="8"/>
      <c r="AD73" s="8"/>
      <c r="AE73" s="8"/>
      <c r="AF73" s="8"/>
      <c r="AG73" s="8"/>
      <c r="AH73" s="8"/>
      <c r="AI73" s="8"/>
      <c r="AJ73" s="8"/>
      <c r="AK73" s="8"/>
      <c r="AL73" s="8"/>
      <c r="AM73" s="8"/>
      <c r="AN73" s="8"/>
      <c r="AO73" s="8"/>
      <c r="AP73" s="8"/>
      <c r="AQ73" s="8"/>
      <c r="AR73" s="8"/>
      <c r="AS73" s="8"/>
      <c r="AT73" s="8"/>
      <c r="AU73" s="8"/>
      <c r="AV73" s="8"/>
      <c r="AW73" s="8"/>
      <c r="AX73" s="8"/>
      <c r="AY73" s="8"/>
      <c r="AZ73" s="8"/>
      <c r="BA73" s="8"/>
      <c r="BB73" s="8"/>
      <c r="BC73" s="8"/>
      <c r="BD73" s="8"/>
      <c r="BE73" s="8"/>
      <c r="BF73" s="8"/>
      <c r="BG73" s="8"/>
      <c r="BH73" s="8"/>
      <c r="BI73" s="8"/>
      <c r="BJ73" s="8"/>
      <c r="BK73" s="8"/>
      <c r="BL73" s="8"/>
      <c r="BM73" s="8"/>
      <c r="BN73" s="8"/>
      <c r="BO73" s="8"/>
      <c r="BP73" s="8"/>
      <c r="BQ73" s="8"/>
      <c r="BR73" s="8"/>
      <c r="BS73" s="8"/>
      <c r="BT73" s="8"/>
      <c r="BU73" s="8"/>
      <c r="BV73" s="8"/>
      <c r="BW73" s="8"/>
      <c r="BX73" s="8"/>
      <c r="BY73" s="8"/>
      <c r="BZ73" s="8"/>
      <c r="CA73" s="8"/>
      <c r="CB73" s="8"/>
      <c r="CC73" s="8"/>
      <c r="CD73" s="8"/>
      <c r="CE73" s="8"/>
      <c r="CF73" s="8"/>
      <c r="CG73" s="8"/>
      <c r="CH73" s="8"/>
      <c r="CI73" s="8"/>
      <c r="CJ73" s="8"/>
      <c r="CK73" s="8"/>
      <c r="CL73" s="8"/>
      <c r="CM73" s="8"/>
      <c r="CN73" s="8"/>
      <c r="CO73" s="8"/>
      <c r="CP73" s="8"/>
    </row>
    <row r="74" spans="3:94" x14ac:dyDescent="0.3">
      <c r="C74"/>
      <c r="D74"/>
      <c r="E74"/>
      <c r="F74"/>
      <c r="G74"/>
      <c r="H74"/>
      <c r="J74" s="8"/>
      <c r="K74" s="8"/>
      <c r="L74" s="8"/>
      <c r="M74" s="8"/>
      <c r="N74" s="8"/>
      <c r="O74" s="8"/>
      <c r="P74" s="8"/>
      <c r="Q74" s="8"/>
      <c r="R74" s="8"/>
      <c r="S74" s="8"/>
      <c r="T74" s="8"/>
      <c r="U74" s="8"/>
      <c r="V74" s="8"/>
      <c r="W74" s="8"/>
      <c r="X74" s="8"/>
      <c r="Y74" s="8"/>
      <c r="Z74" s="8"/>
      <c r="AA74" s="8"/>
      <c r="AB74" s="8"/>
      <c r="AC74" s="8"/>
      <c r="AD74" s="8"/>
      <c r="AE74" s="8"/>
      <c r="AF74" s="8"/>
      <c r="AG74" s="8"/>
      <c r="AH74" s="8"/>
      <c r="AI74" s="8"/>
      <c r="AJ74" s="8"/>
      <c r="AK74" s="8"/>
      <c r="AL74" s="8"/>
      <c r="AM74" s="8"/>
      <c r="AN74" s="8"/>
      <c r="AO74" s="8"/>
      <c r="AP74" s="8"/>
      <c r="AQ74" s="8"/>
      <c r="AR74" s="8"/>
      <c r="AS74" s="8"/>
      <c r="AT74" s="8"/>
      <c r="AU74" s="8"/>
      <c r="AV74" s="8"/>
      <c r="AW74" s="8"/>
      <c r="AX74" s="8"/>
      <c r="AY74" s="8"/>
      <c r="AZ74" s="8"/>
      <c r="BA74" s="8"/>
      <c r="BB74" s="8"/>
      <c r="BC74" s="8"/>
      <c r="BD74" s="8"/>
      <c r="BE74" s="8"/>
      <c r="BF74" s="8"/>
      <c r="BG74" s="8"/>
      <c r="BH74" s="8"/>
      <c r="BI74" s="8"/>
      <c r="BJ74" s="8"/>
      <c r="BK74" s="8"/>
      <c r="BL74" s="8"/>
      <c r="BM74" s="8"/>
      <c r="BN74" s="8"/>
      <c r="BO74" s="8"/>
      <c r="BP74" s="8"/>
      <c r="BQ74" s="8"/>
      <c r="BR74" s="8"/>
      <c r="BS74" s="8"/>
      <c r="BT74" s="8"/>
      <c r="BU74" s="8"/>
      <c r="BV74" s="8"/>
      <c r="BW74" s="8"/>
      <c r="BX74" s="8"/>
      <c r="BY74" s="8"/>
      <c r="BZ74" s="8"/>
      <c r="CA74" s="8"/>
      <c r="CB74" s="8"/>
      <c r="CC74" s="8"/>
      <c r="CD74" s="8"/>
      <c r="CE74" s="8"/>
      <c r="CF74" s="8"/>
      <c r="CG74" s="8"/>
      <c r="CH74" s="8"/>
      <c r="CI74" s="8"/>
      <c r="CJ74" s="8"/>
      <c r="CK74" s="8"/>
      <c r="CL74" s="8"/>
      <c r="CM74" s="8"/>
      <c r="CN74" s="8"/>
      <c r="CO74" s="8"/>
      <c r="CP74" s="8"/>
    </row>
    <row r="75" spans="3:94" x14ac:dyDescent="0.3">
      <c r="C75"/>
      <c r="D75"/>
      <c r="E75"/>
      <c r="F75"/>
      <c r="G75"/>
      <c r="H75"/>
      <c r="J75" s="8"/>
      <c r="K75" s="8"/>
      <c r="L75" s="8"/>
      <c r="M75" s="8"/>
      <c r="N75" s="8"/>
      <c r="O75" s="8"/>
      <c r="P75" s="8"/>
      <c r="Q75" s="8"/>
      <c r="R75" s="8"/>
      <c r="S75" s="8"/>
      <c r="T75" s="8"/>
      <c r="U75" s="8"/>
      <c r="V75" s="8"/>
      <c r="W75" s="8"/>
      <c r="X75" s="8"/>
      <c r="Y75" s="8"/>
      <c r="Z75" s="8"/>
      <c r="AA75" s="8"/>
      <c r="AB75" s="8"/>
      <c r="AC75" s="8"/>
      <c r="AD75" s="8"/>
      <c r="AE75" s="8"/>
      <c r="AF75" s="8"/>
      <c r="AG75" s="8"/>
      <c r="AH75" s="8"/>
      <c r="AI75" s="8"/>
      <c r="AJ75" s="8"/>
      <c r="AK75" s="8"/>
      <c r="AL75" s="8"/>
      <c r="AM75" s="8"/>
      <c r="AN75" s="8"/>
      <c r="AO75" s="8"/>
      <c r="AP75" s="8"/>
      <c r="AQ75" s="8"/>
      <c r="AR75" s="8"/>
      <c r="AS75" s="8"/>
      <c r="AT75" s="8"/>
      <c r="AU75" s="8"/>
      <c r="AV75" s="8"/>
      <c r="AW75" s="8"/>
      <c r="AX75" s="8"/>
      <c r="AY75" s="8"/>
      <c r="AZ75" s="8"/>
      <c r="BA75" s="8"/>
      <c r="BB75" s="8"/>
      <c r="BC75" s="8"/>
      <c r="BD75" s="8"/>
      <c r="BE75" s="8"/>
      <c r="BF75" s="8"/>
      <c r="BG75" s="8"/>
      <c r="BH75" s="8"/>
      <c r="BI75" s="8"/>
      <c r="BJ75" s="8"/>
      <c r="BK75" s="8"/>
      <c r="BL75" s="8"/>
      <c r="BM75" s="8"/>
      <c r="BN75" s="8"/>
      <c r="BO75" s="8"/>
      <c r="BP75" s="8"/>
      <c r="BQ75" s="8"/>
      <c r="BR75" s="8"/>
      <c r="BS75" s="8"/>
      <c r="BT75" s="8"/>
      <c r="BU75" s="8"/>
      <c r="BV75" s="8"/>
      <c r="BW75" s="8"/>
      <c r="BX75" s="8"/>
      <c r="BY75" s="8"/>
      <c r="BZ75" s="8"/>
      <c r="CA75" s="8"/>
      <c r="CB75" s="8"/>
      <c r="CC75" s="8"/>
      <c r="CD75" s="8"/>
      <c r="CE75" s="8"/>
      <c r="CF75" s="8"/>
      <c r="CG75" s="8"/>
      <c r="CH75" s="8"/>
      <c r="CI75" s="8"/>
      <c r="CJ75" s="8"/>
      <c r="CK75" s="8"/>
      <c r="CL75" s="8"/>
      <c r="CM75" s="8"/>
      <c r="CN75" s="8"/>
      <c r="CO75" s="8"/>
      <c r="CP75" s="8"/>
    </row>
    <row r="76" spans="3:94" x14ac:dyDescent="0.3">
      <c r="C76"/>
      <c r="D76"/>
      <c r="E76"/>
      <c r="F76"/>
      <c r="G76"/>
      <c r="H76"/>
      <c r="J76" s="8"/>
      <c r="K76" s="8"/>
      <c r="L76" s="8"/>
      <c r="M76" s="8"/>
      <c r="N76" s="8"/>
      <c r="O76" s="8"/>
      <c r="P76" s="8"/>
      <c r="Q76" s="8"/>
      <c r="R76" s="8"/>
      <c r="S76" s="8"/>
      <c r="T76" s="8"/>
      <c r="U76" s="8"/>
      <c r="V76" s="8"/>
      <c r="W76" s="8"/>
      <c r="X76" s="8"/>
      <c r="Y76" s="8"/>
      <c r="Z76" s="8"/>
      <c r="AA76" s="8"/>
      <c r="AB76" s="8"/>
      <c r="AC76" s="8"/>
      <c r="AD76" s="8"/>
      <c r="AE76" s="8"/>
      <c r="AF76" s="8"/>
      <c r="AG76" s="8"/>
      <c r="AH76" s="8"/>
      <c r="AI76" s="8"/>
      <c r="AJ76" s="8"/>
      <c r="AK76" s="8"/>
      <c r="AL76" s="8"/>
      <c r="AM76" s="8"/>
      <c r="AN76" s="8"/>
      <c r="AO76" s="8"/>
      <c r="AP76" s="8"/>
      <c r="AQ76" s="8"/>
      <c r="AR76" s="8"/>
      <c r="AS76" s="8"/>
      <c r="AT76" s="8"/>
      <c r="AU76" s="8"/>
      <c r="AV76" s="8"/>
      <c r="AW76" s="8"/>
      <c r="AX76" s="8"/>
      <c r="AY76" s="8"/>
      <c r="AZ76" s="8"/>
      <c r="BA76" s="8"/>
      <c r="BB76" s="8"/>
      <c r="BC76" s="8"/>
      <c r="BD76" s="8"/>
      <c r="BE76" s="8"/>
      <c r="BF76" s="8"/>
      <c r="BG76" s="8"/>
      <c r="BH76" s="8"/>
      <c r="BI76" s="8"/>
      <c r="BJ76" s="8"/>
      <c r="BK76" s="8"/>
      <c r="BL76" s="8"/>
      <c r="BM76" s="8"/>
      <c r="BN76" s="8"/>
      <c r="BO76" s="8"/>
      <c r="BP76" s="8"/>
      <c r="BQ76" s="8"/>
      <c r="BR76" s="8"/>
      <c r="BS76" s="8"/>
      <c r="BT76" s="8"/>
      <c r="BU76" s="8"/>
      <c r="BV76" s="8"/>
      <c r="BW76" s="8"/>
      <c r="BX76" s="8"/>
      <c r="BY76" s="8"/>
      <c r="BZ76" s="8"/>
      <c r="CA76" s="8"/>
      <c r="CB76" s="8"/>
      <c r="CC76" s="8"/>
      <c r="CD76" s="8"/>
      <c r="CE76" s="8"/>
      <c r="CF76" s="8"/>
      <c r="CG76" s="8"/>
      <c r="CH76" s="8"/>
      <c r="CI76" s="8"/>
      <c r="CJ76" s="8"/>
      <c r="CK76" s="8"/>
      <c r="CL76" s="8"/>
      <c r="CM76" s="8"/>
      <c r="CN76" s="8"/>
      <c r="CO76" s="8"/>
      <c r="CP76" s="8"/>
    </row>
    <row r="77" spans="3:94" x14ac:dyDescent="0.3">
      <c r="C77"/>
      <c r="D77"/>
      <c r="E77"/>
      <c r="F77"/>
      <c r="G77"/>
      <c r="H77"/>
      <c r="J77" s="8"/>
      <c r="K77" s="8"/>
      <c r="L77" s="8"/>
      <c r="M77" s="8"/>
      <c r="N77" s="8"/>
      <c r="O77" s="8"/>
      <c r="P77" s="8"/>
      <c r="Q77" s="8"/>
      <c r="R77" s="8"/>
      <c r="S77" s="8"/>
      <c r="T77" s="8"/>
      <c r="U77" s="8"/>
      <c r="V77" s="8"/>
      <c r="W77" s="8"/>
      <c r="X77" s="8"/>
      <c r="Y77" s="8"/>
      <c r="Z77" s="8"/>
      <c r="AA77" s="8"/>
      <c r="AB77" s="8"/>
      <c r="AC77" s="8"/>
      <c r="AD77" s="8"/>
      <c r="AE77" s="8"/>
      <c r="AF77" s="8"/>
      <c r="AG77" s="8"/>
      <c r="AH77" s="8"/>
      <c r="AI77" s="8"/>
      <c r="AJ77" s="8"/>
      <c r="AK77" s="8"/>
      <c r="AL77" s="8"/>
      <c r="AM77" s="8"/>
      <c r="AN77" s="8"/>
      <c r="AO77" s="8"/>
      <c r="AP77" s="8"/>
      <c r="AQ77" s="8"/>
      <c r="AR77" s="8"/>
      <c r="AS77" s="8"/>
      <c r="AT77" s="8"/>
      <c r="AU77" s="8"/>
      <c r="AV77" s="8"/>
      <c r="AW77" s="8"/>
      <c r="AX77" s="8"/>
      <c r="AY77" s="8"/>
      <c r="AZ77" s="8"/>
      <c r="BA77" s="8"/>
      <c r="BB77" s="8"/>
      <c r="BC77" s="8"/>
      <c r="BD77" s="8"/>
      <c r="BE77" s="8"/>
      <c r="BF77" s="8"/>
      <c r="BG77" s="8"/>
      <c r="BH77" s="8"/>
      <c r="BI77" s="8"/>
      <c r="BJ77" s="8"/>
      <c r="BK77" s="8"/>
      <c r="BL77" s="8"/>
      <c r="BM77" s="8"/>
      <c r="BN77" s="8"/>
      <c r="BO77" s="8"/>
      <c r="BP77" s="8"/>
      <c r="BQ77" s="8"/>
      <c r="BR77" s="8"/>
      <c r="BS77" s="8"/>
      <c r="BT77" s="8"/>
      <c r="BU77" s="8"/>
      <c r="BV77" s="8"/>
      <c r="BW77" s="8"/>
      <c r="BX77" s="8"/>
      <c r="BY77" s="8"/>
      <c r="BZ77" s="8"/>
      <c r="CA77" s="8"/>
      <c r="CB77" s="8"/>
      <c r="CC77" s="8"/>
      <c r="CD77" s="8"/>
      <c r="CE77" s="8"/>
      <c r="CF77" s="8"/>
      <c r="CG77" s="8"/>
      <c r="CH77" s="8"/>
      <c r="CI77" s="8"/>
      <c r="CJ77" s="8"/>
      <c r="CK77" s="8"/>
      <c r="CL77" s="8"/>
      <c r="CM77" s="8"/>
      <c r="CN77" s="8"/>
      <c r="CO77" s="8"/>
      <c r="CP77" s="8"/>
    </row>
    <row r="78" spans="3:94" x14ac:dyDescent="0.3">
      <c r="C78"/>
      <c r="D78"/>
      <c r="E78"/>
      <c r="F78"/>
      <c r="G78"/>
      <c r="H78"/>
      <c r="J78" s="8"/>
      <c r="K78" s="8"/>
      <c r="L78" s="8"/>
      <c r="M78" s="8"/>
      <c r="N78" s="8"/>
      <c r="O78" s="8"/>
      <c r="P78" s="8"/>
      <c r="Q78" s="8"/>
      <c r="R78" s="8"/>
      <c r="S78" s="8"/>
      <c r="T78" s="8"/>
      <c r="U78" s="8"/>
      <c r="V78" s="8"/>
      <c r="W78" s="8"/>
      <c r="X78" s="8"/>
      <c r="Y78" s="8"/>
      <c r="Z78" s="8"/>
      <c r="AA78" s="8"/>
      <c r="AB78" s="8"/>
      <c r="AC78" s="8"/>
      <c r="AD78" s="8"/>
      <c r="AE78" s="8"/>
      <c r="AF78" s="8"/>
      <c r="AG78" s="8"/>
      <c r="AH78" s="8"/>
      <c r="AI78" s="8"/>
      <c r="AJ78" s="8"/>
      <c r="AK78" s="8"/>
      <c r="AL78" s="8"/>
      <c r="AM78" s="8"/>
      <c r="AN78" s="8"/>
      <c r="AO78" s="8"/>
      <c r="AP78" s="8"/>
      <c r="AQ78" s="8"/>
      <c r="AR78" s="8"/>
      <c r="AS78" s="8"/>
      <c r="AT78" s="8"/>
      <c r="AU78" s="8"/>
      <c r="AV78" s="8"/>
      <c r="AW78" s="8"/>
      <c r="AX78" s="8"/>
      <c r="AY78" s="8"/>
      <c r="AZ78" s="8"/>
      <c r="BA78" s="8"/>
      <c r="BB78" s="8"/>
      <c r="BC78" s="8"/>
      <c r="BD78" s="8"/>
      <c r="BE78" s="8"/>
      <c r="BF78" s="8"/>
      <c r="BG78" s="8"/>
      <c r="BH78" s="8"/>
      <c r="BI78" s="8"/>
      <c r="BJ78" s="8"/>
      <c r="BK78" s="8"/>
      <c r="BL78" s="8"/>
      <c r="BM78" s="8"/>
      <c r="BN78" s="8"/>
      <c r="BO78" s="8"/>
      <c r="BP78" s="8"/>
      <c r="BQ78" s="8"/>
      <c r="BR78" s="8"/>
      <c r="BS78" s="8"/>
      <c r="BT78" s="8"/>
      <c r="BU78" s="8"/>
      <c r="BV78" s="8"/>
      <c r="BW78" s="8"/>
      <c r="BX78" s="8"/>
      <c r="BY78" s="8"/>
      <c r="BZ78" s="8"/>
      <c r="CA78" s="8"/>
      <c r="CB78" s="8"/>
      <c r="CC78" s="8"/>
      <c r="CD78" s="8"/>
      <c r="CE78" s="8"/>
      <c r="CF78" s="8"/>
      <c r="CG78" s="8"/>
      <c r="CH78" s="8"/>
      <c r="CI78" s="8"/>
      <c r="CJ78" s="8"/>
      <c r="CK78" s="8"/>
      <c r="CL78" s="8"/>
      <c r="CM78" s="8"/>
      <c r="CN78" s="8"/>
      <c r="CO78" s="8"/>
      <c r="CP78" s="8"/>
    </row>
    <row r="79" spans="3:94" x14ac:dyDescent="0.3">
      <c r="C79"/>
      <c r="D79"/>
      <c r="E79"/>
      <c r="F79"/>
      <c r="G79"/>
      <c r="H79"/>
      <c r="J79" s="8"/>
      <c r="K79" s="8"/>
      <c r="L79" s="8"/>
      <c r="M79" s="8"/>
      <c r="N79" s="8"/>
      <c r="O79" s="8"/>
      <c r="P79" s="8"/>
      <c r="Q79" s="8"/>
      <c r="R79" s="8"/>
      <c r="S79" s="8"/>
      <c r="T79" s="8"/>
      <c r="U79" s="8"/>
      <c r="V79" s="8"/>
      <c r="W79" s="8"/>
      <c r="X79" s="8"/>
      <c r="Y79" s="8"/>
      <c r="Z79" s="8"/>
      <c r="AA79" s="8"/>
      <c r="AB79" s="8"/>
      <c r="AC79" s="8"/>
      <c r="AD79" s="8"/>
      <c r="AE79" s="8"/>
      <c r="AF79" s="8"/>
      <c r="AG79" s="8"/>
      <c r="AH79" s="8"/>
      <c r="AI79" s="8"/>
      <c r="AJ79" s="8"/>
      <c r="AK79" s="8"/>
      <c r="AL79" s="8"/>
      <c r="AM79" s="8"/>
      <c r="AN79" s="8"/>
      <c r="AO79" s="8"/>
      <c r="AP79" s="8"/>
      <c r="AQ79" s="8"/>
      <c r="AR79" s="8"/>
      <c r="AS79" s="8"/>
      <c r="AT79" s="8"/>
      <c r="AU79" s="8"/>
      <c r="AV79" s="8"/>
      <c r="AW79" s="8"/>
      <c r="AX79" s="8"/>
      <c r="AY79" s="8"/>
      <c r="AZ79" s="8"/>
      <c r="BA79" s="8"/>
      <c r="BB79" s="8"/>
      <c r="BC79" s="8"/>
      <c r="BD79" s="8"/>
      <c r="BE79" s="8"/>
      <c r="BF79" s="8"/>
      <c r="BG79" s="8"/>
      <c r="BH79" s="8"/>
      <c r="BI79" s="8"/>
      <c r="BJ79" s="8"/>
      <c r="BK79" s="8"/>
      <c r="BL79" s="8"/>
      <c r="BM79" s="8"/>
      <c r="BN79" s="8"/>
      <c r="BO79" s="8"/>
      <c r="BP79" s="8"/>
      <c r="BQ79" s="8"/>
      <c r="BR79" s="8"/>
      <c r="BS79" s="8"/>
      <c r="BT79" s="8"/>
      <c r="BU79" s="8"/>
      <c r="BV79" s="8"/>
      <c r="BW79" s="8"/>
      <c r="BX79" s="8"/>
      <c r="BY79" s="8"/>
      <c r="BZ79" s="8"/>
      <c r="CA79" s="8"/>
      <c r="CB79" s="8"/>
      <c r="CC79" s="8"/>
      <c r="CD79" s="8"/>
      <c r="CE79" s="8"/>
      <c r="CF79" s="8"/>
      <c r="CG79" s="8"/>
      <c r="CH79" s="8"/>
      <c r="CI79" s="8"/>
      <c r="CJ79" s="8"/>
      <c r="CK79" s="8"/>
      <c r="CL79" s="8"/>
      <c r="CM79" s="8"/>
      <c r="CN79" s="8"/>
      <c r="CO79" s="8"/>
      <c r="CP79" s="8"/>
    </row>
    <row r="80" spans="3:94" x14ac:dyDescent="0.3">
      <c r="C80"/>
      <c r="D80"/>
      <c r="E80"/>
      <c r="F80"/>
      <c r="G80"/>
      <c r="H80"/>
      <c r="J80" s="8"/>
      <c r="K80" s="8"/>
      <c r="L80" s="8"/>
      <c r="M80" s="8"/>
      <c r="N80" s="8"/>
      <c r="O80" s="8"/>
      <c r="P80" s="8"/>
      <c r="Q80" s="8"/>
      <c r="R80" s="8"/>
      <c r="S80" s="8"/>
      <c r="T80" s="8"/>
      <c r="U80" s="8"/>
      <c r="V80" s="8"/>
      <c r="W80" s="8"/>
      <c r="X80" s="8"/>
      <c r="Y80" s="8"/>
      <c r="Z80" s="8"/>
      <c r="AA80" s="8"/>
      <c r="AB80" s="8"/>
      <c r="AC80" s="8"/>
      <c r="AD80" s="8"/>
      <c r="AE80" s="8"/>
      <c r="AF80" s="8"/>
      <c r="AG80" s="8"/>
      <c r="AH80" s="8"/>
      <c r="AI80" s="8"/>
      <c r="AJ80" s="8"/>
      <c r="AK80" s="8"/>
      <c r="AL80" s="8"/>
      <c r="AM80" s="8"/>
      <c r="AN80" s="8"/>
      <c r="AO80" s="8"/>
      <c r="AP80" s="8"/>
      <c r="AQ80" s="8"/>
      <c r="AR80" s="8"/>
      <c r="AS80" s="8"/>
      <c r="AT80" s="8"/>
      <c r="AU80" s="8"/>
      <c r="AV80" s="8"/>
      <c r="AW80" s="8"/>
      <c r="AX80" s="8"/>
      <c r="AY80" s="8"/>
      <c r="AZ80" s="8"/>
      <c r="BA80" s="8"/>
      <c r="BB80" s="8"/>
      <c r="BC80" s="8"/>
      <c r="BD80" s="8"/>
      <c r="BE80" s="8"/>
      <c r="BF80" s="8"/>
      <c r="BG80" s="8"/>
      <c r="BH80" s="8"/>
      <c r="BI80" s="8"/>
      <c r="BJ80" s="8"/>
      <c r="BK80" s="8"/>
      <c r="BL80" s="8"/>
      <c r="BM80" s="8"/>
      <c r="BN80" s="8"/>
      <c r="BO80" s="8"/>
      <c r="BP80" s="8"/>
      <c r="BQ80" s="8"/>
      <c r="BR80" s="8"/>
      <c r="BS80" s="8"/>
      <c r="BT80" s="8"/>
      <c r="BU80" s="8"/>
      <c r="BV80" s="8"/>
      <c r="BW80" s="8"/>
      <c r="BX80" s="8"/>
      <c r="BY80" s="8"/>
      <c r="BZ80" s="8"/>
      <c r="CA80" s="8"/>
      <c r="CB80" s="8"/>
      <c r="CC80" s="8"/>
      <c r="CD80" s="8"/>
      <c r="CE80" s="8"/>
      <c r="CF80" s="8"/>
      <c r="CG80" s="8"/>
      <c r="CH80" s="8"/>
      <c r="CI80" s="8"/>
      <c r="CJ80" s="8"/>
      <c r="CK80" s="8"/>
      <c r="CL80" s="8"/>
      <c r="CM80" s="8"/>
      <c r="CN80" s="8"/>
      <c r="CO80" s="8"/>
      <c r="CP80" s="8"/>
    </row>
    <row r="81" spans="3:94" x14ac:dyDescent="0.3">
      <c r="C81"/>
      <c r="D81"/>
      <c r="E81"/>
      <c r="F81"/>
      <c r="G81"/>
      <c r="H81"/>
      <c r="J81" s="8"/>
      <c r="K81" s="8"/>
      <c r="L81" s="8"/>
      <c r="M81" s="8"/>
      <c r="N81" s="8"/>
      <c r="O81" s="8"/>
      <c r="P81" s="8"/>
      <c r="Q81" s="8"/>
      <c r="R81" s="8"/>
      <c r="S81" s="8"/>
      <c r="T81" s="8"/>
      <c r="U81" s="8"/>
      <c r="V81" s="8"/>
      <c r="W81" s="8"/>
      <c r="X81" s="8"/>
      <c r="Y81" s="8"/>
      <c r="Z81" s="8"/>
      <c r="AA81" s="8"/>
      <c r="AB81" s="8"/>
      <c r="AC81" s="8"/>
      <c r="AD81" s="8"/>
      <c r="AE81" s="8"/>
      <c r="AF81" s="8"/>
      <c r="AG81" s="8"/>
      <c r="AH81" s="8"/>
      <c r="AI81" s="8"/>
      <c r="AJ81" s="8"/>
      <c r="AK81" s="8"/>
      <c r="AL81" s="8"/>
      <c r="AM81" s="8"/>
      <c r="AN81" s="8"/>
      <c r="AO81" s="8"/>
      <c r="AP81" s="8"/>
      <c r="AQ81" s="8"/>
      <c r="AR81" s="8"/>
      <c r="AS81" s="8"/>
      <c r="AT81" s="8"/>
      <c r="AU81" s="8"/>
      <c r="AV81" s="8"/>
      <c r="AW81" s="8"/>
      <c r="AX81" s="8"/>
      <c r="AY81" s="8"/>
      <c r="AZ81" s="8"/>
      <c r="BA81" s="8"/>
      <c r="BB81" s="8"/>
      <c r="BC81" s="8"/>
      <c r="BD81" s="8"/>
      <c r="BE81" s="8"/>
      <c r="BF81" s="8"/>
      <c r="BG81" s="8"/>
      <c r="BH81" s="8"/>
      <c r="BI81" s="8"/>
      <c r="BJ81" s="8"/>
      <c r="BK81" s="8"/>
      <c r="BL81" s="8"/>
      <c r="BM81" s="8"/>
      <c r="BN81" s="8"/>
      <c r="BO81" s="8"/>
      <c r="BP81" s="8"/>
      <c r="BQ81" s="8"/>
      <c r="BR81" s="8"/>
      <c r="BS81" s="8"/>
      <c r="BT81" s="8"/>
      <c r="BU81" s="8"/>
      <c r="BV81" s="8"/>
      <c r="BW81" s="8"/>
      <c r="BX81" s="8"/>
      <c r="BY81" s="8"/>
      <c r="BZ81" s="8"/>
      <c r="CA81" s="8"/>
      <c r="CB81" s="8"/>
      <c r="CC81" s="8"/>
      <c r="CD81" s="8"/>
      <c r="CE81" s="8"/>
      <c r="CF81" s="8"/>
      <c r="CG81" s="8"/>
      <c r="CH81" s="8"/>
      <c r="CI81" s="8"/>
      <c r="CJ81" s="8"/>
      <c r="CK81" s="8"/>
      <c r="CL81" s="8"/>
      <c r="CM81" s="8"/>
      <c r="CN81" s="8"/>
      <c r="CO81" s="8"/>
      <c r="CP81" s="8"/>
    </row>
    <row r="82" spans="3:94" x14ac:dyDescent="0.3">
      <c r="C82"/>
      <c r="D82"/>
      <c r="E82"/>
      <c r="F82"/>
      <c r="G82"/>
      <c r="H82"/>
      <c r="J82" s="8"/>
      <c r="K82" s="8"/>
      <c r="L82" s="8"/>
      <c r="M82" s="8"/>
      <c r="N82" s="8"/>
      <c r="O82" s="8"/>
      <c r="P82" s="8"/>
      <c r="Q82" s="8"/>
      <c r="R82" s="8"/>
      <c r="S82" s="8"/>
      <c r="T82" s="8"/>
      <c r="U82" s="8"/>
      <c r="V82" s="8"/>
      <c r="W82" s="8"/>
      <c r="X82" s="8"/>
      <c r="Y82" s="8"/>
      <c r="Z82" s="8"/>
      <c r="AA82" s="8"/>
      <c r="AB82" s="8"/>
      <c r="AC82" s="8"/>
      <c r="AD82" s="8"/>
      <c r="AE82" s="8"/>
      <c r="AF82" s="8"/>
      <c r="AG82" s="8"/>
      <c r="AH82" s="8"/>
      <c r="AI82" s="8"/>
      <c r="AJ82" s="8"/>
      <c r="AK82" s="8"/>
      <c r="AL82" s="8"/>
      <c r="AM82" s="8"/>
      <c r="AN82" s="8"/>
      <c r="AO82" s="8"/>
      <c r="AP82" s="8"/>
      <c r="AQ82" s="8"/>
      <c r="AR82" s="8"/>
      <c r="AS82" s="8"/>
      <c r="AT82" s="8"/>
      <c r="AU82" s="8"/>
      <c r="AV82" s="8"/>
      <c r="AW82" s="8"/>
      <c r="AX82" s="8"/>
      <c r="AY82" s="8"/>
      <c r="AZ82" s="8"/>
      <c r="BA82" s="8"/>
      <c r="BB82" s="8"/>
      <c r="BC82" s="8"/>
      <c r="BD82" s="8"/>
      <c r="BE82" s="8"/>
      <c r="BF82" s="8"/>
      <c r="BG82" s="8"/>
      <c r="BH82" s="8"/>
      <c r="BI82" s="8"/>
      <c r="BJ82" s="8"/>
      <c r="BK82" s="8"/>
      <c r="BL82" s="8"/>
      <c r="BM82" s="8"/>
      <c r="BN82" s="8"/>
      <c r="BO82" s="8"/>
      <c r="BP82" s="8"/>
      <c r="BQ82" s="8"/>
      <c r="BR82" s="8"/>
      <c r="BS82" s="8"/>
      <c r="BT82" s="8"/>
      <c r="BU82" s="8"/>
      <c r="BV82" s="8"/>
      <c r="BW82" s="8"/>
      <c r="BX82" s="8"/>
      <c r="BY82" s="8"/>
      <c r="BZ82" s="8"/>
      <c r="CA82" s="8"/>
      <c r="CB82" s="8"/>
      <c r="CC82" s="8"/>
      <c r="CD82" s="8"/>
      <c r="CE82" s="8"/>
      <c r="CF82" s="8"/>
      <c r="CG82" s="8"/>
      <c r="CH82" s="8"/>
      <c r="CI82" s="8"/>
      <c r="CJ82" s="8"/>
      <c r="CK82" s="8"/>
      <c r="CL82" s="8"/>
      <c r="CM82" s="8"/>
      <c r="CN82" s="8"/>
      <c r="CO82" s="8"/>
      <c r="CP82" s="8"/>
    </row>
    <row r="83" spans="3:94" x14ac:dyDescent="0.3">
      <c r="C83"/>
      <c r="D83"/>
      <c r="E83"/>
      <c r="F83"/>
      <c r="G83"/>
      <c r="H83"/>
      <c r="J83" s="8"/>
      <c r="K83" s="8"/>
      <c r="L83" s="8"/>
      <c r="M83" s="8"/>
      <c r="N83" s="8"/>
      <c r="O83" s="8"/>
      <c r="P83" s="8"/>
      <c r="Q83" s="8"/>
      <c r="R83" s="8"/>
      <c r="S83" s="8"/>
      <c r="T83" s="8"/>
      <c r="U83" s="8"/>
      <c r="V83" s="8"/>
      <c r="W83" s="8"/>
      <c r="X83" s="8"/>
      <c r="Y83" s="8"/>
      <c r="Z83" s="8"/>
      <c r="AA83" s="8"/>
      <c r="AB83" s="8"/>
      <c r="AC83" s="8"/>
      <c r="AD83" s="8"/>
      <c r="AE83" s="8"/>
      <c r="AF83" s="8"/>
      <c r="AG83" s="8"/>
      <c r="AH83" s="8"/>
      <c r="AI83" s="8"/>
      <c r="AJ83" s="8"/>
      <c r="AK83" s="8"/>
      <c r="AL83" s="8"/>
      <c r="AM83" s="8"/>
      <c r="AN83" s="8"/>
      <c r="AO83" s="8"/>
      <c r="AP83" s="8"/>
      <c r="AQ83" s="8"/>
      <c r="AR83" s="8"/>
      <c r="AS83" s="8"/>
      <c r="AT83" s="8"/>
      <c r="AU83" s="8"/>
      <c r="AV83" s="8"/>
      <c r="AW83" s="8"/>
      <c r="AX83" s="8"/>
      <c r="AY83" s="8"/>
      <c r="AZ83" s="8"/>
      <c r="BA83" s="8"/>
      <c r="BB83" s="8"/>
      <c r="BC83" s="8"/>
      <c r="BD83" s="8"/>
      <c r="BE83" s="8"/>
      <c r="BF83" s="8"/>
      <c r="BG83" s="8"/>
      <c r="BH83" s="8"/>
      <c r="BI83" s="8"/>
      <c r="BJ83" s="8"/>
      <c r="BK83" s="8"/>
      <c r="BL83" s="8"/>
      <c r="BM83" s="8"/>
      <c r="BN83" s="8"/>
      <c r="BO83" s="8"/>
      <c r="BP83" s="8"/>
      <c r="BQ83" s="8"/>
      <c r="BR83" s="8"/>
      <c r="BS83" s="8"/>
      <c r="BT83" s="8"/>
      <c r="BU83" s="8"/>
      <c r="BV83" s="8"/>
      <c r="BW83" s="8"/>
      <c r="BX83" s="8"/>
      <c r="BY83" s="8"/>
      <c r="BZ83" s="8"/>
      <c r="CA83" s="8"/>
      <c r="CB83" s="8"/>
      <c r="CC83" s="8"/>
      <c r="CD83" s="8"/>
      <c r="CE83" s="8"/>
      <c r="CF83" s="8"/>
      <c r="CG83" s="8"/>
      <c r="CH83" s="8"/>
      <c r="CI83" s="8"/>
      <c r="CJ83" s="8"/>
      <c r="CK83" s="8"/>
      <c r="CL83" s="8"/>
      <c r="CM83" s="8"/>
      <c r="CN83" s="8"/>
      <c r="CO83" s="8"/>
      <c r="CP83" s="8"/>
    </row>
    <row r="84" spans="3:94" x14ac:dyDescent="0.3">
      <c r="C84"/>
      <c r="D84"/>
      <c r="E84"/>
      <c r="F84"/>
      <c r="G84"/>
      <c r="H84"/>
      <c r="J84" s="8"/>
      <c r="K84" s="8"/>
      <c r="L84" s="8"/>
      <c r="M84" s="8"/>
      <c r="N84" s="8"/>
      <c r="O84" s="8"/>
      <c r="P84" s="8"/>
      <c r="Q84" s="8"/>
      <c r="R84" s="8"/>
      <c r="S84" s="8"/>
      <c r="T84" s="8"/>
      <c r="U84" s="8"/>
      <c r="V84" s="8"/>
      <c r="W84" s="8"/>
      <c r="X84" s="8"/>
      <c r="Y84" s="8"/>
      <c r="Z84" s="8"/>
      <c r="AA84" s="8"/>
      <c r="AB84" s="8"/>
      <c r="AC84" s="8"/>
      <c r="AD84" s="8"/>
      <c r="AE84" s="8"/>
      <c r="AF84" s="8"/>
      <c r="AG84" s="8"/>
      <c r="AH84" s="8"/>
      <c r="AI84" s="8"/>
      <c r="AJ84" s="8"/>
      <c r="AK84" s="8"/>
      <c r="AL84" s="8"/>
      <c r="AM84" s="8"/>
      <c r="AN84" s="8"/>
      <c r="AO84" s="8"/>
      <c r="AP84" s="8"/>
      <c r="AQ84" s="8"/>
      <c r="AR84" s="8"/>
      <c r="AS84" s="8"/>
      <c r="AT84" s="8"/>
      <c r="AU84" s="8"/>
      <c r="AV84" s="8"/>
      <c r="AW84" s="8"/>
      <c r="AX84" s="8"/>
      <c r="AY84" s="8"/>
      <c r="AZ84" s="8"/>
      <c r="BA84" s="8"/>
      <c r="BB84" s="8"/>
      <c r="BC84" s="8"/>
      <c r="BD84" s="8"/>
      <c r="BE84" s="8"/>
      <c r="BF84" s="8"/>
      <c r="BG84" s="8"/>
      <c r="BH84" s="8"/>
      <c r="BI84" s="8"/>
      <c r="BJ84" s="8"/>
      <c r="BK84" s="8"/>
      <c r="BL84" s="8"/>
      <c r="BM84" s="8"/>
      <c r="BN84" s="8"/>
      <c r="BO84" s="8"/>
      <c r="BP84" s="8"/>
      <c r="BQ84" s="8"/>
      <c r="BR84" s="8"/>
      <c r="BS84" s="8"/>
      <c r="BT84" s="8"/>
      <c r="BU84" s="8"/>
      <c r="BV84" s="8"/>
      <c r="BW84" s="8"/>
      <c r="BX84" s="8"/>
      <c r="BY84" s="8"/>
      <c r="BZ84" s="8"/>
      <c r="CA84" s="8"/>
      <c r="CB84" s="8"/>
      <c r="CC84" s="8"/>
      <c r="CD84" s="8"/>
      <c r="CE84" s="8"/>
      <c r="CF84" s="8"/>
      <c r="CG84" s="8"/>
      <c r="CH84" s="8"/>
      <c r="CI84" s="8"/>
      <c r="CJ84" s="8"/>
      <c r="CK84" s="8"/>
      <c r="CL84" s="8"/>
      <c r="CM84" s="8"/>
      <c r="CN84" s="8"/>
      <c r="CO84" s="8"/>
      <c r="CP84" s="8"/>
    </row>
    <row r="85" spans="3:94" x14ac:dyDescent="0.3">
      <c r="C85"/>
      <c r="D85"/>
      <c r="E85"/>
      <c r="F85"/>
      <c r="G85"/>
      <c r="H85"/>
      <c r="J85" s="8"/>
      <c r="K85" s="8"/>
      <c r="L85" s="8"/>
      <c r="M85" s="8"/>
      <c r="N85" s="8"/>
      <c r="O85" s="8"/>
      <c r="P85" s="8"/>
      <c r="Q85" s="8"/>
      <c r="R85" s="8"/>
      <c r="S85" s="8"/>
      <c r="T85" s="8"/>
      <c r="U85" s="8"/>
      <c r="V85" s="8"/>
      <c r="W85" s="8"/>
      <c r="X85" s="8"/>
      <c r="Y85" s="8"/>
      <c r="Z85" s="8"/>
      <c r="AA85" s="8"/>
      <c r="AB85" s="8"/>
      <c r="AC85" s="8"/>
      <c r="AD85" s="8"/>
      <c r="AE85" s="8"/>
      <c r="AF85" s="8"/>
      <c r="AG85" s="8"/>
      <c r="AH85" s="8"/>
      <c r="AI85" s="8"/>
      <c r="AJ85" s="8"/>
      <c r="AK85" s="8"/>
      <c r="AL85" s="8"/>
      <c r="AM85" s="8"/>
      <c r="AN85" s="8"/>
      <c r="AO85" s="8"/>
      <c r="AP85" s="8"/>
      <c r="AQ85" s="8"/>
      <c r="AR85" s="8"/>
      <c r="AS85" s="8"/>
      <c r="AT85" s="8"/>
      <c r="AU85" s="8"/>
      <c r="AV85" s="8"/>
      <c r="AW85" s="8"/>
      <c r="AX85" s="8"/>
      <c r="AY85" s="8"/>
      <c r="AZ85" s="8"/>
      <c r="BA85" s="8"/>
      <c r="BB85" s="8"/>
      <c r="BC85" s="8"/>
      <c r="BD85" s="8"/>
      <c r="BE85" s="8"/>
      <c r="BF85" s="8"/>
      <c r="BG85" s="8"/>
      <c r="BH85" s="8"/>
      <c r="BI85" s="8"/>
      <c r="BJ85" s="8"/>
      <c r="BK85" s="8"/>
      <c r="BL85" s="8"/>
      <c r="BM85" s="8"/>
      <c r="BN85" s="8"/>
      <c r="BO85" s="8"/>
      <c r="BP85" s="8"/>
      <c r="BQ85" s="8"/>
      <c r="BR85" s="8"/>
      <c r="BS85" s="8"/>
      <c r="BT85" s="8"/>
      <c r="BU85" s="8"/>
      <c r="BV85" s="8"/>
      <c r="BW85" s="8"/>
      <c r="BX85" s="8"/>
      <c r="BY85" s="8"/>
      <c r="BZ85" s="8"/>
      <c r="CA85" s="8"/>
      <c r="CB85" s="8"/>
      <c r="CC85" s="8"/>
      <c r="CD85" s="8"/>
      <c r="CE85" s="8"/>
      <c r="CF85" s="8"/>
      <c r="CG85" s="8"/>
      <c r="CH85" s="8"/>
      <c r="CI85" s="8"/>
      <c r="CJ85" s="8"/>
      <c r="CK85" s="8"/>
      <c r="CL85" s="8"/>
      <c r="CM85" s="8"/>
      <c r="CN85" s="8"/>
      <c r="CO85" s="8"/>
      <c r="CP85" s="8"/>
    </row>
    <row r="86" spans="3:94" x14ac:dyDescent="0.3">
      <c r="C86"/>
      <c r="D86"/>
      <c r="E86"/>
      <c r="F86"/>
      <c r="G86"/>
      <c r="H86"/>
      <c r="J86" s="8"/>
      <c r="K86" s="8"/>
      <c r="L86" s="8"/>
      <c r="M86" s="8"/>
      <c r="N86" s="8"/>
      <c r="O86" s="8"/>
      <c r="P86" s="8"/>
      <c r="Q86" s="8"/>
      <c r="R86" s="8"/>
      <c r="S86" s="8"/>
      <c r="T86" s="8"/>
      <c r="U86" s="8"/>
      <c r="V86" s="8"/>
      <c r="W86" s="8"/>
      <c r="X86" s="8"/>
      <c r="Y86" s="8"/>
      <c r="Z86" s="8"/>
      <c r="AA86" s="8"/>
      <c r="AB86" s="8"/>
      <c r="AC86" s="8"/>
      <c r="AD86" s="8"/>
      <c r="AE86" s="8"/>
      <c r="AF86" s="8"/>
      <c r="AG86" s="8"/>
      <c r="AH86" s="8"/>
      <c r="AI86" s="8"/>
      <c r="AJ86" s="8"/>
      <c r="AK86" s="8"/>
      <c r="AL86" s="8"/>
      <c r="AM86" s="8"/>
      <c r="AN86" s="8"/>
      <c r="AO86" s="8"/>
      <c r="AP86" s="8"/>
      <c r="AQ86" s="8"/>
      <c r="AR86" s="8"/>
      <c r="AS86" s="8"/>
      <c r="AT86" s="8"/>
      <c r="AU86" s="8"/>
      <c r="AV86" s="8"/>
      <c r="AW86" s="8"/>
      <c r="AX86" s="8"/>
      <c r="AY86" s="8"/>
      <c r="AZ86" s="8"/>
      <c r="BA86" s="8"/>
      <c r="BB86" s="8"/>
      <c r="BC86" s="8"/>
      <c r="BD86" s="8"/>
      <c r="BE86" s="8"/>
      <c r="BF86" s="8"/>
      <c r="BG86" s="8"/>
      <c r="BH86" s="8"/>
      <c r="BI86" s="8"/>
      <c r="BJ86" s="8"/>
      <c r="BK86" s="8"/>
      <c r="BL86" s="8"/>
      <c r="BM86" s="8"/>
      <c r="BN86" s="8"/>
      <c r="BO86" s="8"/>
      <c r="BP86" s="8"/>
      <c r="BQ86" s="8"/>
      <c r="BR86" s="8"/>
      <c r="BS86" s="8"/>
      <c r="BT86" s="8"/>
      <c r="BU86" s="8"/>
      <c r="BV86" s="8"/>
      <c r="BW86" s="8"/>
      <c r="BX86" s="8"/>
      <c r="BY86" s="8"/>
      <c r="BZ86" s="8"/>
      <c r="CA86" s="8"/>
      <c r="CB86" s="8"/>
      <c r="CC86" s="8"/>
      <c r="CD86" s="8"/>
      <c r="CE86" s="8"/>
      <c r="CF86" s="8"/>
      <c r="CG86" s="8"/>
      <c r="CH86" s="8"/>
      <c r="CI86" s="8"/>
      <c r="CJ86" s="8"/>
      <c r="CK86" s="8"/>
      <c r="CL86" s="8"/>
      <c r="CM86" s="8"/>
      <c r="CN86" s="8"/>
      <c r="CO86" s="8"/>
      <c r="CP86" s="8"/>
    </row>
    <row r="87" spans="3:94" x14ac:dyDescent="0.3">
      <c r="C87"/>
      <c r="D87"/>
      <c r="E87"/>
      <c r="F87"/>
      <c r="G87"/>
      <c r="H87"/>
      <c r="J87" s="8"/>
      <c r="K87" s="8"/>
      <c r="L87" s="8"/>
      <c r="M87" s="8"/>
      <c r="N87" s="8"/>
      <c r="O87" s="8"/>
      <c r="P87" s="8"/>
      <c r="Q87" s="8"/>
      <c r="R87" s="8"/>
      <c r="S87" s="8"/>
      <c r="T87" s="8"/>
      <c r="U87" s="8"/>
      <c r="V87" s="8"/>
      <c r="W87" s="8"/>
      <c r="X87" s="8"/>
      <c r="Y87" s="8"/>
      <c r="Z87" s="8"/>
      <c r="AA87" s="8"/>
      <c r="AB87" s="8"/>
      <c r="AC87" s="8"/>
      <c r="AD87" s="8"/>
      <c r="AE87" s="8"/>
      <c r="AF87" s="8"/>
      <c r="AG87" s="8"/>
      <c r="AH87" s="8"/>
      <c r="AI87" s="8"/>
      <c r="AJ87" s="8"/>
      <c r="AK87" s="8"/>
      <c r="AL87" s="8"/>
      <c r="AM87" s="8"/>
      <c r="AN87" s="8"/>
      <c r="AO87" s="8"/>
      <c r="AP87" s="8"/>
      <c r="AQ87" s="8"/>
      <c r="AR87" s="8"/>
      <c r="AS87" s="8"/>
      <c r="AT87" s="8"/>
      <c r="AU87" s="8"/>
      <c r="AV87" s="8"/>
      <c r="AW87" s="8"/>
      <c r="AX87" s="8"/>
      <c r="AY87" s="8"/>
      <c r="AZ87" s="8"/>
      <c r="BA87" s="8"/>
      <c r="BB87" s="8"/>
      <c r="BC87" s="8"/>
      <c r="BD87" s="8"/>
      <c r="BE87" s="8"/>
      <c r="BF87" s="8"/>
      <c r="BG87" s="8"/>
      <c r="BH87" s="8"/>
      <c r="BI87" s="8"/>
      <c r="BJ87" s="8"/>
      <c r="BK87" s="8"/>
      <c r="BL87" s="8"/>
      <c r="BM87" s="8"/>
      <c r="BN87" s="8"/>
      <c r="BO87" s="8"/>
      <c r="BP87" s="8"/>
      <c r="BQ87" s="8"/>
      <c r="BR87" s="8"/>
      <c r="BS87" s="8"/>
      <c r="BT87" s="8"/>
      <c r="BU87" s="8"/>
      <c r="BV87" s="8"/>
      <c r="BW87" s="8"/>
      <c r="BX87" s="8"/>
      <c r="BY87" s="8"/>
      <c r="BZ87" s="8"/>
      <c r="CA87" s="8"/>
      <c r="CB87" s="8"/>
      <c r="CC87" s="8"/>
      <c r="CD87" s="8"/>
      <c r="CE87" s="8"/>
      <c r="CF87" s="8"/>
      <c r="CG87" s="8"/>
      <c r="CH87" s="8"/>
      <c r="CI87" s="8"/>
      <c r="CJ87" s="8"/>
      <c r="CK87" s="8"/>
      <c r="CL87" s="8"/>
      <c r="CM87" s="8"/>
      <c r="CN87" s="8"/>
      <c r="CO87" s="8"/>
      <c r="CP87" s="8"/>
    </row>
    <row r="88" spans="3:94" x14ac:dyDescent="0.3">
      <c r="C88"/>
      <c r="D88"/>
      <c r="E88"/>
      <c r="F88"/>
      <c r="G88"/>
      <c r="H88"/>
      <c r="J88" s="8"/>
      <c r="K88" s="8"/>
      <c r="L88" s="8"/>
      <c r="M88" s="8"/>
      <c r="N88" s="8"/>
      <c r="O88" s="8"/>
      <c r="P88" s="8"/>
      <c r="Q88" s="8"/>
      <c r="R88" s="8"/>
      <c r="S88" s="8"/>
      <c r="T88" s="8"/>
      <c r="U88" s="8"/>
      <c r="V88" s="8"/>
      <c r="W88" s="8"/>
      <c r="X88" s="8"/>
      <c r="Y88" s="8"/>
      <c r="Z88" s="8"/>
      <c r="AA88" s="8"/>
      <c r="AB88" s="8"/>
      <c r="AC88" s="8"/>
      <c r="AD88" s="8"/>
      <c r="AE88" s="8"/>
      <c r="AF88" s="8"/>
      <c r="AG88" s="8"/>
      <c r="AH88" s="8"/>
      <c r="AI88" s="8"/>
      <c r="AJ88" s="8"/>
      <c r="AK88" s="8"/>
      <c r="AL88" s="8"/>
      <c r="AM88" s="8"/>
      <c r="AN88" s="8"/>
      <c r="AO88" s="8"/>
      <c r="AP88" s="8"/>
      <c r="AQ88" s="8"/>
      <c r="AR88" s="8"/>
      <c r="AS88" s="8"/>
      <c r="AT88" s="8"/>
      <c r="AU88" s="8"/>
      <c r="AV88" s="8"/>
      <c r="AW88" s="8"/>
      <c r="AX88" s="8"/>
      <c r="AY88" s="8"/>
      <c r="AZ88" s="8"/>
      <c r="BA88" s="8"/>
      <c r="BB88" s="8"/>
      <c r="BC88" s="8"/>
      <c r="BD88" s="8"/>
      <c r="BE88" s="8"/>
      <c r="BF88" s="8"/>
      <c r="BG88" s="8"/>
      <c r="BH88" s="8"/>
      <c r="BI88" s="8"/>
      <c r="BJ88" s="8"/>
      <c r="BK88" s="8"/>
      <c r="BL88" s="8"/>
      <c r="BM88" s="8"/>
      <c r="BN88" s="8"/>
      <c r="BO88" s="8"/>
      <c r="BP88" s="8"/>
      <c r="BQ88" s="8"/>
      <c r="BR88" s="8"/>
      <c r="BS88" s="8"/>
      <c r="BT88" s="8"/>
      <c r="BU88" s="8"/>
      <c r="BV88" s="8"/>
      <c r="BW88" s="8"/>
      <c r="BX88" s="8"/>
      <c r="BY88" s="8"/>
      <c r="BZ88" s="8"/>
      <c r="CA88" s="8"/>
      <c r="CB88" s="8"/>
      <c r="CC88" s="8"/>
      <c r="CD88" s="8"/>
      <c r="CE88" s="8"/>
      <c r="CF88" s="8"/>
      <c r="CG88" s="8"/>
      <c r="CH88" s="8"/>
      <c r="CI88" s="8"/>
      <c r="CJ88" s="8"/>
      <c r="CK88" s="8"/>
      <c r="CL88" s="8"/>
      <c r="CM88" s="8"/>
      <c r="CN88" s="8"/>
      <c r="CO88" s="8"/>
      <c r="CP88" s="8"/>
    </row>
    <row r="89" spans="3:94" x14ac:dyDescent="0.3">
      <c r="C89"/>
      <c r="D89"/>
      <c r="E89"/>
      <c r="F89"/>
      <c r="G89"/>
      <c r="H89"/>
      <c r="J89" s="8"/>
      <c r="K89" s="8"/>
      <c r="L89" s="8"/>
      <c r="M89" s="8"/>
      <c r="N89" s="8"/>
      <c r="O89" s="8"/>
      <c r="P89" s="8"/>
      <c r="Q89" s="8"/>
      <c r="R89" s="8"/>
      <c r="S89" s="8"/>
      <c r="T89" s="8"/>
      <c r="U89" s="8"/>
      <c r="V89" s="8"/>
      <c r="W89" s="8"/>
      <c r="X89" s="8"/>
      <c r="Y89" s="8"/>
      <c r="Z89" s="8"/>
      <c r="AA89" s="8"/>
      <c r="AB89" s="8"/>
      <c r="AC89" s="8"/>
      <c r="AD89" s="8"/>
      <c r="AE89" s="8"/>
      <c r="AF89" s="8"/>
      <c r="AG89" s="8"/>
      <c r="AH89" s="8"/>
      <c r="AI89" s="8"/>
      <c r="AJ89" s="8"/>
      <c r="AK89" s="8"/>
      <c r="AL89" s="8"/>
      <c r="AM89" s="8"/>
      <c r="AN89" s="8"/>
      <c r="AO89" s="8"/>
      <c r="AP89" s="8"/>
      <c r="AQ89" s="8"/>
      <c r="AR89" s="8"/>
      <c r="AS89" s="8"/>
      <c r="AT89" s="8"/>
      <c r="AU89" s="8"/>
      <c r="AV89" s="8"/>
      <c r="AW89" s="8"/>
      <c r="AX89" s="8"/>
      <c r="AY89" s="8"/>
      <c r="AZ89" s="8"/>
      <c r="BA89" s="8"/>
      <c r="BB89" s="8"/>
      <c r="BC89" s="8"/>
      <c r="BD89" s="8"/>
      <c r="BE89" s="8"/>
      <c r="BF89" s="8"/>
      <c r="BG89" s="8"/>
      <c r="BH89" s="8"/>
      <c r="BI89" s="8"/>
      <c r="BJ89" s="8"/>
      <c r="BK89" s="8"/>
      <c r="BL89" s="8"/>
      <c r="BM89" s="8"/>
      <c r="BN89" s="8"/>
      <c r="BO89" s="8"/>
      <c r="BP89" s="8"/>
      <c r="BQ89" s="8"/>
      <c r="BR89" s="8"/>
      <c r="BS89" s="8"/>
      <c r="BT89" s="8"/>
      <c r="BU89" s="8"/>
      <c r="BV89" s="8"/>
      <c r="BW89" s="8"/>
      <c r="BX89" s="8"/>
      <c r="BY89" s="8"/>
      <c r="BZ89" s="8"/>
      <c r="CA89" s="8"/>
      <c r="CB89" s="8"/>
      <c r="CC89" s="8"/>
      <c r="CD89" s="8"/>
      <c r="CE89" s="8"/>
      <c r="CF89" s="8"/>
      <c r="CG89" s="8"/>
      <c r="CH89" s="8"/>
      <c r="CI89" s="8"/>
      <c r="CJ89" s="8"/>
      <c r="CK89" s="8"/>
      <c r="CL89" s="8"/>
      <c r="CM89" s="8"/>
      <c r="CN89" s="8"/>
      <c r="CO89" s="8"/>
      <c r="CP89" s="8"/>
    </row>
    <row r="90" spans="3:94" x14ac:dyDescent="0.3">
      <c r="C90"/>
      <c r="D90"/>
      <c r="E90"/>
      <c r="F90"/>
      <c r="G90"/>
      <c r="H90"/>
      <c r="J90" s="8"/>
      <c r="K90" s="8"/>
      <c r="L90" s="8"/>
      <c r="M90" s="8"/>
      <c r="N90" s="8"/>
      <c r="O90" s="8"/>
      <c r="P90" s="8"/>
      <c r="Q90" s="8"/>
      <c r="R90" s="8"/>
      <c r="S90" s="8"/>
      <c r="T90" s="8"/>
      <c r="U90" s="8"/>
      <c r="V90" s="8"/>
      <c r="W90" s="8"/>
      <c r="X90" s="8"/>
      <c r="Y90" s="8"/>
      <c r="Z90" s="8"/>
      <c r="AA90" s="8"/>
      <c r="AB90" s="8"/>
      <c r="AC90" s="8"/>
      <c r="AD90" s="8"/>
      <c r="AE90" s="8"/>
      <c r="AF90" s="8"/>
      <c r="AG90" s="8"/>
      <c r="AH90" s="8"/>
      <c r="AI90" s="8"/>
      <c r="AJ90" s="8"/>
      <c r="AK90" s="8"/>
      <c r="AL90" s="8"/>
      <c r="AM90" s="8"/>
      <c r="AN90" s="8"/>
      <c r="AO90" s="8"/>
      <c r="AP90" s="8"/>
      <c r="AQ90" s="8"/>
      <c r="AR90" s="8"/>
      <c r="AS90" s="8"/>
      <c r="AT90" s="8"/>
      <c r="AU90" s="8"/>
      <c r="AV90" s="8"/>
      <c r="AW90" s="8"/>
      <c r="AX90" s="8"/>
      <c r="AY90" s="8"/>
      <c r="AZ90" s="8"/>
      <c r="BA90" s="8"/>
      <c r="BB90" s="8"/>
      <c r="BC90" s="8"/>
      <c r="BD90" s="8"/>
      <c r="BE90" s="8"/>
      <c r="BF90" s="8"/>
      <c r="BG90" s="8"/>
      <c r="BH90" s="8"/>
      <c r="BI90" s="8"/>
      <c r="BJ90" s="8"/>
      <c r="BK90" s="8"/>
      <c r="BL90" s="8"/>
      <c r="BM90" s="8"/>
      <c r="BN90" s="8"/>
      <c r="BO90" s="8"/>
      <c r="BP90" s="8"/>
      <c r="BQ90" s="8"/>
      <c r="BR90" s="8"/>
      <c r="BS90" s="8"/>
      <c r="BT90" s="8"/>
      <c r="BU90" s="8"/>
      <c r="BV90" s="8"/>
      <c r="BW90" s="8"/>
      <c r="BX90" s="8"/>
      <c r="BY90" s="8"/>
      <c r="BZ90" s="8"/>
      <c r="CA90" s="8"/>
      <c r="CB90" s="8"/>
      <c r="CC90" s="8"/>
      <c r="CD90" s="8"/>
      <c r="CE90" s="8"/>
      <c r="CF90" s="8"/>
      <c r="CG90" s="8"/>
      <c r="CH90" s="8"/>
      <c r="CI90" s="8"/>
      <c r="CJ90" s="8"/>
      <c r="CK90" s="8"/>
      <c r="CL90" s="8"/>
      <c r="CM90" s="8"/>
      <c r="CN90" s="8"/>
      <c r="CO90" s="8"/>
      <c r="CP90" s="8"/>
    </row>
    <row r="91" spans="3:94" x14ac:dyDescent="0.3">
      <c r="C91"/>
      <c r="D91"/>
      <c r="E91"/>
      <c r="F91"/>
      <c r="G91"/>
      <c r="H91"/>
      <c r="J91" s="8"/>
      <c r="K91" s="8"/>
      <c r="L91" s="8"/>
      <c r="M91" s="8"/>
      <c r="N91" s="8"/>
      <c r="O91" s="8"/>
      <c r="P91" s="8"/>
      <c r="Q91" s="8"/>
      <c r="R91" s="8"/>
      <c r="S91" s="8"/>
      <c r="T91" s="8"/>
      <c r="U91" s="8"/>
      <c r="V91" s="8"/>
      <c r="W91" s="8"/>
      <c r="X91" s="8"/>
      <c r="Y91" s="8"/>
      <c r="Z91" s="8"/>
      <c r="AA91" s="8"/>
      <c r="AB91" s="8"/>
      <c r="AC91" s="8"/>
      <c r="AD91" s="8"/>
      <c r="AE91" s="8"/>
      <c r="AF91" s="8"/>
      <c r="AG91" s="8"/>
      <c r="AH91" s="8"/>
      <c r="AI91" s="8"/>
      <c r="AJ91" s="8"/>
      <c r="AK91" s="8"/>
      <c r="AL91" s="8"/>
      <c r="AM91" s="8"/>
      <c r="AN91" s="8"/>
      <c r="AO91" s="8"/>
      <c r="AP91" s="8"/>
      <c r="AQ91" s="8"/>
      <c r="AR91" s="8"/>
      <c r="AS91" s="8"/>
      <c r="AT91" s="8"/>
      <c r="AU91" s="8"/>
      <c r="AV91" s="8"/>
      <c r="AW91" s="8"/>
      <c r="AX91" s="8"/>
      <c r="AY91" s="8"/>
      <c r="AZ91" s="8"/>
      <c r="BA91" s="8"/>
      <c r="BB91" s="8"/>
      <c r="BC91" s="8"/>
      <c r="BD91" s="8"/>
      <c r="BE91" s="8"/>
      <c r="BF91" s="8"/>
      <c r="BG91" s="8"/>
      <c r="BH91" s="8"/>
      <c r="BI91" s="8"/>
      <c r="BJ91" s="8"/>
      <c r="BK91" s="8"/>
      <c r="BL91" s="8"/>
      <c r="BM91" s="8"/>
      <c r="BN91" s="8"/>
      <c r="BO91" s="8"/>
      <c r="BP91" s="8"/>
      <c r="BQ91" s="8"/>
      <c r="BR91" s="8"/>
      <c r="BS91" s="8"/>
      <c r="BT91" s="8"/>
      <c r="BU91" s="8"/>
      <c r="BV91" s="8"/>
      <c r="BW91" s="8"/>
      <c r="BX91" s="8"/>
      <c r="BY91" s="8"/>
      <c r="BZ91" s="8"/>
      <c r="CA91" s="8"/>
      <c r="CB91" s="8"/>
      <c r="CC91" s="8"/>
      <c r="CD91" s="8"/>
      <c r="CE91" s="8"/>
      <c r="CF91" s="8"/>
      <c r="CG91" s="8"/>
      <c r="CH91" s="8"/>
      <c r="CI91" s="8"/>
      <c r="CJ91" s="8"/>
      <c r="CK91" s="8"/>
      <c r="CL91" s="8"/>
      <c r="CM91" s="8"/>
      <c r="CN91" s="8"/>
      <c r="CO91" s="8"/>
      <c r="CP91" s="8"/>
    </row>
    <row r="92" spans="3:94" x14ac:dyDescent="0.3">
      <c r="C92"/>
      <c r="D92"/>
      <c r="E92"/>
      <c r="F92"/>
      <c r="G92"/>
      <c r="H92"/>
      <c r="J92" s="8"/>
      <c r="K92" s="8"/>
      <c r="L92" s="8"/>
      <c r="M92" s="8"/>
      <c r="N92" s="8"/>
      <c r="O92" s="8"/>
      <c r="P92" s="8"/>
      <c r="Q92" s="8"/>
      <c r="R92" s="8"/>
      <c r="S92" s="8"/>
      <c r="T92" s="8"/>
      <c r="U92" s="8"/>
      <c r="V92" s="8"/>
      <c r="W92" s="8"/>
      <c r="X92" s="8"/>
      <c r="Y92" s="8"/>
      <c r="Z92" s="8"/>
      <c r="AA92" s="8"/>
      <c r="AB92" s="8"/>
      <c r="AC92" s="8"/>
      <c r="AD92" s="8"/>
      <c r="AE92" s="8"/>
      <c r="AF92" s="8"/>
      <c r="AG92" s="8"/>
      <c r="AH92" s="8"/>
      <c r="AI92" s="8"/>
      <c r="AJ92" s="8"/>
      <c r="AK92" s="8"/>
      <c r="AL92" s="8"/>
      <c r="AM92" s="8"/>
      <c r="AN92" s="8"/>
      <c r="AO92" s="8"/>
      <c r="AP92" s="8"/>
      <c r="AQ92" s="8"/>
      <c r="AR92" s="8"/>
      <c r="AS92" s="8"/>
      <c r="AT92" s="8"/>
      <c r="AU92" s="8"/>
      <c r="AV92" s="8"/>
      <c r="AW92" s="8"/>
      <c r="AX92" s="8"/>
      <c r="AY92" s="8"/>
      <c r="AZ92" s="8"/>
      <c r="BA92" s="8"/>
      <c r="BB92" s="8"/>
      <c r="BC92" s="8"/>
      <c r="BD92" s="8"/>
      <c r="BE92" s="8"/>
      <c r="BF92" s="8"/>
      <c r="BG92" s="8"/>
      <c r="BH92" s="8"/>
      <c r="BI92" s="8"/>
      <c r="BJ92" s="8"/>
      <c r="BK92" s="8"/>
      <c r="BL92" s="8"/>
      <c r="BM92" s="8"/>
      <c r="BN92" s="8"/>
      <c r="BO92" s="8"/>
      <c r="BP92" s="8"/>
      <c r="BQ92" s="8"/>
      <c r="BR92" s="8"/>
      <c r="BS92" s="8"/>
      <c r="BT92" s="8"/>
      <c r="BU92" s="8"/>
      <c r="BV92" s="8"/>
      <c r="BW92" s="8"/>
      <c r="BX92" s="8"/>
      <c r="BY92" s="8"/>
      <c r="BZ92" s="8"/>
      <c r="CA92" s="8"/>
      <c r="CB92" s="8"/>
      <c r="CC92" s="8"/>
      <c r="CD92" s="8"/>
      <c r="CE92" s="8"/>
      <c r="CF92" s="8"/>
      <c r="CG92" s="8"/>
      <c r="CH92" s="8"/>
      <c r="CI92" s="8"/>
      <c r="CJ92" s="8"/>
      <c r="CK92" s="8"/>
      <c r="CL92" s="8"/>
      <c r="CM92" s="8"/>
      <c r="CN92" s="8"/>
      <c r="CO92" s="8"/>
      <c r="CP92" s="8"/>
    </row>
    <row r="93" spans="3:94" x14ac:dyDescent="0.3">
      <c r="C93"/>
      <c r="D93"/>
      <c r="E93"/>
      <c r="F93"/>
      <c r="G93"/>
      <c r="H93"/>
      <c r="J93" s="8"/>
      <c r="K93" s="8"/>
      <c r="L93" s="8"/>
      <c r="M93" s="8"/>
      <c r="N93" s="8"/>
      <c r="O93" s="8"/>
      <c r="P93" s="8"/>
      <c r="Q93" s="8"/>
      <c r="R93" s="8"/>
      <c r="S93" s="8"/>
      <c r="T93" s="8"/>
      <c r="U93" s="8"/>
      <c r="V93" s="8"/>
      <c r="W93" s="8"/>
      <c r="X93" s="8"/>
      <c r="Y93" s="8"/>
      <c r="Z93" s="8"/>
      <c r="AA93" s="8"/>
      <c r="AB93" s="8"/>
      <c r="AC93" s="8"/>
      <c r="AD93" s="8"/>
      <c r="AE93" s="8"/>
      <c r="AF93" s="8"/>
      <c r="AG93" s="8"/>
      <c r="AH93" s="8"/>
      <c r="AI93" s="8"/>
      <c r="AJ93" s="8"/>
      <c r="AK93" s="8"/>
      <c r="AL93" s="8"/>
      <c r="AM93" s="8"/>
      <c r="AN93" s="8"/>
      <c r="AO93" s="8"/>
      <c r="AP93" s="8"/>
      <c r="AQ93" s="8"/>
      <c r="AR93" s="8"/>
      <c r="AS93" s="8"/>
      <c r="AT93" s="8"/>
      <c r="AU93" s="8"/>
      <c r="AV93" s="8"/>
      <c r="AW93" s="8"/>
      <c r="AX93" s="8"/>
      <c r="AY93" s="8"/>
      <c r="AZ93" s="8"/>
      <c r="BA93" s="8"/>
      <c r="BB93" s="8"/>
      <c r="BC93" s="8"/>
      <c r="BD93" s="8"/>
      <c r="BE93" s="8"/>
      <c r="BF93" s="8"/>
      <c r="BG93" s="8"/>
      <c r="BH93" s="8"/>
      <c r="BI93" s="8"/>
      <c r="BJ93" s="8"/>
      <c r="BK93" s="8"/>
      <c r="BL93" s="8"/>
      <c r="BM93" s="8"/>
      <c r="BN93" s="8"/>
      <c r="BO93" s="8"/>
      <c r="BP93" s="8"/>
      <c r="BQ93" s="8"/>
      <c r="BR93" s="8"/>
      <c r="BS93" s="8"/>
      <c r="BT93" s="8"/>
      <c r="BU93" s="8"/>
      <c r="BV93" s="8"/>
      <c r="BW93" s="8"/>
      <c r="BX93" s="8"/>
      <c r="BY93" s="8"/>
      <c r="BZ93" s="8"/>
      <c r="CA93" s="8"/>
      <c r="CB93" s="8"/>
      <c r="CC93" s="8"/>
      <c r="CD93" s="8"/>
      <c r="CE93" s="8"/>
      <c r="CF93" s="8"/>
      <c r="CG93" s="8"/>
      <c r="CH93" s="8"/>
      <c r="CI93" s="8"/>
      <c r="CJ93" s="8"/>
      <c r="CK93" s="8"/>
      <c r="CL93" s="8"/>
      <c r="CM93" s="8"/>
      <c r="CN93" s="8"/>
      <c r="CO93" s="8"/>
      <c r="CP93" s="8"/>
    </row>
    <row r="94" spans="3:94" x14ac:dyDescent="0.3">
      <c r="C94"/>
      <c r="D94"/>
      <c r="E94"/>
      <c r="F94"/>
      <c r="G94"/>
      <c r="H94"/>
      <c r="J94" s="8"/>
      <c r="K94" s="8"/>
      <c r="L94" s="8"/>
      <c r="M94" s="8"/>
      <c r="N94" s="8"/>
      <c r="O94" s="8"/>
      <c r="P94" s="8"/>
      <c r="Q94" s="8"/>
      <c r="R94" s="8"/>
      <c r="S94" s="8"/>
      <c r="T94" s="8"/>
      <c r="U94" s="8"/>
      <c r="V94" s="8"/>
      <c r="W94" s="8"/>
      <c r="X94" s="8"/>
      <c r="Y94" s="8"/>
      <c r="Z94" s="8"/>
      <c r="AA94" s="8"/>
      <c r="AB94" s="8"/>
      <c r="AC94" s="8"/>
      <c r="AD94" s="8"/>
      <c r="AE94" s="8"/>
      <c r="AF94" s="8"/>
      <c r="AG94" s="8"/>
      <c r="AH94" s="8"/>
      <c r="AI94" s="8"/>
      <c r="AJ94" s="8"/>
      <c r="AK94" s="8"/>
      <c r="AL94" s="8"/>
      <c r="AM94" s="8"/>
      <c r="AN94" s="8"/>
      <c r="AO94" s="8"/>
      <c r="AP94" s="8"/>
      <c r="AQ94" s="8"/>
      <c r="AR94" s="8"/>
      <c r="AS94" s="8"/>
      <c r="AT94" s="8"/>
      <c r="AU94" s="8"/>
      <c r="AV94" s="8"/>
      <c r="AW94" s="8"/>
      <c r="AX94" s="8"/>
      <c r="AY94" s="8"/>
      <c r="AZ94" s="8"/>
      <c r="BA94" s="8"/>
      <c r="BB94" s="8"/>
      <c r="BC94" s="8"/>
      <c r="BD94" s="8"/>
      <c r="BE94" s="8"/>
      <c r="BF94" s="8"/>
      <c r="BG94" s="8"/>
      <c r="BH94" s="8"/>
      <c r="BI94" s="8"/>
      <c r="BJ94" s="8"/>
      <c r="BK94" s="8"/>
      <c r="BL94" s="8"/>
      <c r="BM94" s="8"/>
      <c r="BN94" s="8"/>
      <c r="BO94" s="8"/>
      <c r="BP94" s="8"/>
      <c r="BQ94" s="8"/>
      <c r="BR94" s="8"/>
      <c r="BS94" s="8"/>
      <c r="BT94" s="8"/>
      <c r="BU94" s="8"/>
      <c r="BV94" s="8"/>
      <c r="BW94" s="8"/>
      <c r="BX94" s="8"/>
      <c r="BY94" s="8"/>
      <c r="BZ94" s="8"/>
      <c r="CA94" s="8"/>
      <c r="CB94" s="8"/>
      <c r="CC94" s="8"/>
      <c r="CD94" s="8"/>
      <c r="CE94" s="8"/>
      <c r="CF94" s="8"/>
      <c r="CG94" s="8"/>
      <c r="CH94" s="8"/>
      <c r="CI94" s="8"/>
      <c r="CJ94" s="8"/>
      <c r="CK94" s="8"/>
      <c r="CL94" s="8"/>
      <c r="CM94" s="8"/>
      <c r="CN94" s="8"/>
      <c r="CO94" s="8"/>
      <c r="CP94" s="8"/>
    </row>
    <row r="95" spans="3:94" x14ac:dyDescent="0.3">
      <c r="C95"/>
      <c r="D95"/>
      <c r="E95"/>
      <c r="F95"/>
      <c r="G95"/>
      <c r="H95"/>
      <c r="J95" s="8"/>
      <c r="K95" s="8"/>
      <c r="L95" s="8"/>
      <c r="M95" s="8"/>
      <c r="N95" s="8"/>
      <c r="O95" s="8"/>
      <c r="P95" s="8"/>
      <c r="Q95" s="8"/>
      <c r="R95" s="8"/>
      <c r="S95" s="8"/>
      <c r="T95" s="8"/>
      <c r="U95" s="8"/>
      <c r="V95" s="8"/>
      <c r="W95" s="8"/>
      <c r="X95" s="8"/>
      <c r="Y95" s="8"/>
      <c r="Z95" s="8"/>
      <c r="AA95" s="8"/>
      <c r="AB95" s="8"/>
      <c r="AC95" s="8"/>
      <c r="AD95" s="8"/>
      <c r="AE95" s="8"/>
      <c r="AF95" s="8"/>
      <c r="AG95" s="8"/>
      <c r="AH95" s="8"/>
      <c r="AI95" s="8"/>
      <c r="AJ95" s="8"/>
      <c r="AK95" s="8"/>
      <c r="AL95" s="8"/>
      <c r="AM95" s="8"/>
      <c r="AN95" s="8"/>
      <c r="AO95" s="8"/>
      <c r="AP95" s="8"/>
      <c r="AQ95" s="8"/>
      <c r="AR95" s="8"/>
      <c r="AS95" s="8"/>
      <c r="AT95" s="8"/>
      <c r="AU95" s="8"/>
      <c r="AV95" s="8"/>
      <c r="AW95" s="8"/>
      <c r="AX95" s="8"/>
      <c r="AY95" s="8"/>
      <c r="AZ95" s="8"/>
      <c r="BA95" s="8"/>
      <c r="BB95" s="8"/>
      <c r="BC95" s="8"/>
      <c r="BD95" s="8"/>
      <c r="BE95" s="8"/>
      <c r="BF95" s="8"/>
      <c r="BG95" s="8"/>
      <c r="BH95" s="8"/>
      <c r="BI95" s="8"/>
      <c r="BJ95" s="8"/>
      <c r="BK95" s="8"/>
      <c r="BL95" s="8"/>
      <c r="BM95" s="8"/>
      <c r="BN95" s="8"/>
      <c r="BO95" s="8"/>
      <c r="BP95" s="8"/>
      <c r="BQ95" s="8"/>
      <c r="BR95" s="8"/>
      <c r="BS95" s="8"/>
      <c r="BT95" s="8"/>
      <c r="BU95" s="8"/>
      <c r="BV95" s="8"/>
      <c r="BW95" s="8"/>
      <c r="BX95" s="8"/>
      <c r="BY95" s="8"/>
      <c r="BZ95" s="8"/>
      <c r="CA95" s="8"/>
      <c r="CB95" s="8"/>
      <c r="CC95" s="8"/>
      <c r="CD95" s="8"/>
      <c r="CE95" s="8"/>
      <c r="CF95" s="8"/>
      <c r="CG95" s="8"/>
      <c r="CH95" s="8"/>
      <c r="CI95" s="8"/>
      <c r="CJ95" s="8"/>
      <c r="CK95" s="8"/>
      <c r="CL95" s="8"/>
      <c r="CM95" s="8"/>
      <c r="CN95" s="8"/>
      <c r="CO95" s="8"/>
      <c r="CP95" s="8"/>
    </row>
    <row r="96" spans="3:94" x14ac:dyDescent="0.3">
      <c r="C96"/>
      <c r="D96"/>
      <c r="E96"/>
      <c r="F96"/>
      <c r="G96"/>
      <c r="H96"/>
      <c r="J96" s="8"/>
      <c r="K96" s="8"/>
      <c r="L96" s="8"/>
      <c r="M96" s="8"/>
      <c r="N96" s="8"/>
      <c r="O96" s="8"/>
      <c r="P96" s="8"/>
      <c r="Q96" s="8"/>
      <c r="R96" s="8"/>
      <c r="S96" s="8"/>
      <c r="T96" s="8"/>
      <c r="U96" s="8"/>
      <c r="V96" s="8"/>
      <c r="W96" s="8"/>
      <c r="X96" s="8"/>
      <c r="Y96" s="8"/>
      <c r="Z96" s="8"/>
      <c r="AA96" s="8"/>
      <c r="AB96" s="8"/>
      <c r="AC96" s="8"/>
      <c r="AD96" s="8"/>
      <c r="AE96" s="8"/>
      <c r="AF96" s="8"/>
      <c r="AG96" s="8"/>
      <c r="AH96" s="8"/>
      <c r="AI96" s="8"/>
      <c r="AJ96" s="8"/>
      <c r="AK96" s="8"/>
      <c r="AL96" s="8"/>
      <c r="AM96" s="8"/>
      <c r="AN96" s="8"/>
      <c r="AO96" s="8"/>
      <c r="AP96" s="8"/>
      <c r="AQ96" s="8"/>
      <c r="AR96" s="8"/>
      <c r="AS96" s="8"/>
      <c r="AT96" s="8"/>
      <c r="AU96" s="8"/>
      <c r="AV96" s="8"/>
      <c r="AW96" s="8"/>
      <c r="AX96" s="8"/>
      <c r="AY96" s="8"/>
      <c r="AZ96" s="8"/>
      <c r="BA96" s="8"/>
      <c r="BB96" s="8"/>
      <c r="BC96" s="8"/>
      <c r="BD96" s="8"/>
      <c r="BE96" s="8"/>
      <c r="BF96" s="8"/>
      <c r="BG96" s="8"/>
      <c r="BH96" s="8"/>
      <c r="BI96" s="8"/>
      <c r="BJ96" s="8"/>
      <c r="BK96" s="8"/>
      <c r="BL96" s="8"/>
      <c r="BM96" s="8"/>
      <c r="BN96" s="8"/>
      <c r="BO96" s="8"/>
      <c r="BP96" s="8"/>
      <c r="BQ96" s="8"/>
      <c r="BR96" s="8"/>
      <c r="BS96" s="8"/>
      <c r="BT96" s="8"/>
      <c r="BU96" s="8"/>
      <c r="BV96" s="8"/>
      <c r="BW96" s="8"/>
      <c r="BX96" s="8"/>
      <c r="BY96" s="8"/>
      <c r="BZ96" s="8"/>
      <c r="CA96" s="8"/>
      <c r="CB96" s="8"/>
      <c r="CC96" s="8"/>
      <c r="CD96" s="8"/>
      <c r="CE96" s="8"/>
      <c r="CF96" s="8"/>
      <c r="CG96" s="8"/>
      <c r="CH96" s="8"/>
      <c r="CI96" s="8"/>
      <c r="CJ96" s="8"/>
      <c r="CK96" s="8"/>
      <c r="CL96" s="8"/>
      <c r="CM96" s="8"/>
      <c r="CN96" s="8"/>
      <c r="CO96" s="8"/>
      <c r="CP96" s="8"/>
    </row>
    <row r="97" spans="3:94" x14ac:dyDescent="0.3">
      <c r="C97"/>
      <c r="D97"/>
      <c r="E97"/>
      <c r="F97"/>
      <c r="G97"/>
      <c r="H97"/>
      <c r="J97" s="8"/>
      <c r="K97" s="8"/>
      <c r="L97" s="8"/>
      <c r="M97" s="8"/>
      <c r="N97" s="8"/>
      <c r="O97" s="8"/>
      <c r="P97" s="8"/>
      <c r="Q97" s="8"/>
      <c r="R97" s="8"/>
      <c r="S97" s="8"/>
      <c r="T97" s="8"/>
      <c r="U97" s="8"/>
      <c r="V97" s="8"/>
      <c r="W97" s="8"/>
      <c r="X97" s="8"/>
      <c r="Y97" s="8"/>
      <c r="Z97" s="8"/>
      <c r="AA97" s="8"/>
      <c r="AB97" s="8"/>
      <c r="AC97" s="8"/>
      <c r="AD97" s="8"/>
      <c r="AE97" s="8"/>
      <c r="AF97" s="8"/>
      <c r="AG97" s="8"/>
      <c r="AH97" s="8"/>
      <c r="AI97" s="8"/>
      <c r="AJ97" s="8"/>
      <c r="AK97" s="8"/>
      <c r="AL97" s="8"/>
      <c r="AM97" s="8"/>
      <c r="AN97" s="8"/>
      <c r="AO97" s="8"/>
      <c r="AP97" s="8"/>
      <c r="AQ97" s="8"/>
      <c r="AR97" s="8"/>
      <c r="AS97" s="8"/>
      <c r="AT97" s="8"/>
      <c r="AU97" s="8"/>
      <c r="AV97" s="8"/>
      <c r="AW97" s="8"/>
      <c r="AX97" s="8"/>
      <c r="AY97" s="8"/>
      <c r="AZ97" s="8"/>
      <c r="BA97" s="8"/>
      <c r="BB97" s="8"/>
      <c r="BC97" s="8"/>
      <c r="BD97" s="8"/>
      <c r="BE97" s="8"/>
      <c r="BF97" s="8"/>
      <c r="BG97" s="8"/>
      <c r="BH97" s="8"/>
      <c r="BI97" s="8"/>
      <c r="BJ97" s="8"/>
      <c r="BK97" s="8"/>
      <c r="BL97" s="8"/>
      <c r="BM97" s="8"/>
      <c r="BN97" s="8"/>
      <c r="BO97" s="8"/>
      <c r="BP97" s="8"/>
      <c r="BQ97" s="8"/>
      <c r="BR97" s="8"/>
      <c r="BS97" s="8"/>
      <c r="BT97" s="8"/>
      <c r="BU97" s="8"/>
      <c r="BV97" s="8"/>
      <c r="BW97" s="8"/>
      <c r="BX97" s="8"/>
      <c r="BY97" s="8"/>
      <c r="BZ97" s="8"/>
      <c r="CA97" s="8"/>
      <c r="CB97" s="8"/>
      <c r="CC97" s="8"/>
      <c r="CD97" s="8"/>
      <c r="CE97" s="8"/>
      <c r="CF97" s="8"/>
      <c r="CG97" s="8"/>
      <c r="CH97" s="8"/>
      <c r="CI97" s="8"/>
      <c r="CJ97" s="8"/>
      <c r="CK97" s="8"/>
      <c r="CL97" s="8"/>
      <c r="CM97" s="8"/>
      <c r="CN97" s="8"/>
      <c r="CO97" s="8"/>
      <c r="CP97" s="8"/>
    </row>
    <row r="98" spans="3:94" x14ac:dyDescent="0.3">
      <c r="C98"/>
      <c r="D98"/>
      <c r="E98"/>
      <c r="F98"/>
      <c r="G98"/>
      <c r="H98"/>
      <c r="J98" s="8"/>
      <c r="K98" s="8"/>
      <c r="L98" s="8"/>
      <c r="M98" s="8"/>
      <c r="N98" s="8"/>
      <c r="O98" s="8"/>
      <c r="P98" s="8"/>
      <c r="Q98" s="8"/>
      <c r="R98" s="8"/>
      <c r="S98" s="8"/>
      <c r="T98" s="8"/>
      <c r="U98" s="8"/>
      <c r="V98" s="8"/>
      <c r="W98" s="8"/>
      <c r="X98" s="8"/>
      <c r="Y98" s="8"/>
      <c r="Z98" s="8"/>
      <c r="AA98" s="8"/>
      <c r="AB98" s="8"/>
      <c r="AC98" s="8"/>
      <c r="AD98" s="8"/>
      <c r="AE98" s="8"/>
      <c r="AF98" s="8"/>
      <c r="AG98" s="8"/>
      <c r="AH98" s="8"/>
      <c r="AI98" s="8"/>
      <c r="AJ98" s="8"/>
      <c r="AK98" s="8"/>
      <c r="AL98" s="8"/>
      <c r="AM98" s="8"/>
      <c r="AN98" s="8"/>
      <c r="AO98" s="8"/>
      <c r="AP98" s="8"/>
      <c r="AQ98" s="8"/>
      <c r="AR98" s="8"/>
      <c r="AS98" s="8"/>
      <c r="AT98" s="8"/>
      <c r="AU98" s="8"/>
      <c r="AV98" s="8"/>
      <c r="AW98" s="8"/>
      <c r="AX98" s="8"/>
      <c r="AY98" s="8"/>
      <c r="AZ98" s="8"/>
      <c r="BA98" s="8"/>
      <c r="BB98" s="8"/>
      <c r="BC98" s="8"/>
      <c r="BD98" s="8"/>
      <c r="BE98" s="8"/>
      <c r="BF98" s="8"/>
      <c r="BG98" s="8"/>
      <c r="BH98" s="8"/>
      <c r="BI98" s="8"/>
      <c r="BJ98" s="8"/>
      <c r="BK98" s="8"/>
      <c r="BL98" s="8"/>
      <c r="BM98" s="8"/>
      <c r="BN98" s="8"/>
      <c r="BO98" s="8"/>
      <c r="BP98" s="8"/>
      <c r="BQ98" s="8"/>
      <c r="BR98" s="8"/>
      <c r="BS98" s="8"/>
      <c r="BT98" s="8"/>
      <c r="BU98" s="8"/>
      <c r="BV98" s="8"/>
      <c r="BW98" s="8"/>
      <c r="BX98" s="8"/>
      <c r="BY98" s="8"/>
      <c r="BZ98" s="8"/>
      <c r="CA98" s="8"/>
      <c r="CB98" s="8"/>
      <c r="CC98" s="8"/>
      <c r="CD98" s="8"/>
      <c r="CE98" s="8"/>
      <c r="CF98" s="8"/>
      <c r="CG98" s="8"/>
      <c r="CH98" s="8"/>
      <c r="CI98" s="8"/>
      <c r="CJ98" s="8"/>
      <c r="CK98" s="8"/>
      <c r="CL98" s="8"/>
      <c r="CM98" s="8"/>
      <c r="CN98" s="8"/>
      <c r="CO98" s="8"/>
      <c r="CP98" s="8"/>
    </row>
    <row r="99" spans="3:94" x14ac:dyDescent="0.3">
      <c r="C99"/>
      <c r="D99"/>
      <c r="E99"/>
      <c r="F99"/>
      <c r="G99"/>
      <c r="H99"/>
      <c r="J99" s="8"/>
      <c r="K99" s="8"/>
      <c r="L99" s="8"/>
      <c r="M99" s="8"/>
      <c r="N99" s="8"/>
      <c r="O99" s="8"/>
      <c r="P99" s="8"/>
      <c r="Q99" s="8"/>
      <c r="R99" s="8"/>
      <c r="S99" s="8"/>
      <c r="T99" s="8"/>
      <c r="U99" s="8"/>
      <c r="V99" s="8"/>
      <c r="W99" s="8"/>
      <c r="X99" s="8"/>
      <c r="Y99" s="8"/>
      <c r="Z99" s="8"/>
      <c r="AA99" s="8"/>
      <c r="AB99" s="8"/>
      <c r="AC99" s="8"/>
      <c r="AD99" s="8"/>
      <c r="AE99" s="8"/>
      <c r="AF99" s="8"/>
      <c r="AG99" s="8"/>
      <c r="AH99" s="8"/>
      <c r="AI99" s="8"/>
      <c r="AJ99" s="8"/>
      <c r="AK99" s="8"/>
      <c r="AL99" s="8"/>
      <c r="AM99" s="8"/>
      <c r="AN99" s="8"/>
      <c r="AO99" s="8"/>
      <c r="AP99" s="8"/>
      <c r="AQ99" s="8"/>
      <c r="AR99" s="8"/>
      <c r="AS99" s="8"/>
      <c r="AT99" s="8"/>
      <c r="AU99" s="8"/>
      <c r="AV99" s="8"/>
      <c r="AW99" s="8"/>
      <c r="AX99" s="8"/>
      <c r="AY99" s="8"/>
      <c r="AZ99" s="8"/>
      <c r="BA99" s="8"/>
      <c r="BB99" s="8"/>
      <c r="BC99" s="8"/>
      <c r="BD99" s="8"/>
      <c r="BE99" s="8"/>
      <c r="BF99" s="8"/>
      <c r="BG99" s="8"/>
      <c r="BH99" s="8"/>
      <c r="BI99" s="8"/>
      <c r="BJ99" s="8"/>
      <c r="BK99" s="8"/>
      <c r="BL99" s="8"/>
      <c r="BM99" s="8"/>
      <c r="BN99" s="8"/>
      <c r="BO99" s="8"/>
      <c r="BP99" s="8"/>
      <c r="BQ99" s="8"/>
      <c r="BR99" s="8"/>
      <c r="BS99" s="8"/>
      <c r="BT99" s="8"/>
      <c r="BU99" s="8"/>
      <c r="BV99" s="8"/>
      <c r="BW99" s="8"/>
      <c r="BX99" s="8"/>
      <c r="BY99" s="8"/>
      <c r="BZ99" s="8"/>
      <c r="CA99" s="8"/>
      <c r="CB99" s="8"/>
      <c r="CC99" s="8"/>
      <c r="CD99" s="8"/>
      <c r="CE99" s="8"/>
      <c r="CF99" s="8"/>
      <c r="CG99" s="8"/>
      <c r="CH99" s="8"/>
      <c r="CI99" s="8"/>
      <c r="CJ99" s="8"/>
      <c r="CK99" s="8"/>
      <c r="CL99" s="8"/>
      <c r="CM99" s="8"/>
      <c r="CN99" s="8"/>
      <c r="CO99" s="8"/>
      <c r="CP99" s="8"/>
    </row>
    <row r="100" spans="3:94" x14ac:dyDescent="0.3">
      <c r="C100"/>
      <c r="D100"/>
      <c r="E100"/>
      <c r="F100"/>
      <c r="G100"/>
      <c r="H100"/>
      <c r="J100" s="8"/>
      <c r="K100" s="8"/>
      <c r="L100" s="8"/>
      <c r="M100" s="8"/>
      <c r="N100" s="8"/>
      <c r="O100" s="8"/>
      <c r="P100" s="8"/>
      <c r="Q100" s="8"/>
      <c r="R100" s="8"/>
      <c r="S100" s="8"/>
      <c r="T100" s="8"/>
      <c r="U100" s="8"/>
      <c r="V100" s="8"/>
      <c r="W100" s="8"/>
      <c r="X100" s="8"/>
      <c r="Y100" s="8"/>
      <c r="Z100" s="8"/>
      <c r="AA100" s="8"/>
      <c r="AB100" s="8"/>
      <c r="AC100" s="8"/>
      <c r="AD100" s="8"/>
      <c r="AE100" s="8"/>
      <c r="AF100" s="8"/>
      <c r="AG100" s="8"/>
      <c r="AH100" s="8"/>
      <c r="AI100" s="8"/>
      <c r="AJ100" s="8"/>
      <c r="AK100" s="8"/>
      <c r="AL100" s="8"/>
      <c r="AM100" s="8"/>
      <c r="AN100" s="8"/>
      <c r="AO100" s="8"/>
      <c r="AP100" s="8"/>
      <c r="AQ100" s="8"/>
      <c r="AR100" s="8"/>
      <c r="AS100" s="8"/>
      <c r="AT100" s="8"/>
      <c r="AU100" s="8"/>
      <c r="AV100" s="8"/>
      <c r="AW100" s="8"/>
      <c r="AX100" s="8"/>
      <c r="AY100" s="8"/>
      <c r="AZ100" s="8"/>
      <c r="BA100" s="8"/>
      <c r="BB100" s="8"/>
      <c r="BC100" s="8"/>
      <c r="BD100" s="8"/>
      <c r="BE100" s="8"/>
      <c r="BF100" s="8"/>
      <c r="BG100" s="8"/>
      <c r="BH100" s="8"/>
      <c r="BI100" s="8"/>
      <c r="BJ100" s="8"/>
      <c r="BK100" s="8"/>
      <c r="BL100" s="8"/>
      <c r="BM100" s="8"/>
      <c r="BN100" s="8"/>
      <c r="BO100" s="8"/>
      <c r="BP100" s="8"/>
      <c r="BQ100" s="8"/>
      <c r="BR100" s="8"/>
      <c r="BS100" s="8"/>
      <c r="BT100" s="8"/>
      <c r="BU100" s="8"/>
      <c r="BV100" s="8"/>
      <c r="BW100" s="8"/>
      <c r="BX100" s="8"/>
      <c r="BY100" s="8"/>
      <c r="BZ100" s="8"/>
      <c r="CA100" s="8"/>
      <c r="CB100" s="8"/>
      <c r="CC100" s="8"/>
      <c r="CD100" s="8"/>
      <c r="CE100" s="8"/>
      <c r="CF100" s="8"/>
      <c r="CG100" s="8"/>
      <c r="CH100" s="8"/>
      <c r="CI100" s="8"/>
      <c r="CJ100" s="8"/>
      <c r="CK100" s="8"/>
      <c r="CL100" s="8"/>
      <c r="CM100" s="8"/>
      <c r="CN100" s="8"/>
      <c r="CO100" s="8"/>
      <c r="CP100" s="8"/>
    </row>
    <row r="101" spans="3:94" x14ac:dyDescent="0.3">
      <c r="C101"/>
      <c r="D101"/>
      <c r="E101"/>
      <c r="F101"/>
      <c r="G101"/>
      <c r="H101"/>
      <c r="J101" s="8"/>
      <c r="K101" s="8"/>
      <c r="L101" s="8"/>
      <c r="M101" s="8"/>
      <c r="N101" s="8"/>
      <c r="O101" s="8"/>
      <c r="P101" s="8"/>
      <c r="Q101" s="8"/>
      <c r="R101" s="8"/>
      <c r="S101" s="8"/>
      <c r="T101" s="8"/>
      <c r="U101" s="8"/>
      <c r="V101" s="8"/>
      <c r="W101" s="8"/>
      <c r="X101" s="8"/>
      <c r="Y101" s="8"/>
      <c r="Z101" s="8"/>
      <c r="AA101" s="8"/>
      <c r="AB101" s="8"/>
      <c r="AC101" s="8"/>
      <c r="AD101" s="8"/>
      <c r="AE101" s="8"/>
      <c r="AF101" s="8"/>
      <c r="AG101" s="8"/>
      <c r="AH101" s="8"/>
      <c r="AI101" s="8"/>
      <c r="AJ101" s="8"/>
      <c r="AK101" s="8"/>
      <c r="AL101" s="8"/>
      <c r="AM101" s="8"/>
      <c r="AN101" s="8"/>
      <c r="AO101" s="8"/>
      <c r="AP101" s="8"/>
      <c r="AQ101" s="8"/>
      <c r="AR101" s="8"/>
      <c r="AS101" s="8"/>
      <c r="AT101" s="8"/>
      <c r="AU101" s="8"/>
      <c r="AV101" s="8"/>
      <c r="AW101" s="8"/>
      <c r="AX101" s="8"/>
      <c r="AY101" s="8"/>
      <c r="AZ101" s="8"/>
      <c r="BA101" s="8"/>
      <c r="BB101" s="8"/>
      <c r="BC101" s="8"/>
      <c r="BD101" s="8"/>
      <c r="BE101" s="8"/>
      <c r="BF101" s="8"/>
      <c r="BG101" s="8"/>
      <c r="BH101" s="8"/>
      <c r="BI101" s="8"/>
      <c r="BJ101" s="8"/>
      <c r="BK101" s="8"/>
      <c r="BL101" s="8"/>
      <c r="BM101" s="8"/>
      <c r="BN101" s="8"/>
      <c r="BO101" s="8"/>
      <c r="BP101" s="8"/>
      <c r="BQ101" s="8"/>
      <c r="BR101" s="8"/>
      <c r="BS101" s="8"/>
      <c r="BT101" s="8"/>
      <c r="BU101" s="8"/>
      <c r="BV101" s="8"/>
      <c r="BW101" s="8"/>
      <c r="BX101" s="8"/>
      <c r="BY101" s="8"/>
      <c r="BZ101" s="8"/>
      <c r="CA101" s="8"/>
      <c r="CB101" s="8"/>
      <c r="CC101" s="8"/>
      <c r="CD101" s="8"/>
      <c r="CE101" s="8"/>
      <c r="CF101" s="8"/>
      <c r="CG101" s="8"/>
      <c r="CH101" s="8"/>
      <c r="CI101" s="8"/>
      <c r="CJ101" s="8"/>
      <c r="CK101" s="8"/>
      <c r="CL101" s="8"/>
      <c r="CM101" s="8"/>
      <c r="CN101" s="8"/>
      <c r="CO101" s="8"/>
      <c r="CP101" s="8"/>
    </row>
    <row r="102" spans="3:94" x14ac:dyDescent="0.3">
      <c r="C102"/>
      <c r="D102"/>
      <c r="E102"/>
      <c r="F102"/>
      <c r="G102"/>
      <c r="H102"/>
      <c r="J102" s="8"/>
      <c r="K102" s="8"/>
      <c r="L102" s="8"/>
      <c r="M102" s="8"/>
      <c r="N102" s="8"/>
      <c r="O102" s="8"/>
      <c r="P102" s="8"/>
      <c r="Q102" s="8"/>
      <c r="R102" s="8"/>
      <c r="S102" s="8"/>
      <c r="T102" s="8"/>
      <c r="U102" s="8"/>
      <c r="V102" s="8"/>
      <c r="W102" s="8"/>
      <c r="X102" s="8"/>
      <c r="Y102" s="8"/>
      <c r="Z102" s="8"/>
      <c r="AA102" s="8"/>
      <c r="AB102" s="8"/>
      <c r="AC102" s="8"/>
      <c r="AD102" s="8"/>
      <c r="AE102" s="8"/>
      <c r="AF102" s="8"/>
      <c r="AG102" s="8"/>
      <c r="AH102" s="8"/>
      <c r="AI102" s="8"/>
      <c r="AJ102" s="8"/>
      <c r="AK102" s="8"/>
      <c r="AL102" s="8"/>
      <c r="AM102" s="8"/>
      <c r="AN102" s="8"/>
      <c r="AO102" s="8"/>
      <c r="AP102" s="8"/>
      <c r="AQ102" s="8"/>
      <c r="AR102" s="8"/>
      <c r="AS102" s="8"/>
      <c r="AT102" s="8"/>
      <c r="AU102" s="8"/>
      <c r="AV102" s="8"/>
      <c r="AW102" s="8"/>
      <c r="AX102" s="8"/>
      <c r="AY102" s="8"/>
      <c r="AZ102" s="8"/>
      <c r="BA102" s="8"/>
      <c r="BB102" s="8"/>
      <c r="BC102" s="8"/>
      <c r="BD102" s="8"/>
      <c r="BE102" s="8"/>
      <c r="BF102" s="8"/>
      <c r="BG102" s="8"/>
      <c r="BH102" s="8"/>
      <c r="BI102" s="8"/>
      <c r="BJ102" s="8"/>
      <c r="BK102" s="8"/>
      <c r="BL102" s="8"/>
      <c r="BM102" s="8"/>
      <c r="BN102" s="8"/>
      <c r="BO102" s="8"/>
      <c r="BP102" s="8"/>
      <c r="BQ102" s="8"/>
      <c r="BR102" s="8"/>
      <c r="BS102" s="8"/>
      <c r="BT102" s="8"/>
      <c r="BU102" s="8"/>
      <c r="BV102" s="8"/>
      <c r="BW102" s="8"/>
      <c r="BX102" s="8"/>
      <c r="BY102" s="8"/>
      <c r="BZ102" s="8"/>
      <c r="CA102" s="8"/>
      <c r="CB102" s="8"/>
      <c r="CC102" s="8"/>
      <c r="CD102" s="8"/>
      <c r="CE102" s="8"/>
      <c r="CF102" s="8"/>
      <c r="CG102" s="8"/>
      <c r="CH102" s="8"/>
      <c r="CI102" s="8"/>
      <c r="CJ102" s="8"/>
      <c r="CK102" s="8"/>
      <c r="CL102" s="8"/>
      <c r="CM102" s="8"/>
      <c r="CN102" s="8"/>
      <c r="CO102" s="8"/>
      <c r="CP102" s="8"/>
    </row>
    <row r="103" spans="3:94" x14ac:dyDescent="0.3">
      <c r="C103"/>
      <c r="D103"/>
      <c r="E103"/>
      <c r="F103"/>
      <c r="G103"/>
      <c r="H103"/>
      <c r="J103" s="8"/>
      <c r="K103" s="8"/>
      <c r="L103" s="8"/>
      <c r="M103" s="8"/>
      <c r="N103" s="8"/>
      <c r="O103" s="8"/>
      <c r="P103" s="8"/>
      <c r="Q103" s="8"/>
      <c r="R103" s="8"/>
      <c r="S103" s="8"/>
      <c r="T103" s="8"/>
      <c r="U103" s="8"/>
      <c r="V103" s="8"/>
      <c r="W103" s="8"/>
      <c r="X103" s="8"/>
      <c r="Y103" s="8"/>
      <c r="Z103" s="8"/>
      <c r="AA103" s="8"/>
      <c r="AB103" s="8"/>
      <c r="AC103" s="8"/>
      <c r="AD103" s="8"/>
      <c r="AE103" s="8"/>
      <c r="AF103" s="8"/>
      <c r="AG103" s="8"/>
      <c r="AH103" s="8"/>
      <c r="AI103" s="8"/>
      <c r="AJ103" s="8"/>
      <c r="AK103" s="8"/>
      <c r="AL103" s="8"/>
      <c r="AM103" s="8"/>
      <c r="AN103" s="8"/>
      <c r="AO103" s="8"/>
      <c r="AP103" s="8"/>
      <c r="AQ103" s="8"/>
      <c r="AR103" s="8"/>
      <c r="AS103" s="8"/>
      <c r="AT103" s="8"/>
      <c r="AU103" s="8"/>
      <c r="AV103" s="8"/>
      <c r="AW103" s="8"/>
      <c r="AX103" s="8"/>
      <c r="AY103" s="8"/>
      <c r="AZ103" s="8"/>
      <c r="BA103" s="8"/>
      <c r="BB103" s="8"/>
      <c r="BC103" s="8"/>
      <c r="BD103" s="8"/>
      <c r="BE103" s="8"/>
      <c r="BF103" s="8"/>
      <c r="BG103" s="8"/>
      <c r="BH103" s="8"/>
      <c r="BI103" s="8"/>
      <c r="BJ103" s="8"/>
      <c r="BK103" s="8"/>
      <c r="BL103" s="8"/>
      <c r="BM103" s="8"/>
      <c r="BN103" s="8"/>
      <c r="BO103" s="8"/>
      <c r="BP103" s="8"/>
      <c r="BQ103" s="8"/>
      <c r="BR103" s="8"/>
      <c r="BS103" s="8"/>
      <c r="BT103" s="8"/>
      <c r="BU103" s="8"/>
      <c r="BV103" s="8"/>
      <c r="BW103" s="8"/>
      <c r="BX103" s="8"/>
      <c r="BY103" s="8"/>
      <c r="BZ103" s="8"/>
      <c r="CA103" s="8"/>
      <c r="CB103" s="8"/>
      <c r="CC103" s="8"/>
      <c r="CD103" s="8"/>
      <c r="CE103" s="8"/>
      <c r="CF103" s="8"/>
      <c r="CG103" s="8"/>
      <c r="CH103" s="8"/>
      <c r="CI103" s="8"/>
      <c r="CJ103" s="8"/>
      <c r="CK103" s="8"/>
      <c r="CL103" s="8"/>
      <c r="CM103" s="8"/>
      <c r="CN103" s="8"/>
      <c r="CO103" s="8"/>
      <c r="CP103" s="8"/>
    </row>
    <row r="104" spans="3:94" x14ac:dyDescent="0.3">
      <c r="C104"/>
      <c r="D104"/>
      <c r="E104"/>
      <c r="F104"/>
      <c r="G104"/>
      <c r="H104"/>
      <c r="J104" s="8"/>
      <c r="K104" s="8"/>
      <c r="L104" s="8"/>
      <c r="M104" s="8"/>
      <c r="N104" s="8"/>
      <c r="O104" s="8"/>
      <c r="P104" s="8"/>
      <c r="Q104" s="8"/>
      <c r="R104" s="8"/>
      <c r="S104" s="8"/>
      <c r="T104" s="8"/>
      <c r="U104" s="8"/>
      <c r="V104" s="8"/>
      <c r="W104" s="8"/>
      <c r="X104" s="8"/>
      <c r="Y104" s="8"/>
      <c r="Z104" s="8"/>
      <c r="AA104" s="8"/>
      <c r="AB104" s="8"/>
      <c r="AC104" s="8"/>
      <c r="AD104" s="8"/>
      <c r="AE104" s="8"/>
      <c r="AF104" s="8"/>
      <c r="AG104" s="8"/>
      <c r="AH104" s="8"/>
      <c r="AI104" s="8"/>
      <c r="AJ104" s="8"/>
      <c r="AK104" s="8"/>
      <c r="AL104" s="8"/>
      <c r="AM104" s="8"/>
      <c r="AN104" s="8"/>
      <c r="AO104" s="8"/>
      <c r="AP104" s="8"/>
      <c r="AQ104" s="8"/>
      <c r="AR104" s="8"/>
      <c r="AS104" s="8"/>
      <c r="AT104" s="8"/>
      <c r="AU104" s="8"/>
      <c r="AV104" s="8"/>
      <c r="AW104" s="8"/>
      <c r="AX104" s="8"/>
      <c r="AY104" s="8"/>
      <c r="AZ104" s="8"/>
      <c r="BA104" s="8"/>
      <c r="BB104" s="8"/>
      <c r="BC104" s="8"/>
      <c r="BD104" s="8"/>
      <c r="BE104" s="8"/>
      <c r="BF104" s="8"/>
      <c r="BG104" s="8"/>
      <c r="BH104" s="8"/>
      <c r="BI104" s="8"/>
      <c r="BJ104" s="8"/>
      <c r="BK104" s="8"/>
      <c r="BL104" s="8"/>
      <c r="BM104" s="8"/>
      <c r="BN104" s="8"/>
      <c r="BO104" s="8"/>
      <c r="BP104" s="8"/>
      <c r="BQ104" s="8"/>
      <c r="BR104" s="8"/>
      <c r="BS104" s="8"/>
      <c r="BT104" s="8"/>
      <c r="BU104" s="8"/>
      <c r="BV104" s="8"/>
      <c r="BW104" s="8"/>
      <c r="BX104" s="8"/>
      <c r="BY104" s="8"/>
      <c r="BZ104" s="8"/>
      <c r="CA104" s="8"/>
      <c r="CB104" s="8"/>
      <c r="CC104" s="8"/>
      <c r="CD104" s="8"/>
      <c r="CE104" s="8"/>
      <c r="CF104" s="8"/>
      <c r="CG104" s="8"/>
      <c r="CH104" s="8"/>
      <c r="CI104" s="8"/>
      <c r="CJ104" s="8"/>
      <c r="CK104" s="8"/>
      <c r="CL104" s="8"/>
      <c r="CM104" s="8"/>
      <c r="CN104" s="8"/>
      <c r="CO104" s="8"/>
      <c r="CP104" s="8"/>
    </row>
    <row r="105" spans="3:94" x14ac:dyDescent="0.3">
      <c r="C105"/>
      <c r="D105"/>
      <c r="E105"/>
      <c r="F105"/>
      <c r="G105"/>
      <c r="H105"/>
      <c r="J105" s="8"/>
      <c r="K105" s="8"/>
      <c r="L105" s="8"/>
      <c r="M105" s="8"/>
      <c r="N105" s="8"/>
      <c r="O105" s="8"/>
      <c r="P105" s="8"/>
      <c r="Q105" s="8"/>
      <c r="R105" s="8"/>
      <c r="S105" s="8"/>
      <c r="T105" s="8"/>
      <c r="U105" s="8"/>
      <c r="V105" s="8"/>
      <c r="W105" s="8"/>
      <c r="X105" s="8"/>
      <c r="Y105" s="8"/>
      <c r="Z105" s="8"/>
      <c r="AA105" s="8"/>
      <c r="AB105" s="8"/>
      <c r="AC105" s="8"/>
      <c r="AD105" s="8"/>
      <c r="AE105" s="8"/>
      <c r="AF105" s="8"/>
      <c r="AG105" s="8"/>
      <c r="AH105" s="8"/>
      <c r="AI105" s="8"/>
      <c r="AJ105" s="8"/>
      <c r="AK105" s="8"/>
      <c r="AL105" s="8"/>
      <c r="AM105" s="8"/>
      <c r="AN105" s="8"/>
      <c r="AO105" s="8"/>
      <c r="AP105" s="8"/>
      <c r="AQ105" s="8"/>
      <c r="AR105" s="8"/>
      <c r="AS105" s="8"/>
      <c r="AT105" s="8"/>
      <c r="AU105" s="8"/>
      <c r="AV105" s="8"/>
      <c r="AW105" s="8"/>
      <c r="AX105" s="8"/>
      <c r="AY105" s="8"/>
      <c r="AZ105" s="8"/>
      <c r="BA105" s="8"/>
      <c r="BB105" s="8"/>
      <c r="BC105" s="8"/>
      <c r="BD105" s="8"/>
      <c r="BE105" s="8"/>
      <c r="BF105" s="8"/>
      <c r="BG105" s="8"/>
      <c r="BH105" s="8"/>
      <c r="BI105" s="8"/>
      <c r="BJ105" s="8"/>
      <c r="BK105" s="8"/>
      <c r="BL105" s="8"/>
      <c r="BM105" s="8"/>
      <c r="BN105" s="8"/>
      <c r="BO105" s="8"/>
      <c r="BP105" s="8"/>
      <c r="BQ105" s="8"/>
      <c r="BR105" s="8"/>
      <c r="BS105" s="8"/>
      <c r="BT105" s="8"/>
      <c r="BU105" s="8"/>
      <c r="BV105" s="8"/>
      <c r="BW105" s="8"/>
      <c r="BX105" s="8"/>
      <c r="BY105" s="8"/>
      <c r="BZ105" s="8"/>
      <c r="CA105" s="8"/>
      <c r="CB105" s="8"/>
      <c r="CC105" s="8"/>
      <c r="CD105" s="8"/>
      <c r="CE105" s="8"/>
      <c r="CF105" s="8"/>
      <c r="CG105" s="8"/>
      <c r="CH105" s="8"/>
      <c r="CI105" s="8"/>
      <c r="CJ105" s="8"/>
      <c r="CK105" s="8"/>
      <c r="CL105" s="8"/>
      <c r="CM105" s="8"/>
      <c r="CN105" s="8"/>
      <c r="CO105" s="8"/>
      <c r="CP105" s="8"/>
    </row>
    <row r="106" spans="3:94" x14ac:dyDescent="0.3">
      <c r="C106"/>
      <c r="D106"/>
      <c r="E106"/>
      <c r="F106"/>
      <c r="G106"/>
      <c r="H106"/>
      <c r="J106" s="8"/>
      <c r="K106" s="8"/>
      <c r="L106" s="8"/>
      <c r="M106" s="8"/>
      <c r="N106" s="8"/>
      <c r="O106" s="8"/>
      <c r="P106" s="8"/>
      <c r="Q106" s="8"/>
      <c r="R106" s="8"/>
      <c r="S106" s="8"/>
      <c r="T106" s="8"/>
      <c r="U106" s="8"/>
      <c r="V106" s="8"/>
      <c r="W106" s="8"/>
      <c r="X106" s="8"/>
      <c r="Y106" s="8"/>
      <c r="Z106" s="8"/>
      <c r="AA106" s="8"/>
      <c r="AB106" s="8"/>
      <c r="AC106" s="8"/>
      <c r="AD106" s="8"/>
      <c r="AE106" s="8"/>
      <c r="AF106" s="8"/>
      <c r="AG106" s="8"/>
      <c r="AH106" s="8"/>
      <c r="AI106" s="8"/>
      <c r="AJ106" s="8"/>
      <c r="AK106" s="8"/>
      <c r="AL106" s="8"/>
      <c r="AM106" s="8"/>
      <c r="AN106" s="8"/>
      <c r="AO106" s="8"/>
      <c r="AP106" s="8"/>
      <c r="AQ106" s="8"/>
      <c r="AR106" s="8"/>
      <c r="AS106" s="8"/>
      <c r="AT106" s="8"/>
      <c r="AU106" s="8"/>
      <c r="AV106" s="8"/>
      <c r="AW106" s="8"/>
      <c r="AX106" s="8"/>
      <c r="AY106" s="8"/>
      <c r="AZ106" s="8"/>
      <c r="BA106" s="8"/>
      <c r="BB106" s="8"/>
      <c r="BC106" s="8"/>
      <c r="BD106" s="8"/>
      <c r="BE106" s="8"/>
      <c r="BF106" s="8"/>
      <c r="BG106" s="8"/>
      <c r="BH106" s="8"/>
      <c r="BI106" s="8"/>
      <c r="BJ106" s="8"/>
      <c r="BK106" s="8"/>
      <c r="BL106" s="8"/>
      <c r="BM106" s="8"/>
      <c r="BN106" s="8"/>
      <c r="BO106" s="8"/>
      <c r="BP106" s="8"/>
      <c r="BQ106" s="8"/>
      <c r="BR106" s="8"/>
      <c r="BS106" s="8"/>
      <c r="BT106" s="8"/>
      <c r="BU106" s="8"/>
      <c r="BV106" s="8"/>
      <c r="BW106" s="8"/>
      <c r="BX106" s="8"/>
      <c r="BY106" s="8"/>
      <c r="BZ106" s="8"/>
      <c r="CA106" s="8"/>
      <c r="CB106" s="8"/>
      <c r="CC106" s="8"/>
      <c r="CD106" s="8"/>
      <c r="CE106" s="8"/>
      <c r="CF106" s="8"/>
      <c r="CG106" s="8"/>
      <c r="CH106" s="8"/>
      <c r="CI106" s="8"/>
      <c r="CJ106" s="8"/>
      <c r="CK106" s="8"/>
      <c r="CL106" s="8"/>
      <c r="CM106" s="8"/>
      <c r="CN106" s="8"/>
      <c r="CO106" s="8"/>
      <c r="CP106" s="8"/>
    </row>
    <row r="107" spans="3:94" x14ac:dyDescent="0.3">
      <c r="C107"/>
      <c r="D107"/>
      <c r="E107"/>
      <c r="F107"/>
      <c r="G107"/>
      <c r="H107"/>
      <c r="J107" s="8"/>
      <c r="K107" s="8"/>
      <c r="L107" s="8"/>
      <c r="M107" s="8"/>
      <c r="N107" s="8"/>
      <c r="O107" s="8"/>
      <c r="P107" s="8"/>
      <c r="Q107" s="8"/>
      <c r="R107" s="8"/>
      <c r="S107" s="8"/>
      <c r="T107" s="8"/>
      <c r="U107" s="8"/>
      <c r="V107" s="8"/>
      <c r="W107" s="8"/>
      <c r="X107" s="8"/>
      <c r="Y107" s="8"/>
      <c r="Z107" s="8"/>
      <c r="AA107" s="8"/>
      <c r="AB107" s="8"/>
      <c r="AC107" s="8"/>
      <c r="AD107" s="8"/>
      <c r="AE107" s="8"/>
      <c r="AF107" s="8"/>
      <c r="AG107" s="8"/>
      <c r="AH107" s="8"/>
      <c r="AI107" s="8"/>
      <c r="AJ107" s="8"/>
      <c r="AK107" s="8"/>
      <c r="AL107" s="8"/>
      <c r="AM107" s="8"/>
      <c r="AN107" s="8"/>
      <c r="AO107" s="8"/>
      <c r="AP107" s="8"/>
      <c r="AQ107" s="8"/>
      <c r="AR107" s="8"/>
      <c r="AS107" s="8"/>
      <c r="AT107" s="8"/>
      <c r="AU107" s="8"/>
      <c r="AV107" s="8"/>
      <c r="AW107" s="8"/>
      <c r="AX107" s="8"/>
      <c r="AY107" s="8"/>
      <c r="AZ107" s="8"/>
      <c r="BA107" s="8"/>
      <c r="BB107" s="8"/>
      <c r="BC107" s="8"/>
      <c r="BD107" s="8"/>
      <c r="BE107" s="8"/>
      <c r="BF107" s="8"/>
      <c r="BG107" s="8"/>
      <c r="BH107" s="8"/>
      <c r="BI107" s="8"/>
      <c r="BJ107" s="8"/>
      <c r="BK107" s="8"/>
      <c r="BL107" s="8"/>
      <c r="BM107" s="8"/>
      <c r="BN107" s="8"/>
      <c r="BO107" s="8"/>
      <c r="BP107" s="8"/>
      <c r="BQ107" s="8"/>
      <c r="BR107" s="8"/>
      <c r="BS107" s="8"/>
      <c r="BT107" s="8"/>
      <c r="BU107" s="8"/>
      <c r="BV107" s="8"/>
      <c r="BW107" s="8"/>
      <c r="BX107" s="8"/>
      <c r="BY107" s="8"/>
      <c r="BZ107" s="8"/>
      <c r="CA107" s="8"/>
      <c r="CB107" s="8"/>
      <c r="CC107" s="8"/>
      <c r="CD107" s="8"/>
      <c r="CE107" s="8"/>
      <c r="CF107" s="8"/>
      <c r="CG107" s="8"/>
      <c r="CH107" s="8"/>
      <c r="CI107" s="8"/>
      <c r="CJ107" s="8"/>
      <c r="CK107" s="8"/>
      <c r="CL107" s="8"/>
      <c r="CM107" s="8"/>
      <c r="CN107" s="8"/>
      <c r="CO107" s="8"/>
      <c r="CP107" s="8"/>
    </row>
    <row r="108" spans="3:94" x14ac:dyDescent="0.3">
      <c r="C108"/>
      <c r="D108"/>
      <c r="E108"/>
      <c r="F108"/>
      <c r="G108"/>
      <c r="H108"/>
      <c r="J108" s="8"/>
      <c r="K108" s="8"/>
      <c r="L108" s="8"/>
      <c r="M108" s="8"/>
      <c r="N108" s="8"/>
      <c r="O108" s="8"/>
      <c r="P108" s="8"/>
      <c r="Q108" s="8"/>
      <c r="R108" s="8"/>
      <c r="S108" s="8"/>
      <c r="T108" s="8"/>
      <c r="U108" s="8"/>
      <c r="V108" s="8"/>
      <c r="W108" s="8"/>
      <c r="X108" s="8"/>
      <c r="Y108" s="8"/>
      <c r="Z108" s="8"/>
      <c r="AA108" s="8"/>
      <c r="AB108" s="8"/>
      <c r="AC108" s="8"/>
      <c r="AD108" s="8"/>
      <c r="AE108" s="8"/>
      <c r="AF108" s="8"/>
      <c r="AG108" s="8"/>
      <c r="AH108" s="8"/>
      <c r="AI108" s="8"/>
      <c r="AJ108" s="8"/>
      <c r="AK108" s="8"/>
      <c r="AL108" s="8"/>
      <c r="AM108" s="8"/>
      <c r="AN108" s="8"/>
      <c r="AO108" s="8"/>
      <c r="AP108" s="8"/>
      <c r="AQ108" s="8"/>
      <c r="AR108" s="8"/>
      <c r="AS108" s="8"/>
      <c r="AT108" s="8"/>
      <c r="AU108" s="8"/>
      <c r="AV108" s="8"/>
      <c r="AW108" s="8"/>
      <c r="AX108" s="8"/>
      <c r="AY108" s="8"/>
      <c r="AZ108" s="8"/>
      <c r="BA108" s="8"/>
      <c r="BB108" s="8"/>
      <c r="BC108" s="8"/>
      <c r="BD108" s="8"/>
      <c r="BE108" s="8"/>
      <c r="BF108" s="8"/>
      <c r="BG108" s="8"/>
      <c r="BH108" s="8"/>
      <c r="BI108" s="8"/>
      <c r="BJ108" s="8"/>
      <c r="BK108" s="8"/>
      <c r="BL108" s="8"/>
      <c r="BM108" s="8"/>
      <c r="BN108" s="8"/>
      <c r="BO108" s="8"/>
      <c r="BP108" s="8"/>
      <c r="BQ108" s="8"/>
      <c r="BR108" s="8"/>
      <c r="BS108" s="8"/>
      <c r="BT108" s="8"/>
      <c r="BU108" s="8"/>
      <c r="BV108" s="8"/>
      <c r="BW108" s="8"/>
      <c r="BX108" s="8"/>
      <c r="BY108" s="8"/>
      <c r="BZ108" s="8"/>
      <c r="CA108" s="8"/>
      <c r="CB108" s="8"/>
      <c r="CC108" s="8"/>
      <c r="CD108" s="8"/>
      <c r="CE108" s="8"/>
      <c r="CF108" s="8"/>
      <c r="CG108" s="8"/>
      <c r="CH108" s="8"/>
      <c r="CI108" s="8"/>
      <c r="CJ108" s="8"/>
      <c r="CK108" s="8"/>
      <c r="CL108" s="8"/>
      <c r="CM108" s="8"/>
      <c r="CN108" s="8"/>
      <c r="CO108" s="8"/>
      <c r="CP108" s="8"/>
    </row>
    <row r="109" spans="3:94" x14ac:dyDescent="0.3">
      <c r="C109"/>
      <c r="D109"/>
      <c r="E109"/>
      <c r="F109"/>
      <c r="G109"/>
      <c r="H109"/>
      <c r="J109" s="8"/>
      <c r="K109" s="8"/>
      <c r="L109" s="8"/>
      <c r="M109" s="8"/>
      <c r="N109" s="8"/>
      <c r="O109" s="8"/>
      <c r="P109" s="8"/>
      <c r="Q109" s="8"/>
      <c r="R109" s="8"/>
      <c r="S109" s="8"/>
      <c r="T109" s="8"/>
      <c r="U109" s="8"/>
      <c r="V109" s="8"/>
      <c r="W109" s="8"/>
      <c r="X109" s="8"/>
      <c r="Y109" s="8"/>
      <c r="Z109" s="8"/>
      <c r="AA109" s="8"/>
      <c r="AB109" s="8"/>
      <c r="AC109" s="8"/>
      <c r="AD109" s="8"/>
      <c r="AE109" s="8"/>
      <c r="AF109" s="8"/>
      <c r="AG109" s="8"/>
      <c r="AH109" s="8"/>
      <c r="AI109" s="8"/>
      <c r="AJ109" s="8"/>
      <c r="AK109" s="8"/>
      <c r="AL109" s="8"/>
      <c r="AM109" s="8"/>
      <c r="AN109" s="8"/>
      <c r="AO109" s="8"/>
      <c r="AP109" s="8"/>
      <c r="AQ109" s="8"/>
      <c r="AR109" s="8"/>
      <c r="AS109" s="8"/>
      <c r="AT109" s="8"/>
      <c r="AU109" s="8"/>
      <c r="AV109" s="8"/>
      <c r="AW109" s="8"/>
      <c r="AX109" s="8"/>
      <c r="AY109" s="8"/>
      <c r="AZ109" s="8"/>
      <c r="BA109" s="8"/>
      <c r="BB109" s="8"/>
      <c r="BC109" s="8"/>
      <c r="BD109" s="8"/>
      <c r="BE109" s="8"/>
      <c r="BF109" s="8"/>
      <c r="BG109" s="8"/>
      <c r="BH109" s="8"/>
      <c r="BI109" s="8"/>
      <c r="BJ109" s="8"/>
      <c r="BK109" s="8"/>
      <c r="BL109" s="8"/>
      <c r="BM109" s="8"/>
      <c r="BN109" s="8"/>
      <c r="BO109" s="8"/>
      <c r="BP109" s="8"/>
      <c r="BQ109" s="8"/>
      <c r="BR109" s="8"/>
      <c r="BS109" s="8"/>
      <c r="BT109" s="8"/>
      <c r="BU109" s="8"/>
      <c r="BV109" s="8"/>
      <c r="BW109" s="8"/>
      <c r="BX109" s="8"/>
      <c r="BY109" s="8"/>
      <c r="BZ109" s="8"/>
      <c r="CA109" s="8"/>
      <c r="CB109" s="8"/>
      <c r="CC109" s="8"/>
      <c r="CD109" s="8"/>
      <c r="CE109" s="8"/>
      <c r="CF109" s="8"/>
      <c r="CG109" s="8"/>
      <c r="CH109" s="8"/>
      <c r="CI109" s="8"/>
      <c r="CJ109" s="8"/>
      <c r="CK109" s="8"/>
      <c r="CL109" s="8"/>
      <c r="CM109" s="8"/>
      <c r="CN109" s="8"/>
      <c r="CO109" s="8"/>
      <c r="CP109" s="8"/>
    </row>
    <row r="110" spans="3:94" x14ac:dyDescent="0.3">
      <c r="C110"/>
      <c r="D110"/>
      <c r="E110"/>
      <c r="F110"/>
      <c r="G110"/>
      <c r="H110"/>
      <c r="J110" s="8"/>
      <c r="K110" s="8"/>
      <c r="L110" s="8"/>
      <c r="M110" s="8"/>
      <c r="N110" s="8"/>
      <c r="O110" s="8"/>
      <c r="P110" s="8"/>
      <c r="Q110" s="8"/>
      <c r="R110" s="8"/>
      <c r="S110" s="8"/>
      <c r="T110" s="8"/>
      <c r="U110" s="8"/>
      <c r="V110" s="8"/>
      <c r="W110" s="8"/>
      <c r="X110" s="8"/>
      <c r="Y110" s="8"/>
      <c r="Z110" s="8"/>
      <c r="AA110" s="8"/>
      <c r="AB110" s="8"/>
      <c r="AC110" s="8"/>
      <c r="AD110" s="8"/>
      <c r="AE110" s="8"/>
      <c r="AF110" s="8"/>
      <c r="AG110" s="8"/>
      <c r="AH110" s="8"/>
      <c r="AI110" s="8"/>
      <c r="AJ110" s="8"/>
      <c r="AK110" s="8"/>
      <c r="AL110" s="8"/>
      <c r="AM110" s="8"/>
      <c r="AN110" s="8"/>
      <c r="AO110" s="8"/>
      <c r="AP110" s="8"/>
      <c r="AQ110" s="8"/>
      <c r="AR110" s="8"/>
      <c r="AS110" s="8"/>
      <c r="AT110" s="8"/>
      <c r="AU110" s="8"/>
      <c r="AV110" s="8"/>
      <c r="AW110" s="8"/>
      <c r="AX110" s="8"/>
      <c r="AY110" s="8"/>
      <c r="AZ110" s="8"/>
      <c r="BA110" s="8"/>
      <c r="BB110" s="8"/>
      <c r="BC110" s="8"/>
      <c r="BD110" s="8"/>
      <c r="BE110" s="8"/>
      <c r="BF110" s="8"/>
      <c r="BG110" s="8"/>
      <c r="BH110" s="8"/>
      <c r="BI110" s="8"/>
      <c r="BJ110" s="8"/>
      <c r="BK110" s="8"/>
      <c r="BL110" s="8"/>
      <c r="BM110" s="8"/>
      <c r="BN110" s="8"/>
      <c r="BO110" s="8"/>
      <c r="BP110" s="8"/>
      <c r="BQ110" s="8"/>
      <c r="BR110" s="8"/>
      <c r="BS110" s="8"/>
      <c r="BT110" s="8"/>
      <c r="BU110" s="8"/>
      <c r="BV110" s="8"/>
      <c r="BW110" s="8"/>
      <c r="BX110" s="8"/>
      <c r="BY110" s="8"/>
      <c r="BZ110" s="8"/>
      <c r="CA110" s="8"/>
      <c r="CB110" s="8"/>
      <c r="CC110" s="8"/>
      <c r="CD110" s="8"/>
      <c r="CE110" s="8"/>
      <c r="CF110" s="8"/>
      <c r="CG110" s="8"/>
      <c r="CH110" s="8"/>
      <c r="CI110" s="8"/>
      <c r="CJ110" s="8"/>
      <c r="CK110" s="8"/>
      <c r="CL110" s="8"/>
      <c r="CM110" s="8"/>
      <c r="CN110" s="8"/>
      <c r="CO110" s="8"/>
      <c r="CP110" s="8"/>
    </row>
    <row r="111" spans="3:94" x14ac:dyDescent="0.3">
      <c r="C111"/>
      <c r="D111"/>
      <c r="E111"/>
      <c r="F111"/>
      <c r="G111"/>
      <c r="H111"/>
      <c r="J111" s="8"/>
      <c r="K111" s="8"/>
      <c r="L111" s="8"/>
      <c r="M111" s="8"/>
      <c r="N111" s="8"/>
      <c r="O111" s="8"/>
      <c r="P111" s="8"/>
      <c r="Q111" s="8"/>
      <c r="R111" s="8"/>
      <c r="S111" s="8"/>
      <c r="T111" s="8"/>
      <c r="U111" s="8"/>
      <c r="V111" s="8"/>
      <c r="W111" s="8"/>
      <c r="X111" s="8"/>
      <c r="Y111" s="8"/>
      <c r="Z111" s="8"/>
      <c r="AA111" s="8"/>
      <c r="AB111" s="8"/>
      <c r="AC111" s="8"/>
      <c r="AD111" s="8"/>
      <c r="AE111" s="8"/>
      <c r="AF111" s="8"/>
      <c r="AG111" s="8"/>
      <c r="AH111" s="8"/>
      <c r="AI111" s="8"/>
      <c r="AJ111" s="8"/>
      <c r="AK111" s="8"/>
      <c r="AL111" s="8"/>
      <c r="AM111" s="8"/>
      <c r="AN111" s="8"/>
      <c r="AO111" s="8"/>
      <c r="AP111" s="8"/>
      <c r="AQ111" s="8"/>
      <c r="AR111" s="8"/>
      <c r="AS111" s="8"/>
      <c r="AT111" s="8"/>
      <c r="AU111" s="8"/>
      <c r="AV111" s="8"/>
      <c r="AW111" s="8"/>
      <c r="AX111" s="8"/>
      <c r="AY111" s="8"/>
      <c r="AZ111" s="8"/>
      <c r="BA111" s="8"/>
      <c r="BB111" s="8"/>
      <c r="BC111" s="8"/>
      <c r="BD111" s="8"/>
      <c r="BE111" s="8"/>
      <c r="BF111" s="8"/>
      <c r="BG111" s="8"/>
      <c r="BH111" s="8"/>
      <c r="BI111" s="8"/>
      <c r="BJ111" s="8"/>
      <c r="BK111" s="8"/>
      <c r="BL111" s="8"/>
      <c r="BM111" s="8"/>
      <c r="BN111" s="8"/>
      <c r="BO111" s="8"/>
      <c r="BP111" s="8"/>
      <c r="BQ111" s="8"/>
      <c r="BR111" s="8"/>
      <c r="BS111" s="8"/>
      <c r="BT111" s="8"/>
      <c r="BU111" s="8"/>
      <c r="BV111" s="8"/>
      <c r="BW111" s="8"/>
      <c r="BX111" s="8"/>
      <c r="BY111" s="8"/>
      <c r="BZ111" s="8"/>
      <c r="CA111" s="8"/>
      <c r="CB111" s="8"/>
      <c r="CC111" s="8"/>
      <c r="CD111" s="8"/>
      <c r="CE111" s="8"/>
      <c r="CF111" s="8"/>
      <c r="CG111" s="8"/>
      <c r="CH111" s="8"/>
      <c r="CI111" s="8"/>
      <c r="CJ111" s="8"/>
      <c r="CK111" s="8"/>
      <c r="CL111" s="8"/>
      <c r="CM111" s="8"/>
      <c r="CN111" s="8"/>
      <c r="CO111" s="8"/>
      <c r="CP111" s="8"/>
    </row>
    <row r="112" spans="3:94" x14ac:dyDescent="0.3">
      <c r="C112"/>
      <c r="D112"/>
      <c r="E112"/>
      <c r="F112"/>
      <c r="G112"/>
      <c r="H112"/>
      <c r="J112" s="8"/>
      <c r="K112" s="8"/>
      <c r="L112" s="8"/>
      <c r="M112" s="8"/>
      <c r="N112" s="8"/>
      <c r="O112" s="8"/>
      <c r="P112" s="8"/>
      <c r="Q112" s="8"/>
      <c r="R112" s="8"/>
      <c r="S112" s="8"/>
      <c r="T112" s="8"/>
      <c r="U112" s="8"/>
      <c r="V112" s="8"/>
      <c r="W112" s="8"/>
      <c r="X112" s="8"/>
      <c r="Y112" s="8"/>
      <c r="Z112" s="8"/>
      <c r="AA112" s="8"/>
      <c r="AB112" s="8"/>
      <c r="AC112" s="8"/>
      <c r="AD112" s="8"/>
      <c r="AE112" s="8"/>
      <c r="AF112" s="8"/>
      <c r="AG112" s="8"/>
      <c r="AH112" s="8"/>
      <c r="AI112" s="8"/>
      <c r="AJ112" s="8"/>
      <c r="AK112" s="8"/>
      <c r="AL112" s="8"/>
      <c r="AM112" s="8"/>
      <c r="AN112" s="8"/>
      <c r="AO112" s="8"/>
      <c r="AP112" s="8"/>
      <c r="AQ112" s="8"/>
      <c r="AR112" s="8"/>
      <c r="AS112" s="8"/>
      <c r="AT112" s="8"/>
      <c r="AU112" s="8"/>
      <c r="AV112" s="8"/>
      <c r="AW112" s="8"/>
      <c r="AX112" s="8"/>
      <c r="AY112" s="8"/>
      <c r="AZ112" s="8"/>
      <c r="BA112" s="8"/>
      <c r="BB112" s="8"/>
      <c r="BC112" s="8"/>
      <c r="BD112" s="8"/>
      <c r="BE112" s="8"/>
      <c r="BF112" s="8"/>
      <c r="BG112" s="8"/>
      <c r="BH112" s="8"/>
      <c r="BI112" s="8"/>
      <c r="BJ112" s="8"/>
      <c r="BK112" s="8"/>
      <c r="BL112" s="8"/>
      <c r="BM112" s="8"/>
      <c r="BN112" s="8"/>
      <c r="BO112" s="8"/>
      <c r="BP112" s="8"/>
      <c r="BQ112" s="8"/>
      <c r="BR112" s="8"/>
      <c r="BS112" s="8"/>
      <c r="BT112" s="8"/>
      <c r="BU112" s="8"/>
      <c r="BV112" s="8"/>
      <c r="BW112" s="8"/>
      <c r="BX112" s="8"/>
      <c r="BY112" s="8"/>
      <c r="BZ112" s="8"/>
      <c r="CA112" s="8"/>
      <c r="CB112" s="8"/>
      <c r="CC112" s="8"/>
      <c r="CD112" s="8"/>
      <c r="CE112" s="8"/>
      <c r="CF112" s="8"/>
      <c r="CG112" s="8"/>
      <c r="CH112" s="8"/>
      <c r="CI112" s="8"/>
      <c r="CJ112" s="8"/>
      <c r="CK112" s="8"/>
      <c r="CL112" s="8"/>
      <c r="CM112" s="8"/>
      <c r="CN112" s="8"/>
      <c r="CO112" s="8"/>
      <c r="CP112" s="8"/>
    </row>
    <row r="113" spans="3:94" x14ac:dyDescent="0.3">
      <c r="C113"/>
      <c r="D113"/>
      <c r="E113"/>
      <c r="F113"/>
      <c r="G113"/>
      <c r="H113"/>
      <c r="J113" s="8"/>
      <c r="K113" s="8"/>
      <c r="L113" s="8"/>
      <c r="M113" s="8"/>
      <c r="N113" s="8"/>
      <c r="O113" s="8"/>
      <c r="P113" s="8"/>
      <c r="Q113" s="8"/>
      <c r="R113" s="8"/>
      <c r="S113" s="8"/>
      <c r="T113" s="8"/>
      <c r="U113" s="8"/>
      <c r="V113" s="8"/>
      <c r="W113" s="8"/>
      <c r="X113" s="8"/>
      <c r="Y113" s="8"/>
      <c r="Z113" s="8"/>
      <c r="AA113" s="8"/>
      <c r="AB113" s="8"/>
      <c r="AC113" s="8"/>
      <c r="AD113" s="8"/>
      <c r="AE113" s="8"/>
      <c r="AF113" s="8"/>
      <c r="AG113" s="8"/>
      <c r="AH113" s="8"/>
      <c r="AI113" s="8"/>
      <c r="AJ113" s="8"/>
      <c r="AK113" s="8"/>
      <c r="AL113" s="8"/>
      <c r="AM113" s="8"/>
      <c r="AN113" s="8"/>
      <c r="AO113" s="8"/>
      <c r="AP113" s="8"/>
      <c r="AQ113" s="8"/>
      <c r="AR113" s="8"/>
      <c r="AS113" s="8"/>
      <c r="AT113" s="8"/>
      <c r="AU113" s="8"/>
      <c r="AV113" s="8"/>
      <c r="AW113" s="8"/>
      <c r="AX113" s="8"/>
      <c r="AY113" s="8"/>
      <c r="AZ113" s="8"/>
      <c r="BA113" s="8"/>
      <c r="BB113" s="8"/>
      <c r="BC113" s="8"/>
      <c r="BD113" s="8"/>
      <c r="BE113" s="8"/>
      <c r="BF113" s="8"/>
      <c r="BG113" s="8"/>
      <c r="BH113" s="8"/>
      <c r="BI113" s="8"/>
      <c r="BJ113" s="8"/>
      <c r="BK113" s="8"/>
      <c r="BL113" s="8"/>
      <c r="BM113" s="8"/>
      <c r="BN113" s="8"/>
      <c r="BO113" s="8"/>
      <c r="BP113" s="8"/>
      <c r="BQ113" s="8"/>
      <c r="BR113" s="8"/>
      <c r="BS113" s="8"/>
      <c r="BT113" s="8"/>
      <c r="BU113" s="8"/>
      <c r="BV113" s="8"/>
      <c r="BW113" s="8"/>
      <c r="BX113" s="8"/>
      <c r="BY113" s="8"/>
      <c r="BZ113" s="8"/>
      <c r="CA113" s="8"/>
      <c r="CB113" s="8"/>
      <c r="CC113" s="8"/>
      <c r="CD113" s="8"/>
      <c r="CE113" s="8"/>
      <c r="CF113" s="8"/>
      <c r="CG113" s="8"/>
      <c r="CH113" s="8"/>
      <c r="CI113" s="8"/>
      <c r="CJ113" s="8"/>
      <c r="CK113" s="8"/>
      <c r="CL113" s="8"/>
      <c r="CM113" s="8"/>
      <c r="CN113" s="8"/>
      <c r="CO113" s="8"/>
      <c r="CP113" s="8"/>
    </row>
    <row r="114" spans="3:94" x14ac:dyDescent="0.3">
      <c r="C114"/>
      <c r="D114"/>
      <c r="E114"/>
      <c r="F114"/>
      <c r="G114"/>
      <c r="H114"/>
      <c r="J114" s="8"/>
      <c r="K114" s="8"/>
      <c r="L114" s="8"/>
      <c r="M114" s="8"/>
      <c r="N114" s="8"/>
      <c r="O114" s="8"/>
      <c r="P114" s="8"/>
      <c r="Q114" s="8"/>
      <c r="R114" s="8"/>
      <c r="S114" s="8"/>
      <c r="T114" s="8"/>
      <c r="U114" s="8"/>
      <c r="V114" s="8"/>
      <c r="W114" s="8"/>
      <c r="X114" s="8"/>
      <c r="Y114" s="8"/>
      <c r="Z114" s="8"/>
      <c r="AA114" s="8"/>
      <c r="AB114" s="8"/>
      <c r="AC114" s="8"/>
      <c r="AD114" s="8"/>
      <c r="AE114" s="8"/>
      <c r="AF114" s="8"/>
      <c r="AG114" s="8"/>
      <c r="AH114" s="8"/>
      <c r="AI114" s="8"/>
      <c r="AJ114" s="8"/>
      <c r="AK114" s="8"/>
      <c r="AL114" s="8"/>
      <c r="AM114" s="8"/>
      <c r="AN114" s="8"/>
      <c r="AO114" s="8"/>
      <c r="AP114" s="8"/>
      <c r="AQ114" s="8"/>
      <c r="AR114" s="8"/>
      <c r="AS114" s="8"/>
      <c r="AT114" s="8"/>
      <c r="AU114" s="8"/>
      <c r="AV114" s="8"/>
      <c r="AW114" s="8"/>
      <c r="AX114" s="8"/>
      <c r="AY114" s="8"/>
      <c r="AZ114" s="8"/>
      <c r="BA114" s="8"/>
      <c r="BB114" s="8"/>
      <c r="BC114" s="8"/>
      <c r="BD114" s="8"/>
      <c r="BE114" s="8"/>
      <c r="BF114" s="8"/>
      <c r="BG114" s="8"/>
      <c r="BH114" s="8"/>
      <c r="BI114" s="8"/>
      <c r="BJ114" s="8"/>
      <c r="BK114" s="8"/>
      <c r="BL114" s="8"/>
      <c r="BM114" s="8"/>
      <c r="BN114" s="8"/>
      <c r="BO114" s="8"/>
      <c r="BP114" s="8"/>
      <c r="BQ114" s="8"/>
      <c r="BR114" s="8"/>
      <c r="BS114" s="8"/>
      <c r="BT114" s="8"/>
      <c r="BU114" s="8"/>
      <c r="BV114" s="8"/>
      <c r="BW114" s="8"/>
      <c r="BX114" s="8"/>
      <c r="BY114" s="8"/>
      <c r="BZ114" s="8"/>
      <c r="CA114" s="8"/>
      <c r="CB114" s="8"/>
      <c r="CC114" s="8"/>
      <c r="CD114" s="8"/>
      <c r="CE114" s="8"/>
      <c r="CF114" s="8"/>
      <c r="CG114" s="8"/>
      <c r="CH114" s="8"/>
      <c r="CI114" s="8"/>
      <c r="CJ114" s="8"/>
      <c r="CK114" s="8"/>
      <c r="CL114" s="8"/>
      <c r="CM114" s="8"/>
      <c r="CN114" s="8"/>
      <c r="CO114" s="8"/>
      <c r="CP114" s="8"/>
    </row>
    <row r="115" spans="3:94" x14ac:dyDescent="0.3">
      <c r="C115"/>
      <c r="D115"/>
      <c r="E115"/>
      <c r="F115"/>
      <c r="G115"/>
      <c r="H115"/>
      <c r="J115" s="8"/>
      <c r="K115" s="8"/>
      <c r="L115" s="8"/>
      <c r="M115" s="8"/>
      <c r="N115" s="8"/>
      <c r="O115" s="8"/>
      <c r="P115" s="8"/>
      <c r="Q115" s="8"/>
      <c r="R115" s="8"/>
      <c r="S115" s="8"/>
      <c r="T115" s="8"/>
      <c r="U115" s="8"/>
      <c r="V115" s="8"/>
      <c r="W115" s="8"/>
      <c r="X115" s="8"/>
      <c r="Y115" s="8"/>
      <c r="Z115" s="8"/>
      <c r="AA115" s="8"/>
      <c r="AB115" s="8"/>
      <c r="AC115" s="8"/>
      <c r="AD115" s="8"/>
      <c r="AE115" s="8"/>
      <c r="AF115" s="8"/>
      <c r="AG115" s="8"/>
      <c r="AH115" s="8"/>
      <c r="AI115" s="8"/>
      <c r="AJ115" s="8"/>
      <c r="AK115" s="8"/>
      <c r="AL115" s="8"/>
      <c r="AM115" s="8"/>
      <c r="AN115" s="8"/>
      <c r="AO115" s="8"/>
      <c r="AP115" s="8"/>
      <c r="AQ115" s="8"/>
      <c r="AR115" s="8"/>
      <c r="AS115" s="8"/>
      <c r="AT115" s="8"/>
      <c r="AU115" s="8"/>
      <c r="AV115" s="8"/>
      <c r="AW115" s="8"/>
      <c r="AX115" s="8"/>
      <c r="AY115" s="8"/>
      <c r="AZ115" s="8"/>
      <c r="BA115" s="8"/>
      <c r="BB115" s="8"/>
      <c r="BC115" s="8"/>
      <c r="BD115" s="8"/>
      <c r="BE115" s="8"/>
      <c r="BF115" s="8"/>
      <c r="BG115" s="8"/>
      <c r="BH115" s="8"/>
      <c r="BI115" s="8"/>
      <c r="BJ115" s="8"/>
      <c r="BK115" s="8"/>
      <c r="BL115" s="8"/>
      <c r="BM115" s="8"/>
      <c r="BN115" s="8"/>
      <c r="BO115" s="8"/>
      <c r="BP115" s="8"/>
      <c r="BQ115" s="8"/>
      <c r="BR115" s="8"/>
      <c r="BS115" s="8"/>
      <c r="BT115" s="8"/>
      <c r="BU115" s="8"/>
      <c r="BV115" s="8"/>
      <c r="BW115" s="8"/>
      <c r="BX115" s="8"/>
      <c r="BY115" s="8"/>
      <c r="BZ115" s="8"/>
      <c r="CA115" s="8"/>
      <c r="CB115" s="8"/>
      <c r="CC115" s="8"/>
      <c r="CD115" s="8"/>
      <c r="CE115" s="8"/>
      <c r="CF115" s="8"/>
      <c r="CG115" s="8"/>
      <c r="CH115" s="8"/>
      <c r="CI115" s="8"/>
      <c r="CJ115" s="8"/>
      <c r="CK115" s="8"/>
      <c r="CL115" s="8"/>
      <c r="CM115" s="8"/>
      <c r="CN115" s="8"/>
      <c r="CO115" s="8"/>
      <c r="CP115" s="8"/>
    </row>
    <row r="116" spans="3:94" x14ac:dyDescent="0.3">
      <c r="C116"/>
      <c r="D116"/>
      <c r="E116"/>
      <c r="F116"/>
      <c r="G116"/>
      <c r="H116"/>
      <c r="J116" s="8"/>
      <c r="K116" s="8"/>
      <c r="L116" s="8"/>
      <c r="M116" s="8"/>
      <c r="N116" s="8"/>
      <c r="O116" s="8"/>
      <c r="P116" s="8"/>
      <c r="Q116" s="8"/>
      <c r="R116" s="8"/>
      <c r="S116" s="8"/>
      <c r="T116" s="8"/>
      <c r="U116" s="8"/>
      <c r="V116" s="8"/>
      <c r="W116" s="8"/>
      <c r="X116" s="8"/>
      <c r="Y116" s="8"/>
      <c r="Z116" s="8"/>
      <c r="AA116" s="8"/>
      <c r="AB116" s="8"/>
      <c r="AC116" s="8"/>
      <c r="AD116" s="8"/>
      <c r="AE116" s="8"/>
      <c r="AF116" s="8"/>
      <c r="AG116" s="8"/>
      <c r="AH116" s="8"/>
      <c r="AI116" s="8"/>
      <c r="AJ116" s="8"/>
      <c r="AK116" s="8"/>
      <c r="AL116" s="8"/>
      <c r="AM116" s="8"/>
      <c r="AN116" s="8"/>
      <c r="AO116" s="8"/>
      <c r="AP116" s="8"/>
      <c r="AQ116" s="8"/>
      <c r="AR116" s="8"/>
      <c r="AS116" s="8"/>
      <c r="AT116" s="8"/>
      <c r="AU116" s="8"/>
      <c r="AV116" s="8"/>
      <c r="AW116" s="8"/>
      <c r="AX116" s="8"/>
      <c r="AY116" s="8"/>
      <c r="AZ116" s="8"/>
      <c r="BA116" s="8"/>
      <c r="BB116" s="8"/>
      <c r="BC116" s="8"/>
      <c r="BD116" s="8"/>
      <c r="BE116" s="8"/>
      <c r="BF116" s="8"/>
      <c r="BG116" s="8"/>
      <c r="BH116" s="8"/>
      <c r="BI116" s="8"/>
      <c r="BJ116" s="8"/>
      <c r="BK116" s="8"/>
      <c r="BL116" s="8"/>
      <c r="BM116" s="8"/>
      <c r="BN116" s="8"/>
      <c r="BO116" s="8"/>
      <c r="BP116" s="8"/>
      <c r="BQ116" s="8"/>
      <c r="BR116" s="8"/>
      <c r="BS116" s="8"/>
      <c r="BT116" s="8"/>
      <c r="BU116" s="8"/>
      <c r="BV116" s="8"/>
      <c r="BW116" s="8"/>
      <c r="BX116" s="8"/>
      <c r="BY116" s="8"/>
      <c r="BZ116" s="8"/>
      <c r="CA116" s="8"/>
      <c r="CB116" s="8"/>
      <c r="CC116" s="8"/>
      <c r="CD116" s="8"/>
      <c r="CE116" s="8"/>
      <c r="CF116" s="8"/>
      <c r="CG116" s="8"/>
      <c r="CH116" s="8"/>
      <c r="CI116" s="8"/>
      <c r="CJ116" s="8"/>
      <c r="CK116" s="8"/>
      <c r="CL116" s="8"/>
      <c r="CM116" s="8"/>
      <c r="CN116" s="8"/>
      <c r="CO116" s="8"/>
      <c r="CP116" s="8"/>
    </row>
  </sheetData>
  <mergeCells count="14">
    <mergeCell ref="C13:L13"/>
    <mergeCell ref="C14:C15"/>
    <mergeCell ref="D14:D15"/>
    <mergeCell ref="E14:E15"/>
    <mergeCell ref="F14:F15"/>
    <mergeCell ref="G14:H14"/>
    <mergeCell ref="I14:J14"/>
    <mergeCell ref="AA13:AJ13"/>
    <mergeCell ref="AA14:AA15"/>
    <mergeCell ref="AB14:AB15"/>
    <mergeCell ref="AC14:AC15"/>
    <mergeCell ref="AD14:AD15"/>
    <mergeCell ref="AE14:AF14"/>
    <mergeCell ref="AG14:AH14"/>
  </mergeCells>
  <pageMargins left="0.7" right="0.7" top="0.75" bottom="0.75" header="0.3" footer="0.3"/>
  <pageSetup paperSize="9" orientation="portrait"/>
  <drawing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tabColor theme="4"/>
  </sheetPr>
  <dimension ref="B1:CZ142"/>
  <sheetViews>
    <sheetView zoomScaleNormal="100" workbookViewId="0">
      <selection activeCell="L8" sqref="L8"/>
    </sheetView>
  </sheetViews>
  <sheetFormatPr defaultRowHeight="14.4" x14ac:dyDescent="0.3"/>
  <cols>
    <col min="2" max="2" width="51.44140625" customWidth="1"/>
    <col min="3" max="4" width="10.5546875" style="52" bestFit="1" customWidth="1"/>
    <col min="5" max="5" width="9.109375" style="52"/>
    <col min="6" max="6" width="10.5546875" style="52" bestFit="1" customWidth="1"/>
    <col min="7" max="7" width="10.6640625" style="52" customWidth="1"/>
    <col min="8" max="8" width="11.88671875" style="52" customWidth="1"/>
    <col min="11" max="12" width="8.6640625" customWidth="1"/>
    <col min="13" max="13" width="9.5546875" bestFit="1" customWidth="1"/>
  </cols>
  <sheetData>
    <row r="1" spans="2:17" s="119" customFormat="1" ht="16.2" thickBot="1" x14ac:dyDescent="0.35">
      <c r="B1" s="711" t="s">
        <v>281</v>
      </c>
      <c r="C1" s="52"/>
      <c r="D1" s="52"/>
      <c r="E1" s="52"/>
      <c r="F1" s="52"/>
      <c r="G1" s="52"/>
      <c r="H1" s="52"/>
    </row>
    <row r="2" spans="2:17" s="119" customFormat="1" x14ac:dyDescent="0.3">
      <c r="B2" s="1206"/>
      <c r="C2" s="1207"/>
      <c r="D2" s="1207"/>
      <c r="E2" s="1207"/>
      <c r="F2" s="1207"/>
      <c r="G2" s="1208"/>
      <c r="H2" s="52"/>
    </row>
    <row r="3" spans="2:17" s="119" customFormat="1" ht="15" thickBot="1" x14ac:dyDescent="0.35">
      <c r="I3"/>
      <c r="J3" s="837" t="s">
        <v>815</v>
      </c>
      <c r="K3"/>
      <c r="L3"/>
      <c r="M3"/>
      <c r="N3"/>
      <c r="O3"/>
      <c r="P3"/>
    </row>
    <row r="4" spans="2:17" ht="28.2" thickTop="1" x14ac:dyDescent="0.3">
      <c r="B4" s="158" t="s">
        <v>273</v>
      </c>
      <c r="C4"/>
      <c r="D4"/>
      <c r="E4"/>
      <c r="F4"/>
      <c r="G4"/>
      <c r="H4"/>
      <c r="J4" s="837">
        <v>0.2</v>
      </c>
      <c r="K4" s="148" t="s">
        <v>264</v>
      </c>
      <c r="L4" s="148" t="s">
        <v>265</v>
      </c>
      <c r="M4" s="148" t="s">
        <v>266</v>
      </c>
      <c r="N4" s="148" t="s">
        <v>267</v>
      </c>
      <c r="O4" s="148" t="s">
        <v>268</v>
      </c>
      <c r="P4" s="149" t="s">
        <v>269</v>
      </c>
    </row>
    <row r="5" spans="2:17" x14ac:dyDescent="0.3">
      <c r="B5" s="27" t="s">
        <v>255</v>
      </c>
      <c r="C5" s="27" t="s">
        <v>256</v>
      </c>
      <c r="D5" s="28" t="s">
        <v>257</v>
      </c>
      <c r="E5" s="28" t="s">
        <v>259</v>
      </c>
      <c r="F5" s="29" t="s">
        <v>260</v>
      </c>
      <c r="G5" s="30" t="s">
        <v>261</v>
      </c>
      <c r="H5" s="30" t="s">
        <v>262</v>
      </c>
      <c r="J5" s="30" t="s">
        <v>264</v>
      </c>
      <c r="K5" s="740"/>
      <c r="L5" s="740"/>
      <c r="M5" s="740"/>
      <c r="N5" s="740"/>
      <c r="O5" s="740"/>
      <c r="P5" s="741"/>
    </row>
    <row r="6" spans="2:17" ht="15" thickBot="1" x14ac:dyDescent="0.35">
      <c r="B6" s="31"/>
      <c r="C6" s="31"/>
      <c r="D6" s="32"/>
      <c r="E6" s="32"/>
      <c r="F6" s="33"/>
      <c r="G6" s="31"/>
      <c r="H6" s="31"/>
      <c r="J6" s="31"/>
      <c r="K6" s="161"/>
      <c r="L6" s="161"/>
      <c r="M6" s="161"/>
      <c r="N6" s="161"/>
      <c r="O6" s="161"/>
      <c r="P6" s="161"/>
      <c r="Q6" s="121"/>
    </row>
    <row r="7" spans="2:17" s="578" customFormat="1" x14ac:dyDescent="0.3">
      <c r="B7" s="37"/>
      <c r="C7" s="37"/>
      <c r="D7" s="38"/>
      <c r="E7" s="38" t="s">
        <v>666</v>
      </c>
      <c r="F7" s="38" t="s">
        <v>373</v>
      </c>
      <c r="G7" s="38" t="s">
        <v>374</v>
      </c>
      <c r="H7" s="38" t="s">
        <v>375</v>
      </c>
      <c r="J7" s="37" t="s">
        <v>271</v>
      </c>
      <c r="K7" s="163"/>
      <c r="L7" s="163"/>
      <c r="M7" s="163"/>
      <c r="N7" s="163"/>
      <c r="O7" s="163"/>
      <c r="P7" s="163"/>
      <c r="Q7" s="121"/>
    </row>
    <row r="8" spans="2:17" s="578" customFormat="1" x14ac:dyDescent="0.3">
      <c r="B8" s="39">
        <f>C14</f>
        <v>2015</v>
      </c>
      <c r="C8" s="39">
        <f>B8</f>
        <v>2015</v>
      </c>
      <c r="D8" s="39">
        <f>C21/100</f>
        <v>1.35</v>
      </c>
      <c r="E8" s="39">
        <f>C23</f>
        <v>20</v>
      </c>
      <c r="F8" s="242">
        <f>C43</f>
        <v>10.43</v>
      </c>
      <c r="G8" s="242">
        <f>C46</f>
        <v>0.17507500000000001</v>
      </c>
      <c r="H8" s="242">
        <f>C47</f>
        <v>0</v>
      </c>
      <c r="J8" s="39">
        <f>$J$4*E18/100</f>
        <v>0.2</v>
      </c>
      <c r="K8" s="163"/>
      <c r="L8" s="163"/>
      <c r="M8" s="163"/>
      <c r="N8" s="163"/>
      <c r="O8" s="163"/>
      <c r="P8" s="163"/>
      <c r="Q8" s="121"/>
    </row>
    <row r="9" spans="2:17" s="578" customFormat="1" x14ac:dyDescent="0.3">
      <c r="B9" s="39">
        <f>D14</f>
        <v>2020</v>
      </c>
      <c r="C9" s="39"/>
      <c r="D9" s="39">
        <f>D21/100</f>
        <v>1.35</v>
      </c>
      <c r="E9" s="39">
        <f>D23</f>
        <v>20</v>
      </c>
      <c r="F9" s="242">
        <f>D43</f>
        <v>9.8041999999999998</v>
      </c>
      <c r="G9" s="242">
        <f>D46</f>
        <v>0.17507500000000001</v>
      </c>
      <c r="H9" s="242">
        <f>D47</f>
        <v>0</v>
      </c>
      <c r="J9" s="39">
        <f>$J$4*D18/100</f>
        <v>0.2</v>
      </c>
      <c r="K9" s="163"/>
      <c r="L9" s="163"/>
      <c r="M9" s="163"/>
      <c r="N9" s="163"/>
      <c r="O9" s="163"/>
      <c r="P9" s="163"/>
      <c r="Q9" s="121"/>
    </row>
    <row r="10" spans="2:17" s="578" customFormat="1" x14ac:dyDescent="0.3">
      <c r="B10" s="39">
        <f>E14</f>
        <v>2030</v>
      </c>
      <c r="C10" s="39"/>
      <c r="D10" s="39">
        <f>E21/100</f>
        <v>1.35</v>
      </c>
      <c r="E10" s="39">
        <f>E23</f>
        <v>20</v>
      </c>
      <c r="F10" s="242">
        <f>E43</f>
        <v>8.8237800000000011</v>
      </c>
      <c r="G10" s="242">
        <f>E46</f>
        <v>0.17507500000000001</v>
      </c>
      <c r="H10" s="242">
        <f>E47</f>
        <v>0</v>
      </c>
      <c r="J10" s="39">
        <f>$J$4*E18/100</f>
        <v>0.2</v>
      </c>
      <c r="K10" s="163"/>
      <c r="L10" s="163"/>
      <c r="M10" s="163"/>
      <c r="N10" s="163"/>
      <c r="O10" s="163"/>
      <c r="P10" s="163"/>
      <c r="Q10" s="121"/>
    </row>
    <row r="11" spans="2:17" s="578" customFormat="1" x14ac:dyDescent="0.3">
      <c r="B11" s="39">
        <f>F14</f>
        <v>2050</v>
      </c>
      <c r="C11" s="39"/>
      <c r="D11" s="39">
        <f>F21/100</f>
        <v>1.35</v>
      </c>
      <c r="E11" s="39">
        <f>F23</f>
        <v>20</v>
      </c>
      <c r="F11" s="242">
        <f>F43</f>
        <v>7.9414020000000001</v>
      </c>
      <c r="G11" s="242">
        <f>F46</f>
        <v>0.17507500000000001</v>
      </c>
      <c r="H11" s="242">
        <f>F47</f>
        <v>0</v>
      </c>
      <c r="J11" s="39">
        <f>$J$4*F18/100</f>
        <v>0.2</v>
      </c>
      <c r="K11" s="121"/>
      <c r="L11" s="121"/>
      <c r="M11" s="121"/>
      <c r="N11" s="121"/>
      <c r="O11" s="121"/>
      <c r="P11" s="121"/>
      <c r="Q11" s="121"/>
    </row>
    <row r="12" spans="2:17" s="578" customFormat="1" ht="15" thickBot="1" x14ac:dyDescent="0.35"/>
    <row r="13" spans="2:17" s="578" customFormat="1" ht="15.75" customHeight="1" thickBot="1" x14ac:dyDescent="0.35">
      <c r="B13" s="714" t="s">
        <v>0</v>
      </c>
      <c r="C13" s="690" t="s">
        <v>663</v>
      </c>
      <c r="D13" s="737"/>
      <c r="E13" s="737"/>
      <c r="F13" s="737"/>
      <c r="G13" s="737"/>
      <c r="H13" s="737"/>
      <c r="I13" s="737"/>
      <c r="J13" s="737"/>
      <c r="K13" s="737"/>
      <c r="L13" s="735"/>
    </row>
    <row r="14" spans="2:17" ht="15" customHeight="1" x14ac:dyDescent="0.3">
      <c r="B14" s="724"/>
      <c r="C14" s="726">
        <v>2015</v>
      </c>
      <c r="D14" s="726">
        <v>2020</v>
      </c>
      <c r="E14" s="726">
        <v>2030</v>
      </c>
      <c r="F14" s="726">
        <v>2050</v>
      </c>
      <c r="G14" s="739" t="s">
        <v>495</v>
      </c>
      <c r="H14" s="738"/>
      <c r="I14" s="739" t="s">
        <v>496</v>
      </c>
      <c r="J14" s="739"/>
      <c r="K14" s="726" t="s">
        <v>2</v>
      </c>
      <c r="L14" s="726" t="s">
        <v>3</v>
      </c>
    </row>
    <row r="15" spans="2:17" ht="15" customHeight="1" thickBot="1" x14ac:dyDescent="0.35">
      <c r="B15" s="715" t="s">
        <v>4</v>
      </c>
      <c r="C15" s="719"/>
      <c r="D15" s="719"/>
      <c r="E15" s="719"/>
      <c r="F15" s="719"/>
      <c r="G15" s="734" t="s">
        <v>497</v>
      </c>
      <c r="H15" s="734" t="s">
        <v>498</v>
      </c>
      <c r="I15" s="734" t="s">
        <v>497</v>
      </c>
      <c r="J15" s="734" t="s">
        <v>498</v>
      </c>
      <c r="K15" s="719"/>
      <c r="L15" s="720"/>
    </row>
    <row r="16" spans="2:17" ht="15.75" customHeight="1" thickBot="1" x14ac:dyDescent="0.35">
      <c r="B16" s="716" t="s">
        <v>5</v>
      </c>
      <c r="C16" s="723">
        <v>10</v>
      </c>
      <c r="D16" s="723">
        <v>10</v>
      </c>
      <c r="E16" s="723">
        <v>10</v>
      </c>
      <c r="F16" s="723">
        <v>10</v>
      </c>
      <c r="G16" s="713">
        <v>1.5</v>
      </c>
      <c r="H16" s="713">
        <v>15</v>
      </c>
      <c r="I16" s="713">
        <v>1.5</v>
      </c>
      <c r="J16" s="713">
        <v>15</v>
      </c>
      <c r="K16" s="713" t="s">
        <v>664</v>
      </c>
      <c r="L16" s="713"/>
    </row>
    <row r="17" spans="2:104" s="8" customFormat="1" ht="15.75" customHeight="1" thickBot="1" x14ac:dyDescent="0.35">
      <c r="B17" s="716" t="s">
        <v>77</v>
      </c>
      <c r="C17" s="713" t="s">
        <v>655</v>
      </c>
      <c r="D17" s="713" t="s">
        <v>655</v>
      </c>
      <c r="E17" s="713" t="s">
        <v>655</v>
      </c>
      <c r="F17" s="713" t="s">
        <v>655</v>
      </c>
      <c r="G17" s="713" t="s">
        <v>655</v>
      </c>
      <c r="H17" s="713" t="s">
        <v>655</v>
      </c>
      <c r="I17" s="713" t="s">
        <v>655</v>
      </c>
      <c r="J17" s="713" t="s">
        <v>655</v>
      </c>
      <c r="K17" s="713"/>
      <c r="L17" s="713"/>
      <c r="P17"/>
      <c r="Q17"/>
      <c r="R17"/>
      <c r="S17"/>
      <c r="T17"/>
      <c r="U17"/>
      <c r="V17"/>
      <c r="W17"/>
      <c r="X17"/>
    </row>
    <row r="18" spans="2:104" ht="15" thickBot="1" x14ac:dyDescent="0.35">
      <c r="B18" s="716" t="s">
        <v>7</v>
      </c>
      <c r="C18" s="713">
        <v>100</v>
      </c>
      <c r="D18" s="713">
        <v>100</v>
      </c>
      <c r="E18" s="713">
        <v>100</v>
      </c>
      <c r="F18" s="713">
        <v>100</v>
      </c>
      <c r="G18" s="713" t="s">
        <v>655</v>
      </c>
      <c r="H18" s="713" t="s">
        <v>655</v>
      </c>
      <c r="I18" s="713" t="s">
        <v>655</v>
      </c>
      <c r="J18" s="713" t="s">
        <v>655</v>
      </c>
      <c r="K18" s="713"/>
      <c r="L18" s="713"/>
      <c r="Y18" s="8"/>
      <c r="Z18" s="8"/>
      <c r="AA18" s="8"/>
      <c r="AB18" s="8"/>
      <c r="AC18" s="8"/>
      <c r="AD18" s="8"/>
      <c r="AE18" s="8"/>
      <c r="AF18" s="8"/>
      <c r="AG18" s="8"/>
      <c r="AH18" s="8"/>
      <c r="AI18" s="8"/>
      <c r="AJ18" s="8"/>
      <c r="AK18" s="8"/>
      <c r="AL18" s="8"/>
      <c r="AM18" s="8"/>
      <c r="AN18" s="8"/>
      <c r="AO18" s="8"/>
      <c r="AP18" s="8"/>
      <c r="AQ18" s="8"/>
      <c r="AR18" s="8"/>
      <c r="AS18" s="8"/>
      <c r="AT18" s="8"/>
      <c r="AU18" s="8"/>
      <c r="AV18" s="8"/>
      <c r="AW18" s="8"/>
      <c r="AX18" s="8"/>
      <c r="AY18" s="8"/>
      <c r="AZ18" s="8"/>
      <c r="BA18" s="8"/>
      <c r="BB18" s="8"/>
      <c r="BC18" s="8"/>
      <c r="BD18" s="8"/>
      <c r="BE18" s="8"/>
      <c r="BF18" s="8"/>
      <c r="BG18" s="8"/>
      <c r="BH18" s="8"/>
      <c r="BI18" s="8"/>
      <c r="BJ18" s="8"/>
      <c r="BK18" s="8"/>
      <c r="BL18" s="8"/>
      <c r="BM18" s="8"/>
      <c r="BN18" s="8"/>
      <c r="BO18" s="8"/>
      <c r="BP18" s="8"/>
      <c r="BQ18" s="8"/>
      <c r="BR18" s="8"/>
      <c r="BS18" s="8"/>
      <c r="BT18" s="8"/>
      <c r="BU18" s="8"/>
      <c r="BV18" s="8"/>
      <c r="BW18" s="8"/>
      <c r="BX18" s="8"/>
      <c r="BY18" s="8"/>
      <c r="BZ18" s="8"/>
      <c r="CA18" s="8"/>
      <c r="CB18" s="8"/>
      <c r="CC18" s="8"/>
      <c r="CD18" s="8"/>
      <c r="CE18" s="8"/>
      <c r="CF18" s="8"/>
      <c r="CG18" s="8"/>
      <c r="CH18" s="8"/>
      <c r="CI18" s="8"/>
      <c r="CJ18" s="8"/>
      <c r="CK18" s="8"/>
      <c r="CL18" s="8"/>
      <c r="CM18" s="8"/>
      <c r="CN18" s="8"/>
      <c r="CO18" s="8"/>
      <c r="CP18" s="8"/>
      <c r="CQ18" s="8"/>
      <c r="CR18" s="8"/>
      <c r="CS18" s="8"/>
      <c r="CT18" s="8"/>
      <c r="CU18" s="8"/>
      <c r="CV18" s="8"/>
      <c r="CW18" s="8"/>
      <c r="CX18" s="8"/>
      <c r="CY18" s="8"/>
      <c r="CZ18" s="8"/>
    </row>
    <row r="19" spans="2:104" ht="15.75" customHeight="1" thickBot="1" x14ac:dyDescent="0.35">
      <c r="B19" s="716" t="s">
        <v>8</v>
      </c>
      <c r="C19" s="713">
        <v>100</v>
      </c>
      <c r="D19" s="713">
        <v>100</v>
      </c>
      <c r="E19" s="713">
        <v>100</v>
      </c>
      <c r="F19" s="713">
        <v>100</v>
      </c>
      <c r="G19" s="713" t="s">
        <v>655</v>
      </c>
      <c r="H19" s="713" t="s">
        <v>655</v>
      </c>
      <c r="I19" s="713" t="s">
        <v>655</v>
      </c>
      <c r="J19" s="713" t="s">
        <v>655</v>
      </c>
      <c r="K19" s="713"/>
      <c r="L19" s="713"/>
      <c r="Y19" s="8"/>
      <c r="Z19" s="8"/>
      <c r="AA19" s="8"/>
      <c r="AB19" s="8"/>
      <c r="AC19" s="8"/>
      <c r="AD19" s="8"/>
      <c r="AE19" s="8"/>
      <c r="AF19" s="8"/>
      <c r="AG19" s="8"/>
      <c r="AH19" s="8"/>
      <c r="AI19" s="8"/>
      <c r="AJ19" s="8"/>
      <c r="AK19" s="8"/>
      <c r="AL19" s="8"/>
      <c r="AM19" s="8"/>
      <c r="AN19" s="8"/>
      <c r="AO19" s="8"/>
      <c r="AP19" s="8"/>
      <c r="AQ19" s="8"/>
      <c r="AR19" s="8"/>
      <c r="AS19" s="8"/>
      <c r="AT19" s="8"/>
      <c r="AU19" s="8"/>
      <c r="AV19" s="8"/>
      <c r="AW19" s="8"/>
      <c r="AX19" s="8"/>
      <c r="AY19" s="8"/>
      <c r="AZ19" s="8"/>
      <c r="BA19" s="8"/>
      <c r="BB19" s="8"/>
      <c r="BC19" s="8"/>
      <c r="BD19" s="8"/>
      <c r="BE19" s="8"/>
      <c r="BF19" s="8"/>
      <c r="BG19" s="8"/>
      <c r="BH19" s="8"/>
      <c r="BI19" s="8"/>
      <c r="BJ19" s="8"/>
      <c r="BK19" s="8"/>
      <c r="BL19" s="8"/>
      <c r="BM19" s="8"/>
      <c r="BN19" s="8"/>
      <c r="BO19" s="8"/>
      <c r="BP19" s="8"/>
      <c r="BQ19" s="8"/>
      <c r="BR19" s="8"/>
      <c r="BS19" s="8"/>
      <c r="BT19" s="8"/>
      <c r="BU19" s="8"/>
      <c r="BV19" s="8"/>
      <c r="BW19" s="8"/>
      <c r="BX19" s="8"/>
      <c r="BY19" s="8"/>
      <c r="BZ19" s="8"/>
      <c r="CA19" s="8"/>
      <c r="CB19" s="8"/>
      <c r="CC19" s="8"/>
      <c r="CD19" s="8"/>
      <c r="CE19" s="8"/>
      <c r="CF19" s="8"/>
      <c r="CG19" s="8"/>
      <c r="CH19" s="8"/>
      <c r="CI19" s="8"/>
      <c r="CJ19" s="8"/>
      <c r="CK19" s="8"/>
      <c r="CL19" s="8"/>
      <c r="CM19" s="8"/>
      <c r="CN19" s="8"/>
      <c r="CO19" s="8"/>
      <c r="CP19" s="8"/>
      <c r="CQ19" s="8"/>
      <c r="CR19" s="8"/>
      <c r="CS19" s="8"/>
      <c r="CT19" s="8"/>
      <c r="CU19" s="8"/>
      <c r="CV19" s="8"/>
      <c r="CW19" s="8"/>
      <c r="CX19" s="8"/>
      <c r="CY19" s="8"/>
      <c r="CZ19" s="8"/>
    </row>
    <row r="20" spans="2:104" ht="15.75" customHeight="1" thickBot="1" x14ac:dyDescent="0.35">
      <c r="B20" s="716" t="s">
        <v>86</v>
      </c>
      <c r="C20" s="713" t="s">
        <v>655</v>
      </c>
      <c r="D20" s="713" t="s">
        <v>655</v>
      </c>
      <c r="E20" s="713" t="s">
        <v>655</v>
      </c>
      <c r="F20" s="713" t="s">
        <v>655</v>
      </c>
      <c r="G20" s="713" t="s">
        <v>655</v>
      </c>
      <c r="H20" s="713" t="s">
        <v>655</v>
      </c>
      <c r="I20" s="713" t="s">
        <v>655</v>
      </c>
      <c r="J20" s="713" t="s">
        <v>655</v>
      </c>
      <c r="K20" s="713"/>
      <c r="L20" s="713"/>
      <c r="Y20" s="8"/>
      <c r="Z20" s="8"/>
      <c r="AB20" s="8"/>
      <c r="AC20" s="8"/>
      <c r="AD20" s="8"/>
      <c r="AE20" s="8"/>
      <c r="AF20" s="8"/>
      <c r="AG20" s="8"/>
      <c r="AH20" s="8"/>
      <c r="AI20" s="8"/>
      <c r="AJ20" s="8"/>
      <c r="AK20" s="8"/>
      <c r="AL20" s="8"/>
      <c r="AM20" s="8"/>
      <c r="AN20" s="8"/>
      <c r="AO20" s="8"/>
      <c r="AP20" s="8"/>
      <c r="AQ20" s="8"/>
      <c r="AR20" s="8"/>
      <c r="AS20" s="8"/>
      <c r="AT20" s="8"/>
      <c r="AU20" s="8"/>
      <c r="AV20" s="8"/>
      <c r="AW20" s="8"/>
      <c r="AX20" s="8"/>
      <c r="AY20" s="8"/>
      <c r="AZ20" s="8"/>
      <c r="BA20" s="8"/>
      <c r="BB20" s="8"/>
      <c r="BC20" s="8"/>
      <c r="BD20" s="8"/>
      <c r="BE20" s="8"/>
      <c r="BF20" s="8"/>
      <c r="BG20" s="8"/>
      <c r="BH20" s="8"/>
      <c r="BI20" s="8"/>
      <c r="BJ20" s="8"/>
      <c r="BK20" s="8"/>
      <c r="BL20" s="8"/>
      <c r="BM20" s="8"/>
      <c r="BN20" s="8"/>
      <c r="BO20" s="8"/>
      <c r="BP20" s="8"/>
      <c r="BQ20" s="8"/>
      <c r="BR20" s="8"/>
      <c r="BS20" s="8"/>
      <c r="BT20" s="8"/>
      <c r="BU20" s="8"/>
      <c r="BV20" s="8"/>
      <c r="BW20" s="8"/>
      <c r="BX20" s="8"/>
      <c r="BY20" s="8"/>
      <c r="BZ20" s="8"/>
      <c r="CA20" s="8"/>
      <c r="CB20" s="8"/>
      <c r="CC20" s="8"/>
      <c r="CD20" s="8"/>
      <c r="CE20" s="8"/>
      <c r="CF20" s="8"/>
      <c r="CG20" s="8"/>
      <c r="CH20" s="8"/>
      <c r="CI20" s="8"/>
      <c r="CJ20" s="8"/>
      <c r="CK20" s="8"/>
      <c r="CL20" s="8"/>
      <c r="CM20" s="8"/>
      <c r="CN20" s="8"/>
      <c r="CO20" s="8"/>
      <c r="CP20" s="8"/>
      <c r="CQ20" s="8"/>
      <c r="CR20" s="8"/>
      <c r="CS20" s="8"/>
      <c r="CT20" s="8"/>
      <c r="CU20" s="8"/>
      <c r="CV20" s="8"/>
      <c r="CW20" s="8"/>
      <c r="CX20" s="8"/>
      <c r="CY20" s="8"/>
      <c r="CZ20" s="8"/>
    </row>
    <row r="21" spans="2:104" ht="15.75" customHeight="1" thickBot="1" x14ac:dyDescent="0.35">
      <c r="B21" s="716" t="s">
        <v>9</v>
      </c>
      <c r="C21" s="713">
        <v>135</v>
      </c>
      <c r="D21" s="713">
        <v>135</v>
      </c>
      <c r="E21" s="713">
        <v>135</v>
      </c>
      <c r="F21" s="713">
        <v>135</v>
      </c>
      <c r="G21" s="713" t="s">
        <v>655</v>
      </c>
      <c r="H21" s="713" t="s">
        <v>655</v>
      </c>
      <c r="I21" s="713" t="s">
        <v>655</v>
      </c>
      <c r="J21" s="713" t="s">
        <v>655</v>
      </c>
      <c r="K21" s="713" t="s">
        <v>42</v>
      </c>
      <c r="L21" s="713">
        <v>5.17</v>
      </c>
      <c r="Y21" s="8"/>
      <c r="Z21" s="8"/>
      <c r="AA21" s="8"/>
      <c r="AB21" s="8"/>
      <c r="AC21" s="8"/>
      <c r="AD21" s="8"/>
      <c r="AE21" s="8"/>
      <c r="AF21" s="8"/>
      <c r="AG21" s="8"/>
      <c r="AH21" s="8"/>
      <c r="AI21" s="8"/>
      <c r="AJ21" s="8"/>
      <c r="AK21" s="8"/>
      <c r="AL21" s="8"/>
      <c r="AM21" s="8"/>
      <c r="AN21" s="8"/>
      <c r="AO21" s="8"/>
      <c r="AP21" s="8"/>
      <c r="AQ21" s="8"/>
      <c r="AR21" s="8"/>
      <c r="AS21" s="8"/>
      <c r="AT21" s="8"/>
      <c r="AU21" s="8"/>
      <c r="AV21" s="8"/>
      <c r="AW21" s="8"/>
      <c r="AX21" s="8"/>
      <c r="AY21" s="8"/>
      <c r="AZ21" s="8"/>
      <c r="BA21" s="8"/>
      <c r="BB21" s="8"/>
      <c r="BC21" s="8"/>
      <c r="BD21" s="8"/>
      <c r="BE21" s="8"/>
      <c r="BF21" s="8"/>
      <c r="BG21" s="8"/>
      <c r="BH21" s="8"/>
      <c r="BI21" s="8"/>
      <c r="BJ21" s="8"/>
      <c r="BK21" s="8"/>
      <c r="BL21" s="8"/>
      <c r="BM21" s="8"/>
      <c r="BN21" s="8"/>
      <c r="BO21" s="8"/>
      <c r="BP21" s="8"/>
      <c r="BQ21" s="8"/>
      <c r="BR21" s="8"/>
      <c r="BS21" s="8"/>
      <c r="BT21" s="8"/>
      <c r="BU21" s="8"/>
      <c r="BV21" s="8"/>
      <c r="BW21" s="8"/>
      <c r="BX21" s="8"/>
      <c r="BY21" s="8"/>
      <c r="BZ21" s="8"/>
      <c r="CA21" s="8"/>
      <c r="CB21" s="8"/>
      <c r="CC21" s="8"/>
      <c r="CD21" s="8"/>
      <c r="CE21" s="8"/>
      <c r="CF21" s="8"/>
      <c r="CG21" s="8"/>
      <c r="CH21" s="8"/>
      <c r="CI21" s="8"/>
      <c r="CJ21" s="8"/>
      <c r="CK21" s="8"/>
      <c r="CL21" s="8"/>
      <c r="CM21" s="8"/>
      <c r="CN21" s="8"/>
      <c r="CO21" s="8"/>
      <c r="CP21" s="8"/>
      <c r="CQ21" s="8"/>
      <c r="CR21" s="8"/>
      <c r="CS21" s="8"/>
      <c r="CT21" s="8"/>
      <c r="CU21" s="8"/>
      <c r="CV21" s="8"/>
      <c r="CW21" s="8"/>
      <c r="CX21" s="8"/>
      <c r="CY21" s="8"/>
      <c r="CZ21" s="8"/>
    </row>
    <row r="22" spans="2:104" ht="15.75" customHeight="1" thickBot="1" x14ac:dyDescent="0.35">
      <c r="B22" s="716" t="s">
        <v>500</v>
      </c>
      <c r="C22" s="713" t="s">
        <v>655</v>
      </c>
      <c r="D22" s="713" t="s">
        <v>655</v>
      </c>
      <c r="E22" s="713" t="s">
        <v>655</v>
      </c>
      <c r="F22" s="713" t="s">
        <v>655</v>
      </c>
      <c r="G22" s="713" t="s">
        <v>655</v>
      </c>
      <c r="H22" s="713" t="s">
        <v>655</v>
      </c>
      <c r="I22" s="713" t="s">
        <v>655</v>
      </c>
      <c r="J22" s="713" t="s">
        <v>655</v>
      </c>
      <c r="K22" s="713"/>
      <c r="L22" s="713"/>
      <c r="Y22" s="8"/>
      <c r="Z22" s="8"/>
      <c r="AA22" s="8"/>
      <c r="AB22" s="8"/>
      <c r="AC22" s="8"/>
      <c r="AD22" s="8"/>
      <c r="AE22" s="8"/>
      <c r="AF22" s="8"/>
      <c r="AG22" s="8"/>
      <c r="AH22" s="8"/>
      <c r="AI22" s="8"/>
      <c r="AJ22" s="8"/>
      <c r="AK22" s="8"/>
      <c r="AL22" s="8"/>
      <c r="AM22" s="8"/>
      <c r="AN22" s="8"/>
      <c r="AO22" s="8"/>
      <c r="AP22" s="8"/>
      <c r="AQ22" s="8"/>
      <c r="AR22" s="8"/>
      <c r="AS22" s="8"/>
      <c r="AT22" s="8"/>
      <c r="AU22" s="8"/>
      <c r="AV22" s="8"/>
      <c r="AW22" s="8"/>
      <c r="AX22" s="8"/>
      <c r="AY22" s="8"/>
      <c r="AZ22" s="8"/>
      <c r="BA22" s="8"/>
      <c r="BB22" s="8"/>
      <c r="BC22" s="8"/>
      <c r="BD22" s="8"/>
      <c r="BE22" s="8"/>
      <c r="BF22" s="8"/>
      <c r="BG22" s="8"/>
      <c r="BH22" s="8"/>
      <c r="BI22" s="8"/>
      <c r="BJ22" s="8"/>
      <c r="BK22" s="8"/>
      <c r="BL22" s="8"/>
      <c r="BM22" s="8"/>
      <c r="BN22" s="8"/>
      <c r="BO22" s="8"/>
      <c r="BP22" s="8"/>
      <c r="BQ22" s="8"/>
      <c r="BR22" s="8"/>
      <c r="BS22" s="8"/>
      <c r="BT22" s="8"/>
      <c r="BU22" s="8"/>
      <c r="BV22" s="8"/>
      <c r="BW22" s="8"/>
      <c r="BX22" s="8"/>
      <c r="BY22" s="8"/>
      <c r="BZ22" s="8"/>
      <c r="CA22" s="8"/>
      <c r="CB22" s="8"/>
      <c r="CC22" s="8"/>
      <c r="CD22" s="8"/>
      <c r="CE22" s="8"/>
      <c r="CF22" s="8"/>
      <c r="CG22" s="8"/>
      <c r="CH22" s="8"/>
      <c r="CI22" s="8"/>
      <c r="CJ22" s="8"/>
      <c r="CK22" s="8"/>
      <c r="CL22" s="8"/>
      <c r="CM22" s="8"/>
      <c r="CN22" s="8"/>
      <c r="CO22" s="8"/>
      <c r="CP22" s="8"/>
      <c r="CQ22" s="8"/>
      <c r="CR22" s="8"/>
      <c r="CS22" s="8"/>
      <c r="CT22" s="8"/>
      <c r="CU22" s="8"/>
      <c r="CV22" s="8"/>
      <c r="CW22" s="8"/>
      <c r="CX22" s="8"/>
      <c r="CY22" s="8"/>
      <c r="CZ22" s="8"/>
    </row>
    <row r="23" spans="2:104" ht="15.75" customHeight="1" thickBot="1" x14ac:dyDescent="0.35">
      <c r="B23" s="716" t="s">
        <v>10</v>
      </c>
      <c r="C23" s="723">
        <v>20</v>
      </c>
      <c r="D23" s="713">
        <v>20</v>
      </c>
      <c r="E23" s="713">
        <v>20</v>
      </c>
      <c r="F23" s="713">
        <v>20</v>
      </c>
      <c r="G23" s="713" t="s">
        <v>655</v>
      </c>
      <c r="H23" s="713" t="s">
        <v>655</v>
      </c>
      <c r="I23" s="713" t="s">
        <v>655</v>
      </c>
      <c r="J23" s="713" t="s">
        <v>655</v>
      </c>
      <c r="K23" s="713" t="s">
        <v>31</v>
      </c>
      <c r="L23" s="713"/>
      <c r="Y23" s="8"/>
      <c r="Z23" s="8"/>
      <c r="AA23" s="8"/>
      <c r="AB23" s="8"/>
      <c r="AC23" s="8"/>
      <c r="AD23" s="8"/>
      <c r="AE23" s="8"/>
      <c r="AF23" s="8"/>
      <c r="AG23" s="8"/>
      <c r="AH23" s="8"/>
      <c r="AI23" s="8"/>
      <c r="AJ23" s="8"/>
      <c r="AK23" s="8"/>
      <c r="AL23" s="8"/>
      <c r="AM23" s="8"/>
      <c r="AN23" s="8"/>
      <c r="AO23" s="8"/>
      <c r="AP23" s="8"/>
      <c r="AQ23" s="8"/>
      <c r="AR23" s="8"/>
      <c r="AS23" s="8"/>
      <c r="AT23" s="8"/>
      <c r="AU23" s="8"/>
      <c r="AV23" s="8"/>
      <c r="AW23" s="8"/>
      <c r="AX23" s="8"/>
      <c r="AY23" s="8"/>
      <c r="AZ23" s="8"/>
      <c r="BA23" s="8"/>
      <c r="BB23" s="8"/>
      <c r="BC23" s="8"/>
      <c r="BD23" s="8"/>
      <c r="BE23" s="8"/>
      <c r="BF23" s="8"/>
      <c r="BG23" s="8"/>
      <c r="BH23" s="8"/>
      <c r="BI23" s="8"/>
      <c r="BJ23" s="8"/>
      <c r="BK23" s="8"/>
      <c r="BL23" s="8"/>
      <c r="BM23" s="8"/>
      <c r="BN23" s="8"/>
      <c r="BO23" s="8"/>
      <c r="BP23" s="8"/>
      <c r="BQ23" s="8"/>
      <c r="BR23" s="8"/>
      <c r="BS23" s="8"/>
      <c r="BT23" s="8"/>
      <c r="BU23" s="8"/>
      <c r="BV23" s="8"/>
      <c r="BW23" s="8"/>
      <c r="BX23" s="8"/>
      <c r="BY23" s="8"/>
      <c r="BZ23" s="8"/>
      <c r="CA23" s="8"/>
      <c r="CB23" s="8"/>
      <c r="CC23" s="8"/>
      <c r="CD23" s="8"/>
      <c r="CE23" s="8"/>
      <c r="CF23" s="8"/>
      <c r="CG23" s="8"/>
      <c r="CH23" s="8"/>
      <c r="CI23" s="8"/>
      <c r="CJ23" s="8"/>
      <c r="CK23" s="8"/>
      <c r="CL23" s="8"/>
      <c r="CM23" s="8"/>
      <c r="CN23" s="8"/>
      <c r="CO23" s="8"/>
      <c r="CP23" s="8"/>
      <c r="CQ23" s="8"/>
      <c r="CR23" s="8"/>
      <c r="CS23" s="8"/>
      <c r="CT23" s="8"/>
      <c r="CU23" s="8"/>
      <c r="CV23" s="8"/>
      <c r="CW23" s="8"/>
      <c r="CX23" s="8"/>
      <c r="CY23" s="8"/>
      <c r="CZ23" s="8"/>
    </row>
    <row r="24" spans="2:104" ht="15.75" customHeight="1" thickBot="1" x14ac:dyDescent="0.35">
      <c r="B24" s="715" t="s">
        <v>516</v>
      </c>
      <c r="C24" s="717"/>
      <c r="D24" s="717"/>
      <c r="E24" s="717"/>
      <c r="F24" s="717"/>
      <c r="G24" s="717"/>
      <c r="H24" s="717"/>
      <c r="I24" s="717"/>
      <c r="J24" s="717"/>
      <c r="K24" s="717"/>
      <c r="L24" s="713"/>
      <c r="Y24" s="8"/>
      <c r="Z24" s="8"/>
      <c r="AA24" s="8"/>
      <c r="AB24" s="8"/>
      <c r="AC24" s="8"/>
      <c r="AD24" s="8"/>
      <c r="AE24" s="8"/>
      <c r="AF24" s="8"/>
      <c r="AG24" s="8"/>
      <c r="AH24" s="8"/>
      <c r="AI24" s="8"/>
      <c r="AJ24" s="8"/>
      <c r="AK24" s="8"/>
      <c r="AL24" s="8"/>
      <c r="AM24" s="8"/>
      <c r="AN24" s="8"/>
      <c r="AO24" s="8"/>
      <c r="AP24" s="8"/>
      <c r="AQ24" s="8"/>
      <c r="AR24" s="8"/>
      <c r="AS24" s="8"/>
      <c r="AT24" s="8"/>
      <c r="AU24" s="8"/>
      <c r="AV24" s="8"/>
      <c r="AW24" s="8"/>
      <c r="AX24" s="8"/>
      <c r="AY24" s="8"/>
      <c r="AZ24" s="8"/>
      <c r="BA24" s="8"/>
      <c r="BB24" s="8"/>
      <c r="BC24" s="8"/>
      <c r="BD24" s="8"/>
      <c r="BE24" s="8"/>
      <c r="BF24" s="8"/>
      <c r="BG24" s="8"/>
      <c r="BH24" s="8"/>
      <c r="BI24" s="8"/>
      <c r="BJ24" s="8"/>
      <c r="BK24" s="8"/>
      <c r="BL24" s="8"/>
      <c r="BM24" s="8"/>
      <c r="BN24" s="8"/>
      <c r="BO24" s="8"/>
      <c r="BP24" s="8"/>
      <c r="BQ24" s="8"/>
      <c r="BR24" s="8"/>
      <c r="BS24" s="8"/>
      <c r="BT24" s="8"/>
      <c r="BU24" s="8"/>
      <c r="BV24" s="8"/>
      <c r="BW24" s="8"/>
      <c r="BX24" s="8"/>
      <c r="BY24" s="8"/>
      <c r="BZ24" s="8"/>
      <c r="CA24" s="8"/>
      <c r="CB24" s="8"/>
      <c r="CC24" s="8"/>
      <c r="CD24" s="8"/>
      <c r="CE24" s="8"/>
      <c r="CF24" s="8"/>
      <c r="CG24" s="8"/>
      <c r="CH24" s="8"/>
      <c r="CI24" s="8"/>
      <c r="CJ24" s="8"/>
      <c r="CK24" s="8"/>
      <c r="CL24" s="8"/>
      <c r="CM24" s="8"/>
      <c r="CN24" s="8"/>
      <c r="CO24" s="8"/>
      <c r="CP24" s="8"/>
      <c r="CQ24" s="8"/>
      <c r="CR24" s="8"/>
      <c r="CS24" s="8"/>
      <c r="CT24" s="8"/>
      <c r="CU24" s="8"/>
      <c r="CV24" s="8"/>
      <c r="CW24" s="8"/>
      <c r="CX24" s="8"/>
      <c r="CY24" s="8"/>
      <c r="CZ24" s="8"/>
    </row>
    <row r="25" spans="2:104" ht="15.75" customHeight="1" thickBot="1" x14ac:dyDescent="0.35">
      <c r="B25" s="716" t="s">
        <v>606</v>
      </c>
      <c r="C25" s="713" t="s">
        <v>655</v>
      </c>
      <c r="D25" s="713" t="s">
        <v>655</v>
      </c>
      <c r="E25" s="713" t="s">
        <v>655</v>
      </c>
      <c r="F25" s="713" t="s">
        <v>655</v>
      </c>
      <c r="G25" s="713" t="s">
        <v>655</v>
      </c>
      <c r="H25" s="713" t="s">
        <v>655</v>
      </c>
      <c r="I25" s="713" t="s">
        <v>655</v>
      </c>
      <c r="J25" s="713" t="s">
        <v>655</v>
      </c>
      <c r="K25" s="718"/>
      <c r="L25" s="713"/>
      <c r="Y25" s="8"/>
      <c r="Z25" s="8"/>
      <c r="AA25" s="8"/>
      <c r="AB25" s="8"/>
      <c r="AC25" s="8"/>
      <c r="AD25" s="8"/>
      <c r="AE25" s="8"/>
      <c r="AF25" s="8"/>
      <c r="AG25" s="8"/>
      <c r="AH25" s="8"/>
      <c r="AI25" s="8"/>
      <c r="AJ25" s="8"/>
      <c r="AK25" s="8"/>
      <c r="AL25" s="8"/>
      <c r="AM25" s="8"/>
      <c r="AN25" s="8"/>
      <c r="AO25" s="8"/>
      <c r="AP25" s="8"/>
      <c r="AQ25" s="8"/>
      <c r="AR25" s="8"/>
      <c r="AS25" s="8"/>
      <c r="AT25" s="8"/>
      <c r="AU25" s="8"/>
      <c r="AV25" s="8"/>
      <c r="AW25" s="8"/>
      <c r="AX25" s="8"/>
      <c r="AY25" s="8"/>
      <c r="AZ25" s="8"/>
      <c r="BA25" s="8"/>
      <c r="BB25" s="8"/>
      <c r="BC25" s="8"/>
      <c r="BD25" s="8"/>
      <c r="BE25" s="8"/>
      <c r="BF25" s="8"/>
      <c r="BG25" s="8"/>
      <c r="BH25" s="8"/>
      <c r="BI25" s="8"/>
      <c r="BJ25" s="8"/>
      <c r="BK25" s="8"/>
      <c r="BL25" s="8"/>
      <c r="BM25" s="8"/>
      <c r="BN25" s="8"/>
      <c r="BO25" s="8"/>
      <c r="BP25" s="8"/>
      <c r="BQ25" s="8"/>
      <c r="BR25" s="8"/>
      <c r="BS25" s="8"/>
      <c r="BT25" s="8"/>
      <c r="BU25" s="8"/>
      <c r="BV25" s="8"/>
      <c r="BW25" s="8"/>
      <c r="BX25" s="8"/>
      <c r="BY25" s="8"/>
      <c r="BZ25" s="8"/>
      <c r="CA25" s="8"/>
      <c r="CB25" s="8"/>
      <c r="CC25" s="8"/>
      <c r="CD25" s="8"/>
      <c r="CE25" s="8"/>
      <c r="CF25" s="8"/>
      <c r="CG25" s="8"/>
      <c r="CH25" s="8"/>
      <c r="CI25" s="8"/>
      <c r="CJ25" s="8"/>
      <c r="CK25" s="8"/>
      <c r="CL25" s="8"/>
      <c r="CM25" s="8"/>
      <c r="CN25" s="8"/>
      <c r="CO25" s="8"/>
      <c r="CP25" s="8"/>
      <c r="CQ25" s="8"/>
      <c r="CR25" s="8"/>
      <c r="CS25" s="8"/>
      <c r="CT25" s="8"/>
      <c r="CU25" s="8"/>
      <c r="CV25" s="8"/>
      <c r="CW25" s="8"/>
      <c r="CX25" s="8"/>
      <c r="CY25" s="8"/>
      <c r="CZ25" s="8"/>
    </row>
    <row r="26" spans="2:104" ht="15.75" customHeight="1" thickBot="1" x14ac:dyDescent="0.35">
      <c r="B26" s="716" t="s">
        <v>520</v>
      </c>
      <c r="C26" s="713" t="s">
        <v>655</v>
      </c>
      <c r="D26" s="713" t="s">
        <v>655</v>
      </c>
      <c r="E26" s="713" t="s">
        <v>655</v>
      </c>
      <c r="F26" s="713" t="s">
        <v>655</v>
      </c>
      <c r="G26" s="713" t="s">
        <v>655</v>
      </c>
      <c r="H26" s="713" t="s">
        <v>655</v>
      </c>
      <c r="I26" s="713" t="s">
        <v>655</v>
      </c>
      <c r="J26" s="713" t="s">
        <v>655</v>
      </c>
      <c r="K26" s="718"/>
      <c r="L26" s="713"/>
      <c r="M26" s="8"/>
      <c r="N26" s="8"/>
      <c r="O26" s="8"/>
      <c r="P26" s="8"/>
      <c r="Q26" s="8"/>
      <c r="R26" s="8"/>
      <c r="S26" s="8"/>
      <c r="T26" s="8"/>
      <c r="U26" s="8"/>
      <c r="V26" s="8"/>
      <c r="W26" s="8"/>
      <c r="X26" s="8"/>
      <c r="Y26" s="8"/>
      <c r="Z26" s="8"/>
      <c r="AA26" s="8"/>
      <c r="AB26" s="8"/>
      <c r="AC26" s="8"/>
      <c r="AD26" s="8"/>
      <c r="AE26" s="8"/>
      <c r="AF26" s="8"/>
      <c r="AG26" s="8"/>
      <c r="AH26" s="8"/>
      <c r="AI26" s="8"/>
      <c r="AJ26" s="8"/>
      <c r="AK26" s="8"/>
      <c r="AL26" s="8"/>
      <c r="AM26" s="8"/>
      <c r="AN26" s="8"/>
      <c r="AO26" s="8"/>
      <c r="AP26" s="8"/>
      <c r="AQ26" s="8"/>
      <c r="AR26" s="8"/>
      <c r="AS26" s="8"/>
      <c r="AT26" s="8"/>
      <c r="AU26" s="8"/>
      <c r="AV26" s="8"/>
      <c r="AW26" s="8"/>
      <c r="AX26" s="8"/>
      <c r="AY26" s="8"/>
      <c r="AZ26" s="8"/>
      <c r="BA26" s="8"/>
      <c r="BB26" s="8"/>
      <c r="BC26" s="8"/>
      <c r="BD26" s="8"/>
      <c r="BE26" s="8"/>
      <c r="BF26" s="8"/>
      <c r="BG26" s="8"/>
      <c r="BH26" s="8"/>
      <c r="BI26" s="8"/>
      <c r="BJ26" s="8"/>
      <c r="BK26" s="8"/>
      <c r="BL26" s="8"/>
      <c r="BM26" s="8"/>
      <c r="BN26" s="8"/>
      <c r="BO26" s="8"/>
      <c r="BP26" s="8"/>
      <c r="BQ26" s="8"/>
      <c r="BR26" s="8"/>
      <c r="BS26" s="8"/>
      <c r="BT26" s="8"/>
      <c r="BU26" s="8"/>
      <c r="BV26" s="8"/>
      <c r="BW26" s="8"/>
      <c r="BX26" s="8"/>
      <c r="BY26" s="8"/>
      <c r="BZ26" s="8"/>
      <c r="CA26" s="8"/>
      <c r="CB26" s="8"/>
      <c r="CC26" s="8"/>
      <c r="CD26" s="8"/>
      <c r="CE26" s="8"/>
      <c r="CF26" s="8"/>
      <c r="CG26" s="8"/>
      <c r="CH26" s="8"/>
      <c r="CI26" s="8"/>
      <c r="CJ26" s="8"/>
      <c r="CK26" s="8"/>
      <c r="CL26" s="8"/>
      <c r="CM26" s="8"/>
      <c r="CN26" s="8"/>
      <c r="CO26" s="8"/>
      <c r="CP26" s="8"/>
      <c r="CQ26" s="8"/>
      <c r="CR26" s="8"/>
      <c r="CS26" s="8"/>
      <c r="CT26" s="8"/>
      <c r="CU26" s="8"/>
      <c r="CV26" s="8"/>
      <c r="CW26" s="8"/>
      <c r="CX26" s="8"/>
      <c r="CY26" s="8"/>
      <c r="CZ26" s="8"/>
    </row>
    <row r="27" spans="2:104" ht="15.75" customHeight="1" thickBot="1" x14ac:dyDescent="0.35">
      <c r="B27" s="716" t="s">
        <v>521</v>
      </c>
      <c r="C27" s="713" t="s">
        <v>655</v>
      </c>
      <c r="D27" s="713" t="s">
        <v>655</v>
      </c>
      <c r="E27" s="713" t="s">
        <v>655</v>
      </c>
      <c r="F27" s="713" t="s">
        <v>655</v>
      </c>
      <c r="G27" s="713" t="s">
        <v>655</v>
      </c>
      <c r="H27" s="713" t="s">
        <v>655</v>
      </c>
      <c r="I27" s="713" t="s">
        <v>655</v>
      </c>
      <c r="J27" s="713" t="s">
        <v>655</v>
      </c>
      <c r="K27" s="718"/>
      <c r="L27" s="713"/>
      <c r="Y27" s="8"/>
      <c r="Z27" s="8"/>
      <c r="AA27" s="8"/>
      <c r="AB27" s="8"/>
      <c r="AC27" s="8"/>
      <c r="AD27" s="8"/>
      <c r="AE27" s="8"/>
      <c r="AF27" s="8"/>
      <c r="AG27" s="8"/>
      <c r="AH27" s="8"/>
      <c r="AI27" s="8"/>
      <c r="AJ27" s="8"/>
      <c r="AK27" s="8"/>
      <c r="AL27" s="8"/>
      <c r="AM27" s="8"/>
      <c r="AN27" s="8"/>
      <c r="AO27" s="8"/>
      <c r="AP27" s="8"/>
      <c r="AQ27" s="8"/>
      <c r="AR27" s="8"/>
      <c r="AS27" s="8"/>
      <c r="AT27" s="8"/>
      <c r="AU27" s="8"/>
      <c r="AV27" s="8"/>
      <c r="AW27" s="8"/>
      <c r="AX27" s="8"/>
      <c r="AY27" s="8"/>
      <c r="AZ27" s="8"/>
      <c r="BA27" s="8"/>
      <c r="BB27" s="8"/>
      <c r="BC27" s="8"/>
      <c r="BD27" s="8"/>
      <c r="BE27" s="8"/>
      <c r="BF27" s="8"/>
      <c r="BG27" s="8"/>
      <c r="BH27" s="8"/>
      <c r="BI27" s="8"/>
      <c r="BJ27" s="8"/>
      <c r="BK27" s="8"/>
      <c r="BL27" s="8"/>
      <c r="BM27" s="8"/>
      <c r="BN27" s="8"/>
      <c r="BO27" s="8"/>
      <c r="BP27" s="8"/>
      <c r="BQ27" s="8"/>
      <c r="BR27" s="8"/>
      <c r="BS27" s="8"/>
      <c r="BT27" s="8"/>
      <c r="BU27" s="8"/>
      <c r="BV27" s="8"/>
      <c r="BW27" s="8"/>
      <c r="BX27" s="8"/>
      <c r="BY27" s="8"/>
      <c r="BZ27" s="8"/>
      <c r="CA27" s="8"/>
      <c r="CB27" s="8"/>
      <c r="CC27" s="8"/>
      <c r="CD27" s="8"/>
      <c r="CE27" s="8"/>
      <c r="CF27" s="8"/>
      <c r="CG27" s="8"/>
      <c r="CH27" s="8"/>
      <c r="CI27" s="8"/>
      <c r="CJ27" s="8"/>
      <c r="CK27" s="8"/>
      <c r="CL27" s="8"/>
      <c r="CM27" s="8"/>
      <c r="CN27" s="8"/>
      <c r="CO27" s="8"/>
      <c r="CP27" s="8"/>
      <c r="CQ27" s="8"/>
      <c r="CR27" s="8"/>
      <c r="CS27" s="8"/>
      <c r="CT27" s="8"/>
      <c r="CU27" s="8"/>
      <c r="CV27" s="8"/>
      <c r="CW27" s="8"/>
      <c r="CX27" s="8"/>
      <c r="CY27" s="8"/>
      <c r="CZ27" s="8"/>
    </row>
    <row r="28" spans="2:104" ht="15.75" customHeight="1" thickBot="1" x14ac:dyDescent="0.35">
      <c r="B28" s="715" t="s">
        <v>11</v>
      </c>
      <c r="C28" s="719"/>
      <c r="D28" s="719"/>
      <c r="E28" s="719"/>
      <c r="F28" s="719"/>
      <c r="G28" s="719"/>
      <c r="H28" s="719"/>
      <c r="I28" s="719"/>
      <c r="J28" s="719"/>
      <c r="K28" s="719"/>
      <c r="L28" s="720"/>
      <c r="Y28" s="8"/>
      <c r="Z28" s="8"/>
      <c r="AA28" s="8"/>
      <c r="AB28" s="8"/>
      <c r="AC28" s="8"/>
      <c r="AD28" s="8"/>
      <c r="AE28" s="8"/>
      <c r="AF28" s="8"/>
      <c r="AG28" s="8"/>
      <c r="AH28" s="8"/>
      <c r="AI28" s="8"/>
      <c r="AJ28" s="8"/>
      <c r="AK28" s="8"/>
      <c r="AL28" s="8"/>
      <c r="AM28" s="8"/>
      <c r="AN28" s="8"/>
      <c r="AO28" s="8"/>
      <c r="AP28" s="8"/>
      <c r="AQ28" s="8"/>
      <c r="AR28" s="8"/>
      <c r="AS28" s="8"/>
      <c r="AT28" s="8"/>
      <c r="AU28" s="8"/>
      <c r="AV28" s="8"/>
      <c r="AW28" s="8"/>
      <c r="AX28" s="8"/>
      <c r="AY28" s="8"/>
      <c r="AZ28" s="8"/>
      <c r="BA28" s="8"/>
      <c r="BB28" s="8"/>
      <c r="BC28" s="8"/>
      <c r="BD28" s="8"/>
      <c r="BE28" s="8"/>
      <c r="BF28" s="8"/>
      <c r="BG28" s="8"/>
      <c r="BH28" s="8"/>
      <c r="BI28" s="8"/>
      <c r="BJ28" s="8"/>
      <c r="BK28" s="8"/>
      <c r="BL28" s="8"/>
      <c r="BM28" s="8"/>
      <c r="BN28" s="8"/>
      <c r="BO28" s="8"/>
      <c r="BP28" s="8"/>
      <c r="BQ28" s="8"/>
      <c r="BR28" s="8"/>
      <c r="BS28" s="8"/>
      <c r="BT28" s="8"/>
      <c r="BU28" s="8"/>
      <c r="BV28" s="8"/>
      <c r="BW28" s="8"/>
      <c r="BX28" s="8"/>
      <c r="BY28" s="8"/>
      <c r="BZ28" s="8"/>
      <c r="CA28" s="8"/>
      <c r="CB28" s="8"/>
      <c r="CC28" s="8"/>
      <c r="CD28" s="8"/>
      <c r="CE28" s="8"/>
      <c r="CF28" s="8"/>
      <c r="CG28" s="8"/>
      <c r="CH28" s="8"/>
      <c r="CI28" s="8"/>
      <c r="CJ28" s="8"/>
      <c r="CK28" s="8"/>
      <c r="CL28" s="8"/>
      <c r="CM28" s="8"/>
      <c r="CN28" s="8"/>
      <c r="CO28" s="8"/>
      <c r="CP28" s="8"/>
      <c r="CQ28" s="8"/>
      <c r="CR28" s="8"/>
      <c r="CS28" s="8"/>
      <c r="CT28" s="8"/>
      <c r="CU28" s="8"/>
      <c r="CV28" s="8"/>
      <c r="CW28" s="8"/>
      <c r="CX28" s="8"/>
      <c r="CY28" s="8"/>
      <c r="CZ28" s="8"/>
    </row>
    <row r="29" spans="2:104" ht="15.75" customHeight="1" thickBot="1" x14ac:dyDescent="0.35">
      <c r="B29" s="716" t="s">
        <v>502</v>
      </c>
      <c r="C29" s="713">
        <v>0</v>
      </c>
      <c r="D29" s="713">
        <v>0</v>
      </c>
      <c r="E29" s="713">
        <v>0</v>
      </c>
      <c r="F29" s="713">
        <v>0</v>
      </c>
      <c r="G29" s="713" t="s">
        <v>655</v>
      </c>
      <c r="H29" s="713" t="s">
        <v>655</v>
      </c>
      <c r="I29" s="713" t="s">
        <v>655</v>
      </c>
      <c r="J29" s="713" t="s">
        <v>655</v>
      </c>
      <c r="K29" s="713" t="s">
        <v>52</v>
      </c>
      <c r="L29" s="713"/>
      <c r="Y29" s="8"/>
      <c r="Z29" s="8"/>
      <c r="AA29" s="8"/>
      <c r="AB29" s="8"/>
      <c r="AC29" s="8"/>
      <c r="AD29" s="8"/>
      <c r="AE29" s="8"/>
      <c r="AF29" s="8"/>
      <c r="AG29" s="8"/>
      <c r="AH29" s="8"/>
      <c r="AI29" s="8"/>
      <c r="AJ29" s="8"/>
      <c r="AK29" s="8"/>
      <c r="AL29" s="8"/>
      <c r="AM29" s="8"/>
      <c r="AN29" s="8"/>
      <c r="AO29" s="8"/>
      <c r="AP29" s="8"/>
      <c r="AQ29" s="8"/>
      <c r="AR29" s="8"/>
      <c r="AS29" s="8"/>
      <c r="AT29" s="8"/>
      <c r="AU29" s="8"/>
      <c r="AV29" s="8"/>
      <c r="AW29" s="8"/>
      <c r="AX29" s="8"/>
      <c r="AY29" s="8"/>
      <c r="AZ29" s="8"/>
      <c r="BA29" s="8"/>
      <c r="BB29" s="8"/>
      <c r="BC29" s="8"/>
      <c r="BD29" s="8"/>
      <c r="BE29" s="8"/>
      <c r="BF29" s="8"/>
      <c r="BG29" s="8"/>
      <c r="BH29" s="8"/>
      <c r="BI29" s="8"/>
      <c r="BJ29" s="8"/>
      <c r="BK29" s="8"/>
      <c r="BL29" s="8"/>
      <c r="BM29" s="8"/>
      <c r="BN29" s="8"/>
      <c r="BO29" s="8"/>
      <c r="BP29" s="8"/>
      <c r="BQ29" s="8"/>
      <c r="BR29" s="8"/>
      <c r="BS29" s="8"/>
      <c r="BT29" s="8"/>
      <c r="BU29" s="8"/>
      <c r="BV29" s="8"/>
      <c r="BW29" s="8"/>
      <c r="BX29" s="8"/>
      <c r="BY29" s="8"/>
      <c r="BZ29" s="8"/>
      <c r="CA29" s="8"/>
      <c r="CB29" s="8"/>
      <c r="CC29" s="8"/>
      <c r="CD29" s="8"/>
      <c r="CE29" s="8"/>
      <c r="CF29" s="8"/>
      <c r="CG29" s="8"/>
      <c r="CH29" s="8"/>
      <c r="CI29" s="8"/>
      <c r="CJ29" s="8"/>
      <c r="CK29" s="8"/>
      <c r="CL29" s="8"/>
      <c r="CM29" s="8"/>
      <c r="CN29" s="8"/>
      <c r="CO29" s="8"/>
      <c r="CP29" s="8"/>
      <c r="CQ29" s="8"/>
      <c r="CR29" s="8"/>
      <c r="CS29" s="8"/>
      <c r="CT29" s="8"/>
      <c r="CU29" s="8"/>
      <c r="CV29" s="8"/>
      <c r="CW29" s="8"/>
      <c r="CX29" s="8"/>
      <c r="CY29" s="8"/>
      <c r="CZ29" s="8"/>
    </row>
    <row r="30" spans="2:104" ht="15.75" customHeight="1" thickBot="1" x14ac:dyDescent="0.35">
      <c r="B30" s="716" t="s">
        <v>503</v>
      </c>
      <c r="C30" s="718">
        <v>20</v>
      </c>
      <c r="D30" s="718">
        <v>10</v>
      </c>
      <c r="E30" s="718">
        <v>5</v>
      </c>
      <c r="F30" s="718">
        <v>5</v>
      </c>
      <c r="G30" s="713" t="s">
        <v>655</v>
      </c>
      <c r="H30" s="713" t="s">
        <v>655</v>
      </c>
      <c r="I30" s="713" t="s">
        <v>655</v>
      </c>
      <c r="J30" s="713" t="s">
        <v>655</v>
      </c>
      <c r="K30" s="713" t="s">
        <v>52</v>
      </c>
      <c r="L30" s="713"/>
      <c r="Y30" s="8"/>
      <c r="Z30" s="8"/>
      <c r="AA30" s="8"/>
      <c r="AB30" s="8"/>
      <c r="AC30" s="8"/>
      <c r="AD30" s="8"/>
      <c r="AE30" s="8"/>
      <c r="AF30" s="8"/>
      <c r="AG30" s="8"/>
      <c r="AH30" s="8"/>
      <c r="AI30" s="8"/>
      <c r="AJ30" s="8"/>
      <c r="AK30" s="8"/>
      <c r="AL30" s="8"/>
      <c r="AM30" s="8"/>
      <c r="AN30" s="8"/>
      <c r="AO30" s="8"/>
      <c r="AP30" s="8"/>
      <c r="AQ30" s="8"/>
      <c r="AR30" s="8"/>
      <c r="AS30" s="8"/>
      <c r="AT30" s="8"/>
      <c r="AU30" s="8"/>
      <c r="AV30" s="8"/>
      <c r="AW30" s="8"/>
      <c r="AX30" s="8"/>
      <c r="AY30" s="8"/>
      <c r="AZ30" s="8"/>
      <c r="BA30" s="8"/>
      <c r="BB30" s="8"/>
      <c r="BC30" s="8"/>
      <c r="BD30" s="8"/>
      <c r="BE30" s="8"/>
      <c r="BF30" s="8"/>
      <c r="BG30" s="8"/>
      <c r="BH30" s="8"/>
      <c r="BI30" s="8"/>
      <c r="BJ30" s="8"/>
      <c r="BK30" s="8"/>
      <c r="BL30" s="8"/>
      <c r="BM30" s="8"/>
      <c r="BN30" s="8"/>
      <c r="BO30" s="8"/>
      <c r="BP30" s="8"/>
      <c r="BQ30" s="8"/>
      <c r="BR30" s="8"/>
      <c r="BS30" s="8"/>
      <c r="BT30" s="8"/>
      <c r="BU30" s="8"/>
      <c r="BV30" s="8"/>
      <c r="BW30" s="8"/>
      <c r="BX30" s="8"/>
      <c r="BY30" s="8"/>
      <c r="BZ30" s="8"/>
      <c r="CA30" s="8"/>
      <c r="CB30" s="8"/>
      <c r="CC30" s="8"/>
      <c r="CD30" s="8"/>
      <c r="CE30" s="8"/>
      <c r="CF30" s="8"/>
      <c r="CG30" s="8"/>
      <c r="CH30" s="8"/>
      <c r="CI30" s="8"/>
      <c r="CJ30" s="8"/>
      <c r="CK30" s="8"/>
      <c r="CL30" s="8"/>
      <c r="CM30" s="8"/>
      <c r="CN30" s="8"/>
      <c r="CO30" s="8"/>
      <c r="CP30" s="8"/>
      <c r="CQ30" s="8"/>
      <c r="CR30" s="8"/>
      <c r="CS30" s="8"/>
      <c r="CT30" s="8"/>
      <c r="CU30" s="8"/>
      <c r="CV30" s="8"/>
      <c r="CW30" s="8"/>
      <c r="CX30" s="8"/>
      <c r="CY30" s="8"/>
      <c r="CZ30" s="8"/>
    </row>
    <row r="31" spans="2:104" ht="15.75" customHeight="1" thickBot="1" x14ac:dyDescent="0.35">
      <c r="B31" s="716" t="s">
        <v>504</v>
      </c>
      <c r="C31" s="718">
        <v>2</v>
      </c>
      <c r="D31" s="718">
        <v>1</v>
      </c>
      <c r="E31" s="730">
        <v>0.5</v>
      </c>
      <c r="F31" s="730">
        <v>0.5</v>
      </c>
      <c r="G31" s="713" t="s">
        <v>655</v>
      </c>
      <c r="H31" s="713" t="s">
        <v>655</v>
      </c>
      <c r="I31" s="713" t="s">
        <v>655</v>
      </c>
      <c r="J31" s="713" t="s">
        <v>655</v>
      </c>
      <c r="K31" s="713" t="s">
        <v>52</v>
      </c>
      <c r="L31" s="713"/>
      <c r="Y31" s="8"/>
      <c r="Z31" s="8"/>
      <c r="AA31" s="8"/>
      <c r="AB31" s="8"/>
      <c r="AC31" s="8"/>
      <c r="AD31" s="8"/>
      <c r="AE31" s="8"/>
      <c r="AF31" s="8"/>
      <c r="AG31" s="8"/>
      <c r="AH31" s="8"/>
      <c r="AI31" s="8"/>
      <c r="AJ31" s="8"/>
      <c r="AK31" s="8"/>
      <c r="AL31" s="8"/>
      <c r="AM31" s="8"/>
      <c r="AN31" s="8"/>
      <c r="AO31" s="8"/>
      <c r="AP31" s="8"/>
      <c r="AQ31" s="8"/>
      <c r="AR31" s="8"/>
      <c r="AS31" s="8"/>
      <c r="AT31" s="8"/>
      <c r="AU31" s="8"/>
      <c r="AV31" s="8"/>
      <c r="AW31" s="8"/>
      <c r="AX31" s="8"/>
      <c r="AY31" s="8"/>
      <c r="AZ31" s="8"/>
      <c r="BA31" s="8"/>
      <c r="BB31" s="8"/>
      <c r="BC31" s="8"/>
      <c r="BD31" s="8"/>
      <c r="BE31" s="8"/>
      <c r="BF31" s="8"/>
      <c r="BG31" s="8"/>
      <c r="BH31" s="8"/>
      <c r="BI31" s="8"/>
      <c r="BJ31" s="8"/>
      <c r="BK31" s="8"/>
      <c r="BL31" s="8"/>
      <c r="BM31" s="8"/>
      <c r="BN31" s="8"/>
      <c r="BO31" s="8"/>
      <c r="BP31" s="8"/>
      <c r="BQ31" s="8"/>
      <c r="BR31" s="8"/>
      <c r="BS31" s="8"/>
      <c r="BT31" s="8"/>
      <c r="BU31" s="8"/>
      <c r="BV31" s="8"/>
      <c r="BW31" s="8"/>
      <c r="BX31" s="8"/>
      <c r="BY31" s="8"/>
      <c r="BZ31" s="8"/>
      <c r="CA31" s="8"/>
      <c r="CB31" s="8"/>
      <c r="CC31" s="8"/>
      <c r="CD31" s="8"/>
      <c r="CE31" s="8"/>
      <c r="CF31" s="8"/>
      <c r="CG31" s="8"/>
      <c r="CH31" s="8"/>
      <c r="CI31" s="8"/>
      <c r="CJ31" s="8"/>
      <c r="CK31" s="8"/>
      <c r="CL31" s="8"/>
      <c r="CM31" s="8"/>
      <c r="CN31" s="8"/>
      <c r="CO31" s="8"/>
      <c r="CP31" s="8"/>
      <c r="CQ31" s="8"/>
      <c r="CR31" s="8"/>
      <c r="CS31" s="8"/>
      <c r="CT31" s="8"/>
      <c r="CU31" s="8"/>
      <c r="CV31" s="8"/>
      <c r="CW31" s="8"/>
      <c r="CX31" s="8"/>
      <c r="CY31" s="8"/>
      <c r="CZ31" s="8"/>
    </row>
    <row r="32" spans="2:104" ht="15.75" customHeight="1" thickBot="1" x14ac:dyDescent="0.35">
      <c r="B32" s="716" t="s">
        <v>505</v>
      </c>
      <c r="C32" s="713">
        <v>0</v>
      </c>
      <c r="D32" s="713">
        <v>0</v>
      </c>
      <c r="E32" s="713">
        <v>0</v>
      </c>
      <c r="F32" s="713">
        <v>0</v>
      </c>
      <c r="G32" s="713" t="s">
        <v>655</v>
      </c>
      <c r="H32" s="713" t="s">
        <v>655</v>
      </c>
      <c r="I32" s="713" t="s">
        <v>655</v>
      </c>
      <c r="J32" s="713" t="s">
        <v>655</v>
      </c>
      <c r="K32" s="713" t="s">
        <v>52</v>
      </c>
      <c r="L32" s="713"/>
      <c r="Y32" s="8"/>
      <c r="Z32" s="8"/>
      <c r="AA32" s="8"/>
      <c r="AB32" s="8"/>
      <c r="AC32" s="8"/>
      <c r="AD32" s="8"/>
      <c r="AE32" s="8"/>
      <c r="AF32" s="8"/>
      <c r="AG32" s="8"/>
      <c r="AH32" s="8"/>
      <c r="AI32" s="8"/>
      <c r="AJ32" s="8"/>
      <c r="AK32" s="8"/>
      <c r="AL32" s="8"/>
      <c r="AM32" s="8"/>
      <c r="AN32" s="8"/>
      <c r="AO32" s="8"/>
      <c r="AP32" s="8"/>
      <c r="AQ32" s="8"/>
      <c r="AR32" s="8"/>
      <c r="AS32" s="8"/>
      <c r="AT32" s="8"/>
      <c r="AU32" s="8"/>
      <c r="AV32" s="8"/>
      <c r="AW32" s="8"/>
      <c r="AX32" s="8"/>
      <c r="AY32" s="8"/>
      <c r="AZ32" s="8"/>
      <c r="BA32" s="8"/>
      <c r="BB32" s="8"/>
      <c r="BC32" s="8"/>
      <c r="BD32" s="8"/>
      <c r="BE32" s="8"/>
      <c r="BF32" s="8"/>
      <c r="BG32" s="8"/>
      <c r="BH32" s="8"/>
      <c r="BI32" s="8"/>
      <c r="BJ32" s="8"/>
      <c r="BK32" s="8"/>
      <c r="BL32" s="8"/>
      <c r="BM32" s="8"/>
      <c r="BN32" s="8"/>
      <c r="BO32" s="8"/>
      <c r="BP32" s="8"/>
      <c r="BQ32" s="8"/>
      <c r="BR32" s="8"/>
      <c r="BS32" s="8"/>
      <c r="BT32" s="8"/>
      <c r="BU32" s="8"/>
      <c r="BV32" s="8"/>
      <c r="BW32" s="8"/>
      <c r="BX32" s="8"/>
      <c r="BY32" s="8"/>
      <c r="BZ32" s="8"/>
      <c r="CA32" s="8"/>
      <c r="CB32" s="8"/>
      <c r="CC32" s="8"/>
      <c r="CD32" s="8"/>
      <c r="CE32" s="8"/>
      <c r="CF32" s="8"/>
      <c r="CG32" s="8"/>
      <c r="CH32" s="8"/>
      <c r="CI32" s="8"/>
      <c r="CJ32" s="8"/>
      <c r="CK32" s="8"/>
      <c r="CL32" s="8"/>
      <c r="CM32" s="8"/>
      <c r="CN32" s="8"/>
      <c r="CO32" s="8"/>
      <c r="CP32" s="8"/>
      <c r="CQ32" s="8"/>
      <c r="CR32" s="8"/>
      <c r="CS32" s="8"/>
      <c r="CT32" s="8"/>
      <c r="CU32" s="8"/>
      <c r="CV32" s="8"/>
      <c r="CW32" s="8"/>
      <c r="CX32" s="8"/>
      <c r="CY32" s="8"/>
      <c r="CZ32" s="8"/>
    </row>
    <row r="33" spans="2:104" ht="15.75" customHeight="1" thickBot="1" x14ac:dyDescent="0.35">
      <c r="B33" s="716" t="s">
        <v>18</v>
      </c>
      <c r="C33" s="713">
        <v>0</v>
      </c>
      <c r="D33" s="713">
        <v>0</v>
      </c>
      <c r="E33" s="713">
        <v>0</v>
      </c>
      <c r="F33" s="713">
        <v>0</v>
      </c>
      <c r="G33" s="713" t="s">
        <v>655</v>
      </c>
      <c r="H33" s="713" t="s">
        <v>655</v>
      </c>
      <c r="I33" s="713" t="s">
        <v>655</v>
      </c>
      <c r="J33" s="713" t="s">
        <v>655</v>
      </c>
      <c r="K33" s="713" t="s">
        <v>52</v>
      </c>
      <c r="L33" s="713"/>
      <c r="Y33" s="8"/>
      <c r="Z33" s="8"/>
      <c r="AA33" s="8"/>
      <c r="AB33" s="8"/>
      <c r="AC33" s="8"/>
      <c r="AD33" s="8"/>
      <c r="AE33" s="8"/>
      <c r="AF33" s="8"/>
      <c r="AG33" s="8"/>
      <c r="AH33" s="8"/>
      <c r="AI33" s="8"/>
      <c r="AJ33" s="8"/>
      <c r="AK33" s="8"/>
      <c r="AL33" s="8"/>
      <c r="AM33" s="8"/>
      <c r="AN33" s="8"/>
      <c r="AO33" s="8"/>
      <c r="AP33" s="8"/>
      <c r="AQ33" s="8"/>
      <c r="AR33" s="8"/>
      <c r="AS33" s="8"/>
      <c r="AT33" s="8"/>
      <c r="AU33" s="8"/>
      <c r="AV33" s="8"/>
      <c r="AW33" s="8"/>
      <c r="AX33" s="8"/>
      <c r="AY33" s="8"/>
      <c r="AZ33" s="8"/>
      <c r="BA33" s="8"/>
      <c r="BB33" s="8"/>
      <c r="BC33" s="8"/>
      <c r="BD33" s="8"/>
      <c r="BE33" s="8"/>
      <c r="BF33" s="8"/>
      <c r="BG33" s="8"/>
      <c r="BH33" s="8"/>
      <c r="BI33" s="8"/>
      <c r="BJ33" s="8"/>
      <c r="BK33" s="8"/>
      <c r="BL33" s="8"/>
      <c r="BM33" s="8"/>
      <c r="BN33" s="8"/>
      <c r="BO33" s="8"/>
      <c r="BP33" s="8"/>
      <c r="BQ33" s="8"/>
      <c r="BR33" s="8"/>
      <c r="BS33" s="8"/>
      <c r="BT33" s="8"/>
      <c r="BU33" s="8"/>
      <c r="BV33" s="8"/>
      <c r="BW33" s="8"/>
      <c r="BX33" s="8"/>
      <c r="BY33" s="8"/>
      <c r="BZ33" s="8"/>
      <c r="CA33" s="8"/>
      <c r="CB33" s="8"/>
      <c r="CC33" s="8"/>
      <c r="CD33" s="8"/>
      <c r="CE33" s="8"/>
      <c r="CF33" s="8"/>
      <c r="CG33" s="8"/>
      <c r="CH33" s="8"/>
      <c r="CI33" s="8"/>
      <c r="CJ33" s="8"/>
      <c r="CK33" s="8"/>
      <c r="CL33" s="8"/>
      <c r="CM33" s="8"/>
      <c r="CN33" s="8"/>
      <c r="CO33" s="8"/>
      <c r="CP33" s="8"/>
      <c r="CQ33" s="8"/>
      <c r="CR33" s="8"/>
      <c r="CS33" s="8"/>
      <c r="CT33" s="8"/>
      <c r="CU33" s="8"/>
      <c r="CV33" s="8"/>
      <c r="CW33" s="8"/>
      <c r="CX33" s="8"/>
      <c r="CY33" s="8"/>
      <c r="CZ33" s="8"/>
    </row>
    <row r="34" spans="2:104" ht="15.75" customHeight="1" thickBot="1" x14ac:dyDescent="0.35">
      <c r="B34" s="715" t="s">
        <v>20</v>
      </c>
      <c r="C34" s="722"/>
      <c r="D34" s="722"/>
      <c r="E34" s="722"/>
      <c r="F34" s="722"/>
      <c r="G34" s="722"/>
      <c r="H34" s="722"/>
      <c r="I34" s="722"/>
      <c r="J34" s="722"/>
      <c r="K34" s="719"/>
      <c r="L34" s="720"/>
      <c r="Y34" s="8"/>
      <c r="Z34" s="8"/>
      <c r="AA34" s="8"/>
      <c r="AB34" s="8"/>
      <c r="AC34" s="8"/>
      <c r="AD34" s="8"/>
      <c r="AE34" s="8"/>
      <c r="AF34" s="8"/>
      <c r="AG34" s="8"/>
      <c r="AH34" s="8"/>
      <c r="AI34" s="8"/>
      <c r="AJ34" s="8"/>
      <c r="AK34" s="8"/>
      <c r="AL34" s="8"/>
      <c r="AM34" s="8"/>
      <c r="AN34" s="8"/>
      <c r="AO34" s="8"/>
      <c r="AP34" s="8"/>
      <c r="AQ34" s="8"/>
      <c r="AR34" s="8"/>
      <c r="AS34" s="8"/>
      <c r="AT34" s="8"/>
      <c r="AU34" s="8"/>
      <c r="AV34" s="8"/>
      <c r="AW34" s="8"/>
      <c r="AX34" s="8"/>
      <c r="AY34" s="8"/>
      <c r="AZ34" s="8"/>
      <c r="BA34" s="8"/>
      <c r="BB34" s="8"/>
      <c r="BC34" s="8"/>
      <c r="BD34" s="8"/>
      <c r="BE34" s="8"/>
      <c r="BF34" s="8"/>
      <c r="BG34" s="8"/>
      <c r="BH34" s="8"/>
      <c r="BI34" s="8"/>
      <c r="BJ34" s="8"/>
      <c r="BK34" s="8"/>
      <c r="BL34" s="8"/>
      <c r="BM34" s="8"/>
      <c r="BN34" s="8"/>
      <c r="BO34" s="8"/>
      <c r="BP34" s="8"/>
      <c r="BQ34" s="8"/>
      <c r="BR34" s="8"/>
      <c r="BS34" s="8"/>
      <c r="BT34" s="8"/>
      <c r="BU34" s="8"/>
      <c r="BV34" s="8"/>
      <c r="BW34" s="8"/>
      <c r="BX34" s="8"/>
      <c r="BY34" s="8"/>
      <c r="BZ34" s="8"/>
      <c r="CA34" s="8"/>
      <c r="CB34" s="8"/>
      <c r="CC34" s="8"/>
      <c r="CD34" s="8"/>
      <c r="CE34" s="8"/>
      <c r="CF34" s="8"/>
      <c r="CG34" s="8"/>
      <c r="CH34" s="8"/>
      <c r="CI34" s="8"/>
      <c r="CJ34" s="8"/>
      <c r="CK34" s="8"/>
      <c r="CL34" s="8"/>
      <c r="CM34" s="8"/>
      <c r="CN34" s="8"/>
      <c r="CO34" s="8"/>
      <c r="CP34" s="8"/>
      <c r="CQ34" s="8"/>
      <c r="CR34" s="8"/>
      <c r="CS34" s="8"/>
      <c r="CT34" s="8"/>
      <c r="CU34" s="8"/>
      <c r="CV34" s="8"/>
      <c r="CW34" s="8"/>
      <c r="CX34" s="8"/>
      <c r="CY34" s="8"/>
      <c r="CZ34" s="8"/>
    </row>
    <row r="35" spans="2:104" ht="15.75" customHeight="1" x14ac:dyDescent="0.3">
      <c r="B35" s="731" t="s">
        <v>22</v>
      </c>
      <c r="C35" s="726">
        <v>14</v>
      </c>
      <c r="D35" s="725">
        <v>13.16</v>
      </c>
      <c r="E35" s="725">
        <v>11.844000000000001</v>
      </c>
      <c r="F35" s="725">
        <v>10.659600000000001</v>
      </c>
      <c r="G35" s="726" t="s">
        <v>655</v>
      </c>
      <c r="H35" s="726" t="s">
        <v>655</v>
      </c>
      <c r="I35" s="726" t="s">
        <v>655</v>
      </c>
      <c r="J35" s="726" t="s">
        <v>655</v>
      </c>
      <c r="K35" s="721" t="s">
        <v>665</v>
      </c>
      <c r="L35" s="721"/>
      <c r="Y35" s="8"/>
      <c r="Z35" s="8"/>
      <c r="AA35" s="8"/>
      <c r="AB35" s="8"/>
      <c r="AC35" s="8"/>
      <c r="AD35" s="8"/>
      <c r="AE35" s="8"/>
      <c r="AF35" s="8"/>
      <c r="AG35" s="8"/>
      <c r="AH35" s="8"/>
      <c r="AI35" s="8"/>
      <c r="AJ35" s="8"/>
      <c r="AK35" s="8"/>
      <c r="AL35" s="8"/>
      <c r="AM35" s="8"/>
      <c r="AN35" s="8"/>
      <c r="AO35" s="8"/>
      <c r="AP35" s="8"/>
      <c r="AQ35" s="8"/>
      <c r="AR35" s="8"/>
      <c r="AS35" s="8"/>
      <c r="AT35" s="8"/>
      <c r="AU35" s="8"/>
      <c r="AV35" s="8"/>
      <c r="AW35" s="8"/>
      <c r="AX35" s="8"/>
      <c r="AY35" s="8"/>
      <c r="AZ35" s="8"/>
      <c r="BA35" s="8"/>
      <c r="BB35" s="8"/>
      <c r="BC35" s="8"/>
      <c r="BD35" s="8"/>
      <c r="BE35" s="8"/>
      <c r="BF35" s="8"/>
      <c r="BG35" s="8"/>
      <c r="BH35" s="8"/>
      <c r="BI35" s="8"/>
      <c r="BJ35" s="8"/>
      <c r="BK35" s="8"/>
      <c r="BL35" s="8"/>
      <c r="BM35" s="8"/>
      <c r="BN35" s="8"/>
      <c r="BO35" s="8"/>
      <c r="BP35" s="8"/>
      <c r="BQ35" s="8"/>
      <c r="BR35" s="8"/>
      <c r="BS35" s="8"/>
      <c r="BT35" s="8"/>
      <c r="BU35" s="8"/>
      <c r="BV35" s="8"/>
      <c r="BW35" s="8"/>
      <c r="BX35" s="8"/>
      <c r="BY35" s="8"/>
      <c r="BZ35" s="8"/>
      <c r="CA35" s="8"/>
      <c r="CB35" s="8"/>
      <c r="CC35" s="8"/>
      <c r="CD35" s="8"/>
      <c r="CE35" s="8"/>
      <c r="CF35" s="8"/>
      <c r="CG35" s="8"/>
      <c r="CH35" s="8"/>
      <c r="CI35" s="8"/>
      <c r="CJ35" s="8"/>
      <c r="CK35" s="8"/>
      <c r="CL35" s="8"/>
      <c r="CM35" s="8"/>
      <c r="CN35" s="8"/>
      <c r="CO35" s="8"/>
      <c r="CP35" s="8"/>
      <c r="CQ35" s="8"/>
      <c r="CR35" s="8"/>
      <c r="CS35" s="8"/>
      <c r="CT35" s="8"/>
      <c r="CU35" s="8"/>
      <c r="CV35" s="8"/>
      <c r="CW35" s="8"/>
      <c r="CX35" s="8"/>
      <c r="CY35" s="8"/>
      <c r="CZ35" s="8"/>
    </row>
    <row r="36" spans="2:104" ht="15.75" customHeight="1" x14ac:dyDescent="0.3">
      <c r="B36" s="731" t="s">
        <v>24</v>
      </c>
      <c r="C36" s="727">
        <v>71</v>
      </c>
      <c r="D36" s="727">
        <v>71</v>
      </c>
      <c r="E36" s="727">
        <v>71</v>
      </c>
      <c r="F36" s="727">
        <v>71</v>
      </c>
      <c r="G36" s="727" t="s">
        <v>655</v>
      </c>
      <c r="H36" s="727" t="s">
        <v>655</v>
      </c>
      <c r="I36" s="727" t="s">
        <v>655</v>
      </c>
      <c r="J36" s="727" t="s">
        <v>655</v>
      </c>
      <c r="K36" s="721"/>
      <c r="L36" s="721"/>
      <c r="Y36" s="8"/>
      <c r="Z36" s="8"/>
      <c r="AA36" s="8"/>
      <c r="AB36" s="8"/>
      <c r="AC36" s="8"/>
      <c r="AD36" s="8"/>
      <c r="AE36" s="8"/>
      <c r="AF36" s="8"/>
      <c r="AG36" s="8"/>
      <c r="AH36" s="8"/>
      <c r="AI36" s="8"/>
      <c r="AJ36" s="8"/>
      <c r="AK36" s="8"/>
      <c r="AL36" s="8"/>
      <c r="AM36" s="8"/>
      <c r="AN36" s="8"/>
      <c r="AO36" s="8"/>
      <c r="AP36" s="8"/>
      <c r="AQ36" s="8"/>
      <c r="AR36" s="8"/>
      <c r="AS36" s="8"/>
      <c r="AT36" s="8"/>
      <c r="AU36" s="8"/>
      <c r="AV36" s="8"/>
      <c r="AW36" s="8"/>
      <c r="AX36" s="8"/>
      <c r="AY36" s="8"/>
      <c r="AZ36" s="8"/>
      <c r="BA36" s="8"/>
      <c r="BB36" s="8"/>
      <c r="BC36" s="8"/>
      <c r="BD36" s="8"/>
      <c r="BE36" s="8"/>
      <c r="BF36" s="8"/>
      <c r="BG36" s="8"/>
      <c r="BH36" s="8"/>
      <c r="BI36" s="8"/>
      <c r="BJ36" s="8"/>
      <c r="BK36" s="8"/>
      <c r="BL36" s="8"/>
      <c r="BM36" s="8"/>
      <c r="BN36" s="8"/>
      <c r="BO36" s="8"/>
      <c r="BP36" s="8"/>
      <c r="BQ36" s="8"/>
      <c r="BR36" s="8"/>
      <c r="BS36" s="8"/>
      <c r="BT36" s="8"/>
      <c r="BU36" s="8"/>
      <c r="BV36" s="8"/>
      <c r="BW36" s="8"/>
      <c r="BX36" s="8"/>
      <c r="BY36" s="8"/>
      <c r="BZ36" s="8"/>
      <c r="CA36" s="8"/>
      <c r="CB36" s="8"/>
      <c r="CC36" s="8"/>
      <c r="CD36" s="8"/>
      <c r="CE36" s="8"/>
      <c r="CF36" s="8"/>
      <c r="CG36" s="8"/>
      <c r="CH36" s="8"/>
      <c r="CI36" s="8"/>
      <c r="CJ36" s="8"/>
      <c r="CK36" s="8"/>
      <c r="CL36" s="8"/>
      <c r="CM36" s="8"/>
      <c r="CN36" s="8"/>
      <c r="CO36" s="8"/>
      <c r="CP36" s="8"/>
      <c r="CQ36" s="8"/>
      <c r="CR36" s="8"/>
      <c r="CS36" s="8"/>
      <c r="CT36" s="8"/>
      <c r="CU36" s="8"/>
      <c r="CV36" s="8"/>
      <c r="CW36" s="8"/>
      <c r="CX36" s="8"/>
      <c r="CY36" s="8"/>
      <c r="CZ36" s="8"/>
    </row>
    <row r="37" spans="2:104" ht="15.75" customHeight="1" thickBot="1" x14ac:dyDescent="0.35">
      <c r="B37" s="732" t="s">
        <v>26</v>
      </c>
      <c r="C37" s="729">
        <v>29</v>
      </c>
      <c r="D37" s="729">
        <v>29</v>
      </c>
      <c r="E37" s="729">
        <v>29</v>
      </c>
      <c r="F37" s="729">
        <v>29</v>
      </c>
      <c r="G37" s="729" t="s">
        <v>655</v>
      </c>
      <c r="H37" s="729" t="s">
        <v>655</v>
      </c>
      <c r="I37" s="729" t="s">
        <v>655</v>
      </c>
      <c r="J37" s="729" t="s">
        <v>655</v>
      </c>
      <c r="K37" s="713"/>
      <c r="L37" s="713"/>
      <c r="Y37" s="8"/>
      <c r="Z37" s="8"/>
      <c r="AA37" s="8"/>
      <c r="AB37" s="8"/>
      <c r="AC37" s="8"/>
      <c r="AD37" s="8"/>
      <c r="AE37" s="8"/>
      <c r="AF37" s="8"/>
      <c r="AG37" s="8"/>
      <c r="AH37" s="8"/>
      <c r="AI37" s="8"/>
      <c r="AJ37" s="8"/>
      <c r="AK37" s="8"/>
      <c r="AL37" s="8"/>
      <c r="AM37" s="8"/>
      <c r="AN37" s="8"/>
      <c r="AO37" s="8"/>
      <c r="AP37" s="8"/>
      <c r="AQ37" s="8"/>
      <c r="AR37" s="8"/>
      <c r="AS37" s="8"/>
      <c r="AT37" s="8"/>
      <c r="AU37" s="8"/>
      <c r="AV37" s="8"/>
      <c r="AW37" s="8"/>
      <c r="AX37" s="8"/>
      <c r="AY37" s="8"/>
      <c r="AZ37" s="8"/>
      <c r="BA37" s="8"/>
      <c r="BB37" s="8"/>
      <c r="BC37" s="8"/>
      <c r="BD37" s="8"/>
      <c r="BE37" s="8"/>
      <c r="BF37" s="8"/>
      <c r="BG37" s="8"/>
      <c r="BH37" s="8"/>
      <c r="BI37" s="8"/>
      <c r="BJ37" s="8"/>
      <c r="BK37" s="8"/>
      <c r="BL37" s="8"/>
      <c r="BM37" s="8"/>
      <c r="BN37" s="8"/>
      <c r="BO37" s="8"/>
      <c r="BP37" s="8"/>
      <c r="BQ37" s="8"/>
      <c r="BR37" s="8"/>
      <c r="BS37" s="8"/>
      <c r="BT37" s="8"/>
      <c r="BU37" s="8"/>
      <c r="BV37" s="8"/>
      <c r="BW37" s="8"/>
      <c r="BX37" s="8"/>
      <c r="BY37" s="8"/>
      <c r="BZ37" s="8"/>
      <c r="CA37" s="8"/>
      <c r="CB37" s="8"/>
      <c r="CC37" s="8"/>
      <c r="CD37" s="8"/>
      <c r="CE37" s="8"/>
      <c r="CF37" s="8"/>
      <c r="CG37" s="8"/>
      <c r="CH37" s="8"/>
      <c r="CI37" s="8"/>
      <c r="CJ37" s="8"/>
      <c r="CK37" s="8"/>
      <c r="CL37" s="8"/>
      <c r="CM37" s="8"/>
      <c r="CN37" s="8"/>
      <c r="CO37" s="8"/>
      <c r="CP37" s="8"/>
      <c r="CQ37" s="8"/>
      <c r="CR37" s="8"/>
      <c r="CS37" s="8"/>
      <c r="CT37" s="8"/>
      <c r="CU37" s="8"/>
      <c r="CV37" s="8"/>
      <c r="CW37" s="8"/>
      <c r="CX37" s="8"/>
      <c r="CY37" s="8"/>
      <c r="CZ37" s="8"/>
    </row>
    <row r="38" spans="2:104" ht="15.75" customHeight="1" thickBot="1" x14ac:dyDescent="0.35">
      <c r="B38" s="732" t="s">
        <v>28</v>
      </c>
      <c r="C38" s="733">
        <v>1.6</v>
      </c>
      <c r="D38" s="723">
        <v>1.6</v>
      </c>
      <c r="E38" s="723">
        <v>1.6</v>
      </c>
      <c r="F38" s="723">
        <v>1.6</v>
      </c>
      <c r="G38" s="713" t="s">
        <v>655</v>
      </c>
      <c r="H38" s="713" t="s">
        <v>655</v>
      </c>
      <c r="I38" s="713" t="s">
        <v>655</v>
      </c>
      <c r="J38" s="713" t="s">
        <v>655</v>
      </c>
      <c r="K38" s="713" t="s">
        <v>39</v>
      </c>
      <c r="L38" s="713"/>
      <c r="Y38" s="8"/>
      <c r="Z38" s="8"/>
      <c r="AA38" s="8"/>
      <c r="AB38" s="8"/>
      <c r="AC38" s="8"/>
      <c r="AD38" s="8"/>
      <c r="AE38" s="8"/>
      <c r="AF38" s="8"/>
      <c r="AG38" s="8"/>
      <c r="AH38" s="8"/>
      <c r="AI38" s="8"/>
      <c r="AJ38" s="8"/>
      <c r="AK38" s="8"/>
      <c r="AL38" s="8"/>
      <c r="AM38" s="8"/>
      <c r="AN38" s="8"/>
      <c r="AO38" s="8"/>
      <c r="AP38" s="8"/>
      <c r="AQ38" s="8"/>
      <c r="AR38" s="8"/>
      <c r="AS38" s="8"/>
      <c r="AT38" s="8"/>
      <c r="AU38" s="8"/>
      <c r="AV38" s="8"/>
      <c r="AW38" s="8"/>
      <c r="AX38" s="8"/>
      <c r="AY38" s="8"/>
      <c r="AZ38" s="8"/>
      <c r="BA38" s="8"/>
      <c r="BB38" s="8"/>
      <c r="BC38" s="8"/>
      <c r="BD38" s="8"/>
      <c r="BE38" s="8"/>
      <c r="BF38" s="8"/>
      <c r="BG38" s="8"/>
      <c r="BH38" s="8"/>
      <c r="BI38" s="8"/>
      <c r="BJ38" s="8"/>
      <c r="BK38" s="8"/>
      <c r="BL38" s="8"/>
      <c r="BM38" s="8"/>
      <c r="BN38" s="8"/>
      <c r="BO38" s="8"/>
      <c r="BP38" s="8"/>
      <c r="BQ38" s="8"/>
      <c r="BR38" s="8"/>
      <c r="BS38" s="8"/>
      <c r="BT38" s="8"/>
      <c r="BU38" s="8"/>
      <c r="BV38" s="8"/>
      <c r="BW38" s="8"/>
      <c r="BX38" s="8"/>
      <c r="BY38" s="8"/>
      <c r="BZ38" s="8"/>
      <c r="CA38" s="8"/>
      <c r="CB38" s="8"/>
      <c r="CC38" s="8"/>
      <c r="CD38" s="8"/>
      <c r="CE38" s="8"/>
      <c r="CF38" s="8"/>
      <c r="CG38" s="8"/>
      <c r="CH38" s="8"/>
      <c r="CI38" s="8"/>
      <c r="CJ38" s="8"/>
      <c r="CK38" s="8"/>
      <c r="CL38" s="8"/>
      <c r="CM38" s="8"/>
      <c r="CN38" s="8"/>
      <c r="CO38" s="8"/>
      <c r="CP38" s="8"/>
      <c r="CQ38" s="8"/>
      <c r="CR38" s="8"/>
      <c r="CS38" s="8"/>
      <c r="CT38" s="8"/>
      <c r="CU38" s="8"/>
      <c r="CV38" s="8"/>
      <c r="CW38" s="8"/>
      <c r="CX38" s="8"/>
      <c r="CY38" s="8"/>
      <c r="CZ38" s="8"/>
    </row>
    <row r="39" spans="2:104" ht="15" thickBot="1" x14ac:dyDescent="0.35">
      <c r="B39" s="732" t="s">
        <v>44</v>
      </c>
      <c r="C39" s="729">
        <v>235</v>
      </c>
      <c r="D39" s="729">
        <v>235</v>
      </c>
      <c r="E39" s="729">
        <v>235</v>
      </c>
      <c r="F39" s="729">
        <v>235</v>
      </c>
      <c r="G39" s="713" t="s">
        <v>655</v>
      </c>
      <c r="H39" s="713" t="s">
        <v>655</v>
      </c>
      <c r="I39" s="713" t="s">
        <v>655</v>
      </c>
      <c r="J39" s="713" t="s">
        <v>655</v>
      </c>
      <c r="K39" s="713" t="s">
        <v>15</v>
      </c>
      <c r="L39" s="713"/>
      <c r="Y39" s="8"/>
      <c r="Z39" s="8"/>
      <c r="AA39" s="8"/>
      <c r="AB39" s="8"/>
      <c r="AC39" s="8"/>
      <c r="AD39" s="8"/>
      <c r="AE39" s="8"/>
      <c r="AF39" s="8"/>
      <c r="AG39" s="8"/>
      <c r="AH39" s="8"/>
      <c r="AI39" s="8"/>
      <c r="AJ39" s="8"/>
      <c r="AK39" s="8"/>
      <c r="AL39" s="8"/>
      <c r="AM39" s="8"/>
      <c r="AN39" s="8"/>
      <c r="AO39" s="8"/>
      <c r="AP39" s="8"/>
      <c r="AQ39" s="8"/>
      <c r="AR39" s="8"/>
      <c r="AS39" s="8"/>
      <c r="AT39" s="8"/>
      <c r="AU39" s="8"/>
      <c r="AV39" s="8"/>
      <c r="AW39" s="8"/>
      <c r="AX39" s="8"/>
      <c r="AY39" s="8"/>
      <c r="AZ39" s="8"/>
      <c r="BA39" s="8"/>
      <c r="BB39" s="8"/>
      <c r="BC39" s="8"/>
      <c r="BD39" s="8"/>
      <c r="BE39" s="8"/>
      <c r="BF39" s="8"/>
      <c r="BG39" s="8"/>
      <c r="BH39" s="8"/>
      <c r="BI39" s="8"/>
      <c r="BJ39" s="8"/>
      <c r="BK39" s="8"/>
      <c r="BL39" s="8"/>
      <c r="BM39" s="8"/>
      <c r="BN39" s="8"/>
      <c r="BO39" s="8"/>
      <c r="BP39" s="8"/>
      <c r="BQ39" s="8"/>
      <c r="BR39" s="8"/>
      <c r="BS39" s="8"/>
      <c r="BT39" s="8"/>
      <c r="BU39" s="8"/>
      <c r="BV39" s="8"/>
      <c r="BW39" s="8"/>
      <c r="BX39" s="8"/>
      <c r="BY39" s="8"/>
      <c r="BZ39" s="8"/>
      <c r="CA39" s="8"/>
      <c r="CB39" s="8"/>
      <c r="CC39" s="8"/>
      <c r="CD39" s="8"/>
      <c r="CE39" s="8"/>
      <c r="CF39" s="8"/>
      <c r="CG39" s="8"/>
      <c r="CH39" s="8"/>
      <c r="CI39" s="8"/>
      <c r="CJ39" s="8"/>
      <c r="CK39" s="8"/>
      <c r="CL39" s="8"/>
      <c r="CM39" s="8"/>
      <c r="CN39" s="8"/>
      <c r="CO39" s="8"/>
      <c r="CP39" s="8"/>
      <c r="CQ39" s="8"/>
      <c r="CR39" s="8"/>
      <c r="CS39" s="8"/>
      <c r="CT39" s="8"/>
      <c r="CU39" s="8"/>
      <c r="CV39" s="8"/>
      <c r="CW39" s="8"/>
      <c r="CX39" s="8"/>
      <c r="CY39" s="8"/>
      <c r="CZ39" s="8"/>
    </row>
    <row r="40" spans="2:104" ht="15" thickBot="1" x14ac:dyDescent="0.35">
      <c r="B40" s="732" t="s">
        <v>510</v>
      </c>
      <c r="C40" s="729">
        <v>0</v>
      </c>
      <c r="D40" s="713">
        <v>0</v>
      </c>
      <c r="E40" s="713">
        <v>0</v>
      </c>
      <c r="F40" s="713">
        <v>0</v>
      </c>
      <c r="G40" s="713" t="s">
        <v>655</v>
      </c>
      <c r="H40" s="713" t="s">
        <v>655</v>
      </c>
      <c r="I40" s="713" t="s">
        <v>655</v>
      </c>
      <c r="J40" s="713" t="s">
        <v>655</v>
      </c>
      <c r="K40" s="713" t="s">
        <v>19</v>
      </c>
      <c r="L40" s="713"/>
      <c r="Y40" s="8"/>
      <c r="Z40" s="8"/>
      <c r="AA40" s="8"/>
      <c r="AB40" s="8"/>
      <c r="AC40" s="8"/>
      <c r="AD40" s="8"/>
      <c r="AE40" s="8"/>
      <c r="AF40" s="8"/>
      <c r="AG40" s="8"/>
      <c r="AH40" s="8"/>
      <c r="AI40" s="8"/>
      <c r="AJ40" s="8"/>
      <c r="AK40" s="8"/>
      <c r="AL40" s="8"/>
      <c r="AM40" s="8"/>
      <c r="AN40" s="8"/>
      <c r="AO40" s="8"/>
      <c r="AP40" s="8"/>
      <c r="AQ40" s="8"/>
      <c r="AR40" s="8"/>
      <c r="AS40" s="8"/>
      <c r="AT40" s="8"/>
      <c r="AU40" s="8"/>
      <c r="AV40" s="8"/>
      <c r="AW40" s="8"/>
      <c r="AX40" s="8"/>
      <c r="AY40" s="8"/>
      <c r="AZ40" s="8"/>
      <c r="BA40" s="8"/>
      <c r="BB40" s="8"/>
      <c r="BC40" s="8"/>
      <c r="BD40" s="8"/>
      <c r="BE40" s="8"/>
      <c r="BF40" s="8"/>
      <c r="BG40" s="8"/>
      <c r="BH40" s="8"/>
      <c r="BI40" s="8"/>
      <c r="BJ40" s="8"/>
      <c r="BK40" s="8"/>
      <c r="BL40" s="8"/>
      <c r="BM40" s="8"/>
      <c r="BN40" s="8"/>
      <c r="BO40" s="8"/>
      <c r="BP40" s="8"/>
      <c r="BQ40" s="8"/>
      <c r="BR40" s="8"/>
      <c r="BS40" s="8"/>
      <c r="BT40" s="8"/>
      <c r="BU40" s="8"/>
      <c r="BV40" s="8"/>
      <c r="BW40" s="8"/>
      <c r="BX40" s="8"/>
      <c r="BY40" s="8"/>
      <c r="BZ40" s="8"/>
      <c r="CA40" s="8"/>
      <c r="CB40" s="8"/>
      <c r="CC40" s="8"/>
      <c r="CD40" s="8"/>
      <c r="CE40" s="8"/>
      <c r="CF40" s="8"/>
      <c r="CG40" s="8"/>
      <c r="CH40" s="8"/>
      <c r="CI40" s="8"/>
      <c r="CJ40" s="8"/>
      <c r="CK40" s="8"/>
      <c r="CL40" s="8"/>
      <c r="CM40" s="8"/>
      <c r="CN40" s="8"/>
      <c r="CO40" s="8"/>
      <c r="CP40" s="8"/>
      <c r="CQ40" s="8"/>
      <c r="CR40" s="8"/>
      <c r="CS40" s="8"/>
      <c r="CT40" s="8"/>
      <c r="CU40" s="8"/>
      <c r="CV40" s="8"/>
      <c r="CW40" s="8"/>
      <c r="CX40" s="8"/>
      <c r="CY40" s="8"/>
      <c r="CZ40" s="8"/>
    </row>
    <row r="41" spans="2:104" x14ac:dyDescent="0.3">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8"/>
      <c r="AO41" s="8"/>
      <c r="AP41" s="8"/>
      <c r="AQ41" s="8"/>
      <c r="AR41" s="8"/>
      <c r="AS41" s="8"/>
      <c r="AT41" s="8"/>
      <c r="AU41" s="8"/>
      <c r="AV41" s="8"/>
      <c r="AW41" s="8"/>
      <c r="AX41" s="8"/>
      <c r="AY41" s="8"/>
      <c r="AZ41" s="8"/>
      <c r="BA41" s="8"/>
      <c r="BB41" s="8"/>
      <c r="BC41" s="8"/>
      <c r="BD41" s="8"/>
      <c r="BE41" s="8"/>
      <c r="BF41" s="8"/>
      <c r="BG41" s="8"/>
      <c r="BH41" s="8"/>
      <c r="BI41" s="8"/>
      <c r="BJ41" s="8"/>
      <c r="BK41" s="8"/>
      <c r="BL41" s="8"/>
      <c r="BM41" s="8"/>
      <c r="BN41" s="8"/>
      <c r="BO41" s="8"/>
      <c r="BP41" s="8"/>
      <c r="BQ41" s="8"/>
      <c r="BR41" s="8"/>
      <c r="BS41" s="8"/>
      <c r="BT41" s="8"/>
      <c r="BU41" s="8"/>
      <c r="BV41" s="8"/>
      <c r="BW41" s="8"/>
      <c r="BX41" s="8"/>
      <c r="BY41" s="8"/>
      <c r="BZ41" s="8"/>
      <c r="CA41" s="8"/>
      <c r="CB41" s="8"/>
      <c r="CC41" s="8"/>
      <c r="CD41" s="8"/>
      <c r="CE41" s="8"/>
      <c r="CF41" s="8"/>
      <c r="CG41" s="8"/>
      <c r="CH41" s="8"/>
      <c r="CI41" s="8"/>
      <c r="CJ41" s="8"/>
      <c r="CK41" s="8"/>
      <c r="CL41" s="8"/>
      <c r="CM41" s="8"/>
      <c r="CN41" s="8"/>
      <c r="CO41" s="8"/>
      <c r="CP41" s="8"/>
      <c r="CQ41" s="8"/>
      <c r="CR41" s="8"/>
      <c r="CS41" s="8"/>
      <c r="CT41" s="8"/>
      <c r="CU41" s="8"/>
      <c r="CV41" s="8"/>
      <c r="CW41" s="8"/>
      <c r="CX41" s="8"/>
      <c r="CY41" s="8"/>
      <c r="CZ41" s="8"/>
    </row>
    <row r="42" spans="2:104" ht="15" thickBot="1" x14ac:dyDescent="0.35">
      <c r="B42" s="445" t="s">
        <v>527</v>
      </c>
      <c r="C42" s="446"/>
      <c r="D42" s="446"/>
      <c r="E42" s="446"/>
      <c r="F42" s="446"/>
      <c r="I42" s="712"/>
      <c r="J42" s="712"/>
      <c r="K42" s="712"/>
      <c r="L42" s="712"/>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8"/>
      <c r="AO42" s="8"/>
      <c r="AP42" s="8"/>
      <c r="AQ42" s="8"/>
      <c r="AR42" s="8"/>
      <c r="AS42" s="8"/>
      <c r="AT42" s="8"/>
      <c r="AU42" s="8"/>
      <c r="AV42" s="8"/>
      <c r="AW42" s="8"/>
      <c r="AX42" s="8"/>
      <c r="AY42" s="8"/>
      <c r="AZ42" s="8"/>
      <c r="BA42" s="8"/>
      <c r="BB42" s="8"/>
      <c r="BC42" s="8"/>
      <c r="BD42" s="8"/>
      <c r="BE42" s="8"/>
      <c r="BF42" s="8"/>
      <c r="BG42" s="8"/>
      <c r="BH42" s="8"/>
      <c r="BI42" s="8"/>
      <c r="BJ42" s="8"/>
      <c r="BK42" s="8"/>
      <c r="BL42" s="8"/>
      <c r="BM42" s="8"/>
      <c r="BN42" s="8"/>
      <c r="BO42" s="8"/>
      <c r="BP42" s="8"/>
      <c r="BQ42" s="8"/>
      <c r="BR42" s="8"/>
      <c r="BS42" s="8"/>
      <c r="BT42" s="8"/>
      <c r="BU42" s="8"/>
      <c r="BV42" s="8"/>
      <c r="BW42" s="8"/>
      <c r="BX42" s="8"/>
      <c r="BY42" s="8"/>
      <c r="BZ42" s="8"/>
      <c r="CA42" s="8"/>
      <c r="CB42" s="8"/>
      <c r="CC42" s="8"/>
      <c r="CD42" s="8"/>
      <c r="CE42" s="8"/>
      <c r="CF42" s="8"/>
      <c r="CG42" s="8"/>
      <c r="CH42" s="8"/>
      <c r="CI42" s="8"/>
      <c r="CJ42" s="8"/>
      <c r="CK42" s="8"/>
      <c r="CL42" s="8"/>
      <c r="CM42" s="8"/>
      <c r="CN42" s="8"/>
      <c r="CO42" s="8"/>
      <c r="CP42" s="8"/>
      <c r="CQ42" s="8"/>
      <c r="CR42" s="8"/>
      <c r="CS42" s="8"/>
      <c r="CT42" s="8"/>
      <c r="CU42" s="8"/>
      <c r="CV42" s="8"/>
      <c r="CW42" s="8"/>
      <c r="CX42" s="8"/>
      <c r="CY42" s="8"/>
      <c r="CZ42" s="8"/>
    </row>
    <row r="43" spans="2:104" ht="15" thickBot="1" x14ac:dyDescent="0.35">
      <c r="B43" s="710" t="s">
        <v>531</v>
      </c>
      <c r="C43" s="556">
        <f>C35/C$16*Euro</f>
        <v>10.43</v>
      </c>
      <c r="D43" s="556">
        <f>D35/D$16*Euro</f>
        <v>9.8041999999999998</v>
      </c>
      <c r="E43" s="556">
        <f>E35/E$16*Euro</f>
        <v>8.8237800000000011</v>
      </c>
      <c r="F43" s="556">
        <f>F35/F$16*Euro</f>
        <v>7.9414020000000001</v>
      </c>
      <c r="G43" s="446"/>
      <c r="H43" s="446"/>
      <c r="I43" s="446"/>
      <c r="J43" s="446"/>
      <c r="K43" s="446"/>
      <c r="L43" s="44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8"/>
      <c r="AO43" s="8"/>
      <c r="AP43" s="8"/>
      <c r="AQ43" s="8"/>
      <c r="AR43" s="8"/>
      <c r="AS43" s="8"/>
      <c r="AT43" s="8"/>
      <c r="AU43" s="8"/>
      <c r="AV43" s="8"/>
      <c r="AW43" s="8"/>
      <c r="AX43" s="8"/>
      <c r="AY43" s="8"/>
      <c r="AZ43" s="8"/>
      <c r="BA43" s="8"/>
      <c r="BB43" s="8"/>
      <c r="BC43" s="8"/>
      <c r="BD43" s="8"/>
      <c r="BE43" s="8"/>
      <c r="BF43" s="8"/>
      <c r="BG43" s="8"/>
      <c r="BH43" s="8"/>
      <c r="BI43" s="8"/>
      <c r="BJ43" s="8"/>
      <c r="BK43" s="8"/>
      <c r="BL43" s="8"/>
      <c r="BM43" s="8"/>
      <c r="BN43" s="8"/>
      <c r="BO43" s="8"/>
      <c r="BP43" s="8"/>
      <c r="BQ43" s="8"/>
      <c r="BR43" s="8"/>
      <c r="BS43" s="8"/>
      <c r="BT43" s="8"/>
      <c r="BU43" s="8"/>
      <c r="BV43" s="8"/>
      <c r="BW43" s="8"/>
      <c r="BX43" s="8"/>
      <c r="BY43" s="8"/>
      <c r="BZ43" s="8"/>
      <c r="CA43" s="8"/>
      <c r="CB43" s="8"/>
      <c r="CC43" s="8"/>
      <c r="CD43" s="8"/>
      <c r="CE43" s="8"/>
      <c r="CF43" s="8"/>
      <c r="CG43" s="8"/>
      <c r="CH43" s="8"/>
      <c r="CI43" s="8"/>
      <c r="CJ43" s="8"/>
      <c r="CK43" s="8"/>
      <c r="CL43" s="8"/>
      <c r="CM43" s="8"/>
      <c r="CN43" s="8"/>
      <c r="CO43" s="8"/>
      <c r="CP43" s="8"/>
      <c r="CQ43" s="8"/>
      <c r="CR43" s="8"/>
      <c r="CS43" s="8"/>
      <c r="CT43" s="8"/>
      <c r="CU43" s="8"/>
      <c r="CV43" s="8"/>
      <c r="CW43" s="8"/>
      <c r="CX43" s="8"/>
      <c r="CY43" s="8"/>
      <c r="CZ43" s="8"/>
    </row>
    <row r="44" spans="2:104" ht="15" thickBot="1" x14ac:dyDescent="0.35">
      <c r="B44" s="710" t="s">
        <v>532</v>
      </c>
      <c r="C44" s="556">
        <f>C38/C$16*Euro</f>
        <v>1.1919999999999999</v>
      </c>
      <c r="D44" s="556">
        <f>D38/D$16*Euro</f>
        <v>1.1919999999999999</v>
      </c>
      <c r="E44" s="556">
        <f>E38/E$16*Euro</f>
        <v>1.1919999999999999</v>
      </c>
      <c r="F44" s="556">
        <f>F38/F$16*Euro</f>
        <v>1.1919999999999999</v>
      </c>
      <c r="G44" s="556"/>
      <c r="H44" s="556"/>
      <c r="I44" s="556"/>
      <c r="J44" s="556"/>
      <c r="K44" s="556"/>
      <c r="L44" s="556"/>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8"/>
      <c r="AO44" s="8"/>
      <c r="AP44" s="8"/>
      <c r="AQ44" s="8"/>
      <c r="AR44" s="8"/>
      <c r="AS44" s="8"/>
      <c r="AT44" s="8"/>
      <c r="AU44" s="8"/>
      <c r="AV44" s="8"/>
      <c r="AW44" s="8"/>
      <c r="AX44" s="8"/>
      <c r="AY44" s="8"/>
      <c r="AZ44" s="8"/>
      <c r="BA44" s="8"/>
      <c r="BB44" s="8"/>
      <c r="BC44" s="8"/>
      <c r="BD44" s="8"/>
      <c r="BE44" s="8"/>
      <c r="BF44" s="8"/>
      <c r="BG44" s="8"/>
      <c r="BH44" s="8"/>
      <c r="BI44" s="8"/>
      <c r="BJ44" s="8"/>
      <c r="BK44" s="8"/>
      <c r="BL44" s="8"/>
      <c r="BM44" s="8"/>
      <c r="BN44" s="8"/>
      <c r="BO44" s="8"/>
      <c r="BP44" s="8"/>
      <c r="BQ44" s="8"/>
      <c r="BR44" s="8"/>
      <c r="BS44" s="8"/>
      <c r="BT44" s="8"/>
      <c r="BU44" s="8"/>
      <c r="BV44" s="8"/>
      <c r="BW44" s="8"/>
      <c r="BX44" s="8"/>
      <c r="BY44" s="8"/>
      <c r="BZ44" s="8"/>
      <c r="CA44" s="8"/>
      <c r="CB44" s="8"/>
      <c r="CC44" s="8"/>
      <c r="CD44" s="8"/>
      <c r="CE44" s="8"/>
      <c r="CF44" s="8"/>
      <c r="CG44" s="8"/>
      <c r="CH44" s="8"/>
      <c r="CI44" s="8"/>
      <c r="CJ44" s="8"/>
      <c r="CK44" s="8"/>
      <c r="CL44" s="8"/>
      <c r="CM44" s="8"/>
      <c r="CN44" s="8"/>
      <c r="CO44" s="8"/>
      <c r="CP44" s="8"/>
      <c r="CQ44" s="8"/>
      <c r="CR44" s="8"/>
      <c r="CS44" s="8"/>
      <c r="CT44" s="8"/>
      <c r="CU44" s="8"/>
      <c r="CV44" s="8"/>
      <c r="CW44" s="8"/>
      <c r="CX44" s="8"/>
      <c r="CY44" s="8"/>
      <c r="CZ44" s="8"/>
    </row>
    <row r="45" spans="2:104" ht="15" thickBot="1" x14ac:dyDescent="0.35">
      <c r="B45" s="710"/>
      <c r="C45" s="709"/>
      <c r="D45" s="709"/>
      <c r="E45" s="709"/>
      <c r="F45" s="709"/>
      <c r="G45" s="556"/>
      <c r="H45" s="556"/>
      <c r="I45" s="556"/>
      <c r="J45" s="556"/>
      <c r="K45" s="556"/>
      <c r="L45" s="556"/>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8"/>
      <c r="AO45" s="8"/>
      <c r="AP45" s="8"/>
      <c r="AQ45" s="8"/>
      <c r="AR45" s="8"/>
      <c r="AS45" s="8"/>
      <c r="AT45" s="8"/>
      <c r="AU45" s="8"/>
      <c r="AV45" s="8"/>
      <c r="AW45" s="8"/>
      <c r="AX45" s="8"/>
      <c r="AY45" s="8"/>
      <c r="AZ45" s="8"/>
      <c r="BA45" s="8"/>
      <c r="BB45" s="8"/>
      <c r="BC45" s="8"/>
      <c r="BD45" s="8"/>
      <c r="BE45" s="8"/>
      <c r="BF45" s="8"/>
      <c r="BG45" s="8"/>
      <c r="BH45" s="8"/>
      <c r="BI45" s="8"/>
      <c r="BJ45" s="8"/>
      <c r="BK45" s="8"/>
      <c r="BL45" s="8"/>
      <c r="BM45" s="8"/>
      <c r="BN45" s="8"/>
      <c r="BO45" s="8"/>
      <c r="BP45" s="8"/>
      <c r="BQ45" s="8"/>
      <c r="BR45" s="8"/>
      <c r="BS45" s="8"/>
      <c r="BT45" s="8"/>
      <c r="BU45" s="8"/>
      <c r="BV45" s="8"/>
      <c r="BW45" s="8"/>
      <c r="BX45" s="8"/>
      <c r="BY45" s="8"/>
      <c r="BZ45" s="8"/>
      <c r="CA45" s="8"/>
      <c r="CB45" s="8"/>
      <c r="CC45" s="8"/>
      <c r="CD45" s="8"/>
      <c r="CE45" s="8"/>
      <c r="CF45" s="8"/>
      <c r="CG45" s="8"/>
      <c r="CH45" s="8"/>
      <c r="CI45" s="8"/>
      <c r="CJ45" s="8"/>
      <c r="CK45" s="8"/>
      <c r="CL45" s="8"/>
      <c r="CM45" s="8"/>
      <c r="CN45" s="8"/>
      <c r="CO45" s="8"/>
      <c r="CP45" s="8"/>
      <c r="CQ45" s="8"/>
      <c r="CR45" s="8"/>
      <c r="CS45" s="8"/>
      <c r="CT45" s="8"/>
      <c r="CU45" s="8"/>
      <c r="CV45" s="8"/>
      <c r="CW45" s="8"/>
      <c r="CX45" s="8"/>
      <c r="CY45" s="8"/>
      <c r="CZ45" s="8"/>
    </row>
    <row r="46" spans="2:104" ht="15" thickBot="1" x14ac:dyDescent="0.35">
      <c r="B46" s="708" t="s">
        <v>530</v>
      </c>
      <c r="C46" s="556">
        <f>C39/C16/1000*Euro</f>
        <v>0.17507500000000001</v>
      </c>
      <c r="D46" s="556">
        <f>D39/D16/1000*Euro</f>
        <v>0.17507500000000001</v>
      </c>
      <c r="E46" s="556">
        <f>E39/E16/1000*Euro</f>
        <v>0.17507500000000001</v>
      </c>
      <c r="F46" s="556">
        <f>F39/F16/1000*Euro</f>
        <v>0.17507500000000001</v>
      </c>
      <c r="G46" s="709"/>
      <c r="H46" s="709"/>
      <c r="I46" s="709"/>
      <c r="J46" s="709"/>
      <c r="K46" s="709"/>
      <c r="L46" s="709"/>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8"/>
      <c r="AO46" s="8"/>
      <c r="AP46" s="8"/>
      <c r="AQ46" s="8"/>
      <c r="AR46" s="8"/>
      <c r="AS46" s="8"/>
      <c r="AT46" s="8"/>
      <c r="AU46" s="8"/>
      <c r="AV46" s="8"/>
      <c r="AW46" s="8"/>
      <c r="AX46" s="8"/>
      <c r="AY46" s="8"/>
      <c r="AZ46" s="8"/>
      <c r="BA46" s="8"/>
      <c r="BB46" s="8"/>
      <c r="BC46" s="8"/>
      <c r="BD46" s="8"/>
      <c r="BE46" s="8"/>
      <c r="BF46" s="8"/>
      <c r="BG46" s="8"/>
      <c r="BH46" s="8"/>
      <c r="BI46" s="8"/>
      <c r="BJ46" s="8"/>
      <c r="BK46" s="8"/>
      <c r="BL46" s="8"/>
      <c r="BM46" s="8"/>
      <c r="BN46" s="8"/>
      <c r="BO46" s="8"/>
      <c r="BP46" s="8"/>
      <c r="BQ46" s="8"/>
      <c r="BR46" s="8"/>
      <c r="BS46" s="8"/>
      <c r="BT46" s="8"/>
      <c r="BU46" s="8"/>
      <c r="BV46" s="8"/>
      <c r="BW46" s="8"/>
      <c r="BX46" s="8"/>
      <c r="BY46" s="8"/>
      <c r="BZ46" s="8"/>
      <c r="CA46" s="8"/>
      <c r="CB46" s="8"/>
      <c r="CC46" s="8"/>
      <c r="CD46" s="8"/>
      <c r="CE46" s="8"/>
      <c r="CF46" s="8"/>
      <c r="CG46" s="8"/>
      <c r="CH46" s="8"/>
      <c r="CI46" s="8"/>
      <c r="CJ46" s="8"/>
      <c r="CK46" s="8"/>
      <c r="CL46" s="8"/>
      <c r="CM46" s="8"/>
      <c r="CN46" s="8"/>
      <c r="CO46" s="8"/>
      <c r="CP46" s="8"/>
      <c r="CQ46" s="8"/>
      <c r="CR46" s="8"/>
      <c r="CS46" s="8"/>
      <c r="CT46" s="8"/>
      <c r="CU46" s="8"/>
      <c r="CV46" s="8"/>
      <c r="CW46" s="8"/>
      <c r="CX46" s="8"/>
      <c r="CY46" s="8"/>
      <c r="CZ46" s="8"/>
    </row>
    <row r="47" spans="2:104" ht="15" thickBot="1" x14ac:dyDescent="0.35">
      <c r="B47" s="542" t="s">
        <v>533</v>
      </c>
      <c r="C47" s="728">
        <f>C40/3.6*Euro</f>
        <v>0</v>
      </c>
      <c r="D47" s="791">
        <f>D40/3.6*Euro</f>
        <v>0</v>
      </c>
      <c r="E47" s="791">
        <f>E40/3.6*Euro</f>
        <v>0</v>
      </c>
      <c r="F47" s="791">
        <f>F40/3.6*Euro</f>
        <v>0</v>
      </c>
      <c r="G47" s="556"/>
      <c r="H47" s="556"/>
      <c r="I47" s="556"/>
      <c r="J47" s="556"/>
      <c r="K47" s="556"/>
      <c r="L47" s="556"/>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8"/>
      <c r="AO47" s="8"/>
      <c r="AP47" s="8"/>
      <c r="AQ47" s="8"/>
      <c r="AR47" s="8"/>
      <c r="AS47" s="8"/>
      <c r="AT47" s="8"/>
      <c r="AU47" s="8"/>
      <c r="AV47" s="8"/>
      <c r="AW47" s="8"/>
      <c r="AX47" s="8"/>
      <c r="AY47" s="8"/>
      <c r="AZ47" s="8"/>
      <c r="BA47" s="8"/>
      <c r="BB47" s="8"/>
      <c r="BC47" s="8"/>
      <c r="BD47" s="8"/>
      <c r="BE47" s="8"/>
      <c r="BF47" s="8"/>
      <c r="BG47" s="8"/>
      <c r="BH47" s="8"/>
      <c r="BI47" s="8"/>
      <c r="BJ47" s="8"/>
      <c r="BK47" s="8"/>
      <c r="BL47" s="8"/>
      <c r="BM47" s="8"/>
      <c r="BN47" s="8"/>
      <c r="BO47" s="8"/>
      <c r="BP47" s="8"/>
      <c r="BQ47" s="8"/>
      <c r="BR47" s="8"/>
      <c r="BS47" s="8"/>
      <c r="BT47" s="8"/>
      <c r="BU47" s="8"/>
      <c r="BV47" s="8"/>
      <c r="BW47" s="8"/>
      <c r="BX47" s="8"/>
      <c r="BY47" s="8"/>
      <c r="BZ47" s="8"/>
      <c r="CA47" s="8"/>
      <c r="CB47" s="8"/>
      <c r="CC47" s="8"/>
      <c r="CD47" s="8"/>
      <c r="CE47" s="8"/>
      <c r="CF47" s="8"/>
      <c r="CG47" s="8"/>
      <c r="CH47" s="8"/>
      <c r="CI47" s="8"/>
      <c r="CJ47" s="8"/>
      <c r="CK47" s="8"/>
      <c r="CL47" s="8"/>
      <c r="CM47" s="8"/>
      <c r="CN47" s="8"/>
      <c r="CO47" s="8"/>
      <c r="CP47" s="8"/>
      <c r="CQ47" s="8"/>
      <c r="CR47" s="8"/>
      <c r="CS47" s="8"/>
      <c r="CT47" s="8"/>
      <c r="CU47" s="8"/>
      <c r="CV47" s="8"/>
      <c r="CW47" s="8"/>
      <c r="CX47" s="8"/>
      <c r="CY47" s="8"/>
      <c r="CZ47" s="8"/>
    </row>
    <row r="48" spans="2:104" ht="15" thickBot="1" x14ac:dyDescent="0.35">
      <c r="B48" s="542"/>
      <c r="C48" s="728"/>
      <c r="D48" s="728"/>
      <c r="E48" s="728"/>
      <c r="F48" s="728"/>
      <c r="G48" s="728"/>
      <c r="H48" s="728"/>
      <c r="I48" s="728"/>
      <c r="J48" s="728"/>
      <c r="K48" s="728"/>
      <c r="L48" s="72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8"/>
      <c r="AO48" s="8"/>
      <c r="AP48" s="8"/>
      <c r="AQ48" s="8"/>
      <c r="AR48" s="8"/>
      <c r="AS48" s="8"/>
      <c r="AT48" s="8"/>
      <c r="AU48" s="8"/>
      <c r="AV48" s="8"/>
      <c r="AW48" s="8"/>
      <c r="AX48" s="8"/>
      <c r="AY48" s="8"/>
      <c r="AZ48" s="8"/>
      <c r="BA48" s="8"/>
      <c r="BB48" s="8"/>
      <c r="BC48" s="8"/>
      <c r="BD48" s="8"/>
      <c r="BE48" s="8"/>
      <c r="BF48" s="8"/>
      <c r="BG48" s="8"/>
      <c r="BH48" s="8"/>
      <c r="BI48" s="8"/>
      <c r="BJ48" s="8"/>
      <c r="BK48" s="8"/>
      <c r="BL48" s="8"/>
      <c r="BM48" s="8"/>
      <c r="BN48" s="8"/>
      <c r="BO48" s="8"/>
      <c r="BP48" s="8"/>
      <c r="BQ48" s="8"/>
      <c r="BR48" s="8"/>
      <c r="BS48" s="8"/>
      <c r="BT48" s="8"/>
      <c r="BU48" s="8"/>
      <c r="BV48" s="8"/>
      <c r="BW48" s="8"/>
      <c r="BX48" s="8"/>
      <c r="BY48" s="8"/>
      <c r="BZ48" s="8"/>
      <c r="CA48" s="8"/>
      <c r="CB48" s="8"/>
      <c r="CC48" s="8"/>
      <c r="CD48" s="8"/>
      <c r="CE48" s="8"/>
      <c r="CF48" s="8"/>
      <c r="CG48" s="8"/>
      <c r="CH48" s="8"/>
      <c r="CI48" s="8"/>
      <c r="CJ48" s="8"/>
      <c r="CK48" s="8"/>
      <c r="CL48" s="8"/>
      <c r="CM48" s="8"/>
      <c r="CN48" s="8"/>
      <c r="CO48" s="8"/>
      <c r="CP48" s="8"/>
      <c r="CQ48" s="8"/>
      <c r="CR48" s="8"/>
      <c r="CS48" s="8"/>
      <c r="CT48" s="8"/>
      <c r="CU48" s="8"/>
      <c r="CV48" s="8"/>
      <c r="CW48" s="8"/>
      <c r="CX48" s="8"/>
      <c r="CY48" s="8"/>
      <c r="CZ48" s="8"/>
    </row>
    <row r="49" spans="3:104" x14ac:dyDescent="0.3">
      <c r="C49"/>
      <c r="D49"/>
      <c r="E49"/>
      <c r="F49"/>
      <c r="G49"/>
      <c r="H49"/>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8"/>
      <c r="AO49" s="8"/>
      <c r="AP49" s="8"/>
      <c r="AQ49" s="8"/>
      <c r="AR49" s="8"/>
      <c r="AS49" s="8"/>
      <c r="AT49" s="8"/>
      <c r="AU49" s="8"/>
      <c r="AV49" s="8"/>
      <c r="AW49" s="8"/>
      <c r="AX49" s="8"/>
      <c r="AY49" s="8"/>
      <c r="AZ49" s="8"/>
      <c r="BA49" s="8"/>
      <c r="BB49" s="8"/>
      <c r="BC49" s="8"/>
      <c r="BD49" s="8"/>
      <c r="BE49" s="8"/>
      <c r="BF49" s="8"/>
      <c r="BG49" s="8"/>
      <c r="BH49" s="8"/>
      <c r="BI49" s="8"/>
      <c r="BJ49" s="8"/>
      <c r="BK49" s="8"/>
      <c r="BL49" s="8"/>
      <c r="BM49" s="8"/>
      <c r="BN49" s="8"/>
      <c r="BO49" s="8"/>
      <c r="BP49" s="8"/>
      <c r="BQ49" s="8"/>
      <c r="BR49" s="8"/>
      <c r="BS49" s="8"/>
      <c r="BT49" s="8"/>
      <c r="BU49" s="8"/>
      <c r="BV49" s="8"/>
      <c r="BW49" s="8"/>
      <c r="BX49" s="8"/>
      <c r="BY49" s="8"/>
      <c r="BZ49" s="8"/>
      <c r="CA49" s="8"/>
      <c r="CB49" s="8"/>
      <c r="CC49" s="8"/>
      <c r="CD49" s="8"/>
      <c r="CE49" s="8"/>
      <c r="CF49" s="8"/>
      <c r="CG49" s="8"/>
      <c r="CH49" s="8"/>
      <c r="CI49" s="8"/>
      <c r="CJ49" s="8"/>
      <c r="CK49" s="8"/>
      <c r="CL49" s="8"/>
      <c r="CM49" s="8"/>
      <c r="CN49" s="8"/>
      <c r="CO49" s="8"/>
      <c r="CP49" s="8"/>
      <c r="CQ49" s="8"/>
      <c r="CR49" s="8"/>
      <c r="CS49" s="8"/>
      <c r="CT49" s="8"/>
      <c r="CU49" s="8"/>
      <c r="CV49" s="8"/>
      <c r="CW49" s="8"/>
      <c r="CX49" s="8"/>
      <c r="CY49" s="8"/>
      <c r="CZ49" s="8"/>
    </row>
    <row r="50" spans="3:104" x14ac:dyDescent="0.3">
      <c r="C50"/>
      <c r="D50"/>
      <c r="E50"/>
      <c r="F50"/>
      <c r="G50"/>
      <c r="H50"/>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8"/>
      <c r="AO50" s="8"/>
      <c r="AP50" s="8"/>
      <c r="AQ50" s="8"/>
      <c r="AR50" s="8"/>
      <c r="AS50" s="8"/>
      <c r="AT50" s="8"/>
      <c r="AU50" s="8"/>
      <c r="AV50" s="8"/>
      <c r="AW50" s="8"/>
      <c r="AX50" s="8"/>
      <c r="AY50" s="8"/>
      <c r="AZ50" s="8"/>
      <c r="BA50" s="8"/>
      <c r="BB50" s="8"/>
      <c r="BC50" s="8"/>
      <c r="BD50" s="8"/>
      <c r="BE50" s="8"/>
      <c r="BF50" s="8"/>
      <c r="BG50" s="8"/>
      <c r="BH50" s="8"/>
      <c r="BI50" s="8"/>
      <c r="BJ50" s="8"/>
      <c r="BK50" s="8"/>
      <c r="BL50" s="8"/>
      <c r="BM50" s="8"/>
      <c r="BN50" s="8"/>
      <c r="BO50" s="8"/>
      <c r="BP50" s="8"/>
      <c r="BQ50" s="8"/>
      <c r="BR50" s="8"/>
      <c r="BS50" s="8"/>
      <c r="BT50" s="8"/>
      <c r="BU50" s="8"/>
      <c r="BV50" s="8"/>
      <c r="BW50" s="8"/>
      <c r="BX50" s="8"/>
      <c r="BY50" s="8"/>
      <c r="BZ50" s="8"/>
      <c r="CA50" s="8"/>
      <c r="CB50" s="8"/>
      <c r="CC50" s="8"/>
      <c r="CD50" s="8"/>
      <c r="CE50" s="8"/>
      <c r="CF50" s="8"/>
      <c r="CG50" s="8"/>
      <c r="CH50" s="8"/>
      <c r="CI50" s="8"/>
      <c r="CJ50" s="8"/>
      <c r="CK50" s="8"/>
      <c r="CL50" s="8"/>
      <c r="CM50" s="8"/>
      <c r="CN50" s="8"/>
      <c r="CO50" s="8"/>
      <c r="CP50" s="8"/>
      <c r="CQ50" s="8"/>
      <c r="CR50" s="8"/>
      <c r="CS50" s="8"/>
      <c r="CT50" s="8"/>
      <c r="CU50" s="8"/>
      <c r="CV50" s="8"/>
      <c r="CW50" s="8"/>
      <c r="CX50" s="8"/>
      <c r="CY50" s="8"/>
      <c r="CZ50" s="8"/>
    </row>
    <row r="51" spans="3:104" x14ac:dyDescent="0.3">
      <c r="C51"/>
      <c r="D51"/>
      <c r="E51"/>
      <c r="F51"/>
      <c r="G51"/>
      <c r="H51"/>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8"/>
      <c r="AO51" s="8"/>
      <c r="AP51" s="8"/>
      <c r="AQ51" s="8"/>
      <c r="AR51" s="8"/>
      <c r="AS51" s="8"/>
      <c r="AT51" s="8"/>
      <c r="AU51" s="8"/>
      <c r="AV51" s="8"/>
      <c r="AW51" s="8"/>
      <c r="AX51" s="8"/>
      <c r="AY51" s="8"/>
      <c r="AZ51" s="8"/>
      <c r="BA51" s="8"/>
      <c r="BB51" s="8"/>
      <c r="BC51" s="8"/>
      <c r="BD51" s="8"/>
      <c r="BE51" s="8"/>
      <c r="BF51" s="8"/>
      <c r="BG51" s="8"/>
      <c r="BH51" s="8"/>
      <c r="BI51" s="8"/>
      <c r="BJ51" s="8"/>
      <c r="BK51" s="8"/>
      <c r="BL51" s="8"/>
      <c r="BM51" s="8"/>
      <c r="BN51" s="8"/>
      <c r="BO51" s="8"/>
      <c r="BP51" s="8"/>
      <c r="BQ51" s="8"/>
      <c r="BR51" s="8"/>
      <c r="BS51" s="8"/>
      <c r="BT51" s="8"/>
      <c r="BU51" s="8"/>
      <c r="BV51" s="8"/>
      <c r="BW51" s="8"/>
      <c r="BX51" s="8"/>
      <c r="BY51" s="8"/>
      <c r="BZ51" s="8"/>
      <c r="CA51" s="8"/>
      <c r="CB51" s="8"/>
      <c r="CC51" s="8"/>
      <c r="CD51" s="8"/>
      <c r="CE51" s="8"/>
      <c r="CF51" s="8"/>
      <c r="CG51" s="8"/>
      <c r="CH51" s="8"/>
      <c r="CI51" s="8"/>
      <c r="CJ51" s="8"/>
      <c r="CK51" s="8"/>
      <c r="CL51" s="8"/>
      <c r="CM51" s="8"/>
      <c r="CN51" s="8"/>
      <c r="CO51" s="8"/>
      <c r="CP51" s="8"/>
      <c r="CQ51" s="8"/>
      <c r="CR51" s="8"/>
      <c r="CS51" s="8"/>
      <c r="CT51" s="8"/>
      <c r="CU51" s="8"/>
      <c r="CV51" s="8"/>
      <c r="CW51" s="8"/>
      <c r="CX51" s="8"/>
      <c r="CY51" s="8"/>
      <c r="CZ51" s="8"/>
    </row>
    <row r="52" spans="3:104" x14ac:dyDescent="0.3">
      <c r="C52"/>
      <c r="D52"/>
      <c r="E52"/>
      <c r="F52"/>
      <c r="G52"/>
      <c r="H52"/>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8"/>
      <c r="AO52" s="8"/>
      <c r="AP52" s="8"/>
      <c r="AQ52" s="8"/>
      <c r="AR52" s="8"/>
      <c r="AS52" s="8"/>
      <c r="AT52" s="8"/>
      <c r="AU52" s="8"/>
      <c r="AV52" s="8"/>
      <c r="AW52" s="8"/>
      <c r="AX52" s="8"/>
      <c r="AY52" s="8"/>
      <c r="AZ52" s="8"/>
      <c r="BA52" s="8"/>
      <c r="BB52" s="8"/>
      <c r="BC52" s="8"/>
      <c r="BD52" s="8"/>
      <c r="BE52" s="8"/>
      <c r="BF52" s="8"/>
      <c r="BG52" s="8"/>
      <c r="BH52" s="8"/>
      <c r="BI52" s="8"/>
      <c r="BJ52" s="8"/>
      <c r="BK52" s="8"/>
      <c r="BL52" s="8"/>
      <c r="BM52" s="8"/>
      <c r="BN52" s="8"/>
      <c r="BO52" s="8"/>
      <c r="BP52" s="8"/>
      <c r="BQ52" s="8"/>
      <c r="BR52" s="8"/>
      <c r="BS52" s="8"/>
      <c r="BT52" s="8"/>
      <c r="BU52" s="8"/>
      <c r="BV52" s="8"/>
      <c r="BW52" s="8"/>
      <c r="BX52" s="8"/>
      <c r="BY52" s="8"/>
      <c r="BZ52" s="8"/>
      <c r="CA52" s="8"/>
      <c r="CB52" s="8"/>
      <c r="CC52" s="8"/>
      <c r="CD52" s="8"/>
      <c r="CE52" s="8"/>
      <c r="CF52" s="8"/>
      <c r="CG52" s="8"/>
      <c r="CH52" s="8"/>
      <c r="CI52" s="8"/>
      <c r="CJ52" s="8"/>
      <c r="CK52" s="8"/>
      <c r="CL52" s="8"/>
      <c r="CM52" s="8"/>
      <c r="CN52" s="8"/>
      <c r="CO52" s="8"/>
      <c r="CP52" s="8"/>
      <c r="CQ52" s="8"/>
      <c r="CR52" s="8"/>
      <c r="CS52" s="8"/>
      <c r="CT52" s="8"/>
      <c r="CU52" s="8"/>
      <c r="CV52" s="8"/>
      <c r="CW52" s="8"/>
      <c r="CX52" s="8"/>
      <c r="CY52" s="8"/>
      <c r="CZ52" s="8"/>
    </row>
    <row r="53" spans="3:104" x14ac:dyDescent="0.3">
      <c r="C53"/>
      <c r="D53"/>
      <c r="E53"/>
      <c r="F53"/>
      <c r="G53"/>
      <c r="H53"/>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8"/>
      <c r="AO53" s="8"/>
      <c r="AP53" s="8"/>
      <c r="AQ53" s="8"/>
      <c r="AR53" s="8"/>
      <c r="AS53" s="8"/>
      <c r="AT53" s="8"/>
      <c r="AU53" s="8"/>
      <c r="AV53" s="8"/>
      <c r="AW53" s="8"/>
      <c r="AX53" s="8"/>
      <c r="AY53" s="8"/>
      <c r="AZ53" s="8"/>
      <c r="BA53" s="8"/>
      <c r="BB53" s="8"/>
      <c r="BC53" s="8"/>
      <c r="BD53" s="8"/>
      <c r="BE53" s="8"/>
      <c r="BF53" s="8"/>
      <c r="BG53" s="8"/>
      <c r="BH53" s="8"/>
      <c r="BI53" s="8"/>
      <c r="BJ53" s="8"/>
      <c r="BK53" s="8"/>
      <c r="BL53" s="8"/>
      <c r="BM53" s="8"/>
      <c r="BN53" s="8"/>
      <c r="BO53" s="8"/>
      <c r="BP53" s="8"/>
      <c r="BQ53" s="8"/>
      <c r="BR53" s="8"/>
      <c r="BS53" s="8"/>
      <c r="BT53" s="8"/>
      <c r="BU53" s="8"/>
      <c r="BV53" s="8"/>
      <c r="BW53" s="8"/>
      <c r="BX53" s="8"/>
      <c r="BY53" s="8"/>
      <c r="BZ53" s="8"/>
      <c r="CA53" s="8"/>
      <c r="CB53" s="8"/>
      <c r="CC53" s="8"/>
      <c r="CD53" s="8"/>
      <c r="CE53" s="8"/>
      <c r="CF53" s="8"/>
      <c r="CG53" s="8"/>
      <c r="CH53" s="8"/>
      <c r="CI53" s="8"/>
      <c r="CJ53" s="8"/>
      <c r="CK53" s="8"/>
      <c r="CL53" s="8"/>
      <c r="CM53" s="8"/>
      <c r="CN53" s="8"/>
      <c r="CO53" s="8"/>
      <c r="CP53" s="8"/>
      <c r="CQ53" s="8"/>
      <c r="CR53" s="8"/>
      <c r="CS53" s="8"/>
      <c r="CT53" s="8"/>
      <c r="CU53" s="8"/>
      <c r="CV53" s="8"/>
      <c r="CW53" s="8"/>
      <c r="CX53" s="8"/>
      <c r="CY53" s="8"/>
      <c r="CZ53" s="8"/>
    </row>
    <row r="54" spans="3:104" x14ac:dyDescent="0.3">
      <c r="C54"/>
      <c r="D54"/>
      <c r="E54"/>
      <c r="F54"/>
      <c r="G54"/>
      <c r="H54"/>
      <c r="J54" s="8"/>
      <c r="K54" s="8"/>
      <c r="L54" s="8"/>
      <c r="M54" s="8"/>
      <c r="N54" s="8"/>
      <c r="O54" s="8"/>
      <c r="P54" s="8"/>
      <c r="Q54" s="8"/>
      <c r="R54" s="8"/>
      <c r="S54" s="8"/>
      <c r="T54" s="8"/>
      <c r="U54" s="8"/>
      <c r="V54" s="8"/>
      <c r="W54" s="8"/>
      <c r="X54" s="8"/>
      <c r="Y54" s="8"/>
      <c r="Z54" s="8"/>
      <c r="AA54" s="8"/>
      <c r="AB54" s="8"/>
      <c r="AC54" s="8"/>
      <c r="AD54" s="8"/>
      <c r="AE54" s="8"/>
      <c r="AF54" s="8"/>
      <c r="AG54" s="8"/>
      <c r="AH54" s="8"/>
      <c r="AI54" s="8"/>
      <c r="AJ54" s="8"/>
      <c r="AK54" s="8"/>
      <c r="AL54" s="8"/>
      <c r="AM54" s="8"/>
      <c r="AN54" s="8"/>
      <c r="AO54" s="8"/>
      <c r="AP54" s="8"/>
      <c r="AQ54" s="8"/>
      <c r="AR54" s="8"/>
      <c r="AS54" s="8"/>
      <c r="AT54" s="8"/>
      <c r="AU54" s="8"/>
      <c r="AV54" s="8"/>
      <c r="AW54" s="8"/>
      <c r="AX54" s="8"/>
      <c r="AY54" s="8"/>
      <c r="AZ54" s="8"/>
      <c r="BA54" s="8"/>
      <c r="BB54" s="8"/>
      <c r="BC54" s="8"/>
      <c r="BD54" s="8"/>
      <c r="BE54" s="8"/>
      <c r="BF54" s="8"/>
      <c r="BG54" s="8"/>
      <c r="BH54" s="8"/>
      <c r="BI54" s="8"/>
      <c r="BJ54" s="8"/>
      <c r="BK54" s="8"/>
      <c r="BL54" s="8"/>
      <c r="BM54" s="8"/>
      <c r="BN54" s="8"/>
      <c r="BO54" s="8"/>
      <c r="BP54" s="8"/>
      <c r="BQ54" s="8"/>
      <c r="BR54" s="8"/>
      <c r="BS54" s="8"/>
      <c r="BT54" s="8"/>
      <c r="BU54" s="8"/>
      <c r="BV54" s="8"/>
      <c r="BW54" s="8"/>
      <c r="BX54" s="8"/>
      <c r="BY54" s="8"/>
      <c r="BZ54" s="8"/>
      <c r="CA54" s="8"/>
      <c r="CB54" s="8"/>
      <c r="CC54" s="8"/>
      <c r="CD54" s="8"/>
      <c r="CE54" s="8"/>
      <c r="CF54" s="8"/>
      <c r="CG54" s="8"/>
      <c r="CH54" s="8"/>
      <c r="CI54" s="8"/>
      <c r="CJ54" s="8"/>
      <c r="CK54" s="8"/>
      <c r="CL54" s="8"/>
      <c r="CM54" s="8"/>
      <c r="CN54" s="8"/>
      <c r="CO54" s="8"/>
      <c r="CP54" s="8"/>
      <c r="CQ54" s="8"/>
      <c r="CR54" s="8"/>
      <c r="CS54" s="8"/>
      <c r="CT54" s="8"/>
      <c r="CU54" s="8"/>
      <c r="CV54" s="8"/>
      <c r="CW54" s="8"/>
      <c r="CX54" s="8"/>
      <c r="CY54" s="8"/>
      <c r="CZ54" s="8"/>
    </row>
    <row r="55" spans="3:104" x14ac:dyDescent="0.3">
      <c r="C55"/>
      <c r="D55"/>
      <c r="E55"/>
      <c r="F55"/>
      <c r="G55"/>
      <c r="H55"/>
      <c r="J55" s="8"/>
      <c r="K55" s="8"/>
      <c r="L55" s="8"/>
      <c r="M55" s="8"/>
      <c r="N55" s="8"/>
      <c r="O55" s="8"/>
      <c r="P55" s="8"/>
      <c r="Q55" s="8"/>
      <c r="R55" s="8"/>
      <c r="S55" s="8"/>
      <c r="T55" s="8"/>
      <c r="U55" s="8"/>
      <c r="V55" s="8"/>
      <c r="W55" s="8"/>
      <c r="X55" s="8"/>
      <c r="Y55" s="8"/>
      <c r="Z55" s="8"/>
      <c r="AA55" s="8"/>
      <c r="AB55" s="8"/>
      <c r="AC55" s="8"/>
      <c r="AD55" s="8"/>
      <c r="AE55" s="8"/>
      <c r="AF55" s="8"/>
      <c r="AG55" s="8"/>
      <c r="AH55" s="8"/>
      <c r="AI55" s="8"/>
      <c r="AJ55" s="8"/>
      <c r="AK55" s="8"/>
      <c r="AL55" s="8"/>
      <c r="AM55" s="8"/>
      <c r="AN55" s="8"/>
      <c r="AO55" s="8"/>
      <c r="AP55" s="8"/>
      <c r="AQ55" s="8"/>
      <c r="AR55" s="8"/>
      <c r="AS55" s="8"/>
      <c r="AT55" s="8"/>
      <c r="AU55" s="8"/>
      <c r="AV55" s="8"/>
      <c r="AW55" s="8"/>
      <c r="AX55" s="8"/>
      <c r="AY55" s="8"/>
      <c r="AZ55" s="8"/>
      <c r="BA55" s="8"/>
      <c r="BB55" s="8"/>
      <c r="BC55" s="8"/>
      <c r="BD55" s="8"/>
      <c r="BE55" s="8"/>
      <c r="BF55" s="8"/>
      <c r="BG55" s="8"/>
      <c r="BH55" s="8"/>
      <c r="BI55" s="8"/>
      <c r="BJ55" s="8"/>
      <c r="BK55" s="8"/>
      <c r="BL55" s="8"/>
      <c r="BM55" s="8"/>
      <c r="BN55" s="8"/>
      <c r="BO55" s="8"/>
      <c r="BP55" s="8"/>
      <c r="BQ55" s="8"/>
      <c r="BR55" s="8"/>
      <c r="BS55" s="8"/>
      <c r="BT55" s="8"/>
      <c r="BU55" s="8"/>
      <c r="BV55" s="8"/>
      <c r="BW55" s="8"/>
      <c r="BX55" s="8"/>
      <c r="BY55" s="8"/>
      <c r="BZ55" s="8"/>
      <c r="CA55" s="8"/>
      <c r="CB55" s="8"/>
      <c r="CC55" s="8"/>
      <c r="CD55" s="8"/>
      <c r="CE55" s="8"/>
      <c r="CF55" s="8"/>
      <c r="CG55" s="8"/>
      <c r="CH55" s="8"/>
      <c r="CI55" s="8"/>
      <c r="CJ55" s="8"/>
      <c r="CK55" s="8"/>
      <c r="CL55" s="8"/>
      <c r="CM55" s="8"/>
      <c r="CN55" s="8"/>
      <c r="CO55" s="8"/>
      <c r="CP55" s="8"/>
      <c r="CQ55" s="8"/>
      <c r="CR55" s="8"/>
      <c r="CS55" s="8"/>
      <c r="CT55" s="8"/>
      <c r="CU55" s="8"/>
      <c r="CV55" s="8"/>
      <c r="CW55" s="8"/>
      <c r="CX55" s="8"/>
      <c r="CY55" s="8"/>
      <c r="CZ55" s="8"/>
    </row>
    <row r="56" spans="3:104" x14ac:dyDescent="0.3">
      <c r="C56"/>
      <c r="D56"/>
      <c r="E56"/>
      <c r="F56"/>
      <c r="G56"/>
      <c r="H56"/>
      <c r="J56" s="8"/>
      <c r="K56" s="8"/>
      <c r="L56" s="8"/>
      <c r="M56" s="8"/>
      <c r="N56" s="8"/>
      <c r="O56" s="8"/>
      <c r="P56" s="8"/>
      <c r="Q56" s="8"/>
      <c r="R56" s="8"/>
      <c r="S56" s="8"/>
      <c r="T56" s="8"/>
      <c r="U56" s="8"/>
      <c r="V56" s="8"/>
      <c r="W56" s="8"/>
      <c r="X56" s="8"/>
      <c r="Y56" s="8"/>
      <c r="Z56" s="8"/>
      <c r="AA56" s="8"/>
      <c r="AB56" s="8"/>
      <c r="AC56" s="8"/>
      <c r="AD56" s="8"/>
      <c r="AE56" s="8"/>
      <c r="AF56" s="8"/>
      <c r="AG56" s="8"/>
      <c r="AH56" s="8"/>
      <c r="AI56" s="8"/>
      <c r="AJ56" s="8"/>
      <c r="AK56" s="8"/>
      <c r="AL56" s="8"/>
      <c r="AM56" s="8"/>
      <c r="AN56" s="8"/>
      <c r="AO56" s="8"/>
      <c r="AP56" s="8"/>
      <c r="AQ56" s="8"/>
      <c r="AR56" s="8"/>
      <c r="AS56" s="8"/>
      <c r="AT56" s="8"/>
      <c r="AU56" s="8"/>
      <c r="AV56" s="8"/>
      <c r="AW56" s="8"/>
      <c r="AX56" s="8"/>
      <c r="AY56" s="8"/>
      <c r="AZ56" s="8"/>
      <c r="BA56" s="8"/>
      <c r="BB56" s="8"/>
      <c r="BC56" s="8"/>
      <c r="BD56" s="8"/>
      <c r="BE56" s="8"/>
      <c r="BF56" s="8"/>
      <c r="BG56" s="8"/>
      <c r="BH56" s="8"/>
      <c r="BI56" s="8"/>
      <c r="BJ56" s="8"/>
      <c r="BK56" s="8"/>
      <c r="BL56" s="8"/>
      <c r="BM56" s="8"/>
      <c r="BN56" s="8"/>
      <c r="BO56" s="8"/>
      <c r="BP56" s="8"/>
      <c r="BQ56" s="8"/>
      <c r="BR56" s="8"/>
      <c r="BS56" s="8"/>
      <c r="BT56" s="8"/>
      <c r="BU56" s="8"/>
      <c r="BV56" s="8"/>
      <c r="BW56" s="8"/>
      <c r="BX56" s="8"/>
      <c r="BY56" s="8"/>
      <c r="BZ56" s="8"/>
      <c r="CA56" s="8"/>
      <c r="CB56" s="8"/>
      <c r="CC56" s="8"/>
      <c r="CD56" s="8"/>
      <c r="CE56" s="8"/>
      <c r="CF56" s="8"/>
      <c r="CG56" s="8"/>
      <c r="CH56" s="8"/>
      <c r="CI56" s="8"/>
      <c r="CJ56" s="8"/>
      <c r="CK56" s="8"/>
      <c r="CL56" s="8"/>
      <c r="CM56" s="8"/>
      <c r="CN56" s="8"/>
      <c r="CO56" s="8"/>
      <c r="CP56" s="8"/>
      <c r="CQ56" s="8"/>
      <c r="CR56" s="8"/>
      <c r="CS56" s="8"/>
      <c r="CT56" s="8"/>
      <c r="CU56" s="8"/>
      <c r="CV56" s="8"/>
      <c r="CW56" s="8"/>
      <c r="CX56" s="8"/>
      <c r="CY56" s="8"/>
      <c r="CZ56" s="8"/>
    </row>
    <row r="57" spans="3:104" x14ac:dyDescent="0.3">
      <c r="C57"/>
      <c r="D57"/>
      <c r="E57"/>
      <c r="F57"/>
      <c r="G57"/>
      <c r="H57"/>
      <c r="J57" s="8"/>
      <c r="K57" s="8"/>
      <c r="L57" s="8"/>
      <c r="M57" s="8"/>
      <c r="N57" s="8"/>
      <c r="O57" s="8"/>
      <c r="P57" s="8"/>
      <c r="Q57" s="8"/>
      <c r="R57" s="8"/>
      <c r="S57" s="8"/>
      <c r="T57" s="8"/>
      <c r="U57" s="8"/>
      <c r="V57" s="8"/>
      <c r="W57" s="8"/>
      <c r="X57" s="8"/>
      <c r="Y57" s="8"/>
      <c r="Z57" s="8"/>
      <c r="AA57" s="8"/>
      <c r="AB57" s="8"/>
      <c r="AC57" s="8"/>
      <c r="AD57" s="8"/>
      <c r="AE57" s="8"/>
      <c r="AF57" s="8"/>
      <c r="AG57" s="8"/>
      <c r="AH57" s="8"/>
      <c r="AI57" s="8"/>
      <c r="AJ57" s="8"/>
      <c r="AK57" s="8"/>
      <c r="AL57" s="8"/>
      <c r="AM57" s="8"/>
      <c r="AN57" s="8"/>
      <c r="AO57" s="8"/>
      <c r="AP57" s="8"/>
      <c r="AQ57" s="8"/>
      <c r="AR57" s="8"/>
      <c r="AS57" s="8"/>
      <c r="AT57" s="8"/>
      <c r="AU57" s="8"/>
      <c r="AV57" s="8"/>
      <c r="AW57" s="8"/>
      <c r="AX57" s="8"/>
      <c r="AY57" s="8"/>
      <c r="AZ57" s="8"/>
      <c r="BA57" s="8"/>
      <c r="BB57" s="8"/>
      <c r="BC57" s="8"/>
      <c r="BD57" s="8"/>
      <c r="BE57" s="8"/>
      <c r="BF57" s="8"/>
      <c r="BG57" s="8"/>
      <c r="BH57" s="8"/>
      <c r="BI57" s="8"/>
      <c r="BJ57" s="8"/>
      <c r="BK57" s="8"/>
      <c r="BL57" s="8"/>
      <c r="BM57" s="8"/>
      <c r="BN57" s="8"/>
      <c r="BO57" s="8"/>
      <c r="BP57" s="8"/>
      <c r="BQ57" s="8"/>
      <c r="BR57" s="8"/>
      <c r="BS57" s="8"/>
      <c r="BT57" s="8"/>
      <c r="BU57" s="8"/>
      <c r="BV57" s="8"/>
      <c r="BW57" s="8"/>
      <c r="BX57" s="8"/>
      <c r="BY57" s="8"/>
      <c r="BZ57" s="8"/>
      <c r="CA57" s="8"/>
      <c r="CB57" s="8"/>
      <c r="CC57" s="8"/>
      <c r="CD57" s="8"/>
      <c r="CE57" s="8"/>
      <c r="CF57" s="8"/>
      <c r="CG57" s="8"/>
      <c r="CH57" s="8"/>
      <c r="CI57" s="8"/>
      <c r="CJ57" s="8"/>
      <c r="CK57" s="8"/>
      <c r="CL57" s="8"/>
      <c r="CM57" s="8"/>
      <c r="CN57" s="8"/>
      <c r="CO57" s="8"/>
      <c r="CP57" s="8"/>
      <c r="CQ57" s="8"/>
      <c r="CR57" s="8"/>
      <c r="CS57" s="8"/>
      <c r="CT57" s="8"/>
      <c r="CU57" s="8"/>
      <c r="CV57" s="8"/>
      <c r="CW57" s="8"/>
      <c r="CX57" s="8"/>
      <c r="CY57" s="8"/>
      <c r="CZ57" s="8"/>
    </row>
    <row r="58" spans="3:104" x14ac:dyDescent="0.3">
      <c r="C58"/>
      <c r="D58"/>
      <c r="E58"/>
      <c r="F58"/>
      <c r="G58"/>
      <c r="H58"/>
      <c r="J58" s="8"/>
      <c r="K58" s="8"/>
      <c r="L58" s="8"/>
      <c r="M58" s="8"/>
      <c r="N58" s="8"/>
      <c r="O58" s="8"/>
      <c r="P58" s="8"/>
      <c r="Q58" s="8"/>
      <c r="R58" s="8"/>
      <c r="S58" s="8"/>
      <c r="T58" s="8"/>
      <c r="U58" s="8"/>
      <c r="V58" s="8"/>
      <c r="W58" s="8"/>
      <c r="X58" s="8"/>
      <c r="Y58" s="8"/>
      <c r="Z58" s="8"/>
      <c r="AA58" s="8"/>
      <c r="AB58" s="8"/>
      <c r="AC58" s="8"/>
      <c r="AD58" s="8"/>
      <c r="AE58" s="8"/>
      <c r="AF58" s="8"/>
      <c r="AG58" s="8"/>
      <c r="AH58" s="8"/>
      <c r="AI58" s="8"/>
      <c r="AJ58" s="8"/>
      <c r="AK58" s="8"/>
      <c r="AL58" s="8"/>
      <c r="AM58" s="8"/>
      <c r="AN58" s="8"/>
      <c r="AO58" s="8"/>
      <c r="AP58" s="8"/>
      <c r="AQ58" s="8"/>
      <c r="AR58" s="8"/>
      <c r="AS58" s="8"/>
      <c r="AT58" s="8"/>
      <c r="AU58" s="8"/>
      <c r="AV58" s="8"/>
      <c r="AW58" s="8"/>
      <c r="AX58" s="8"/>
      <c r="AY58" s="8"/>
      <c r="AZ58" s="8"/>
      <c r="BA58" s="8"/>
      <c r="BB58" s="8"/>
      <c r="BC58" s="8"/>
      <c r="BD58" s="8"/>
      <c r="BE58" s="8"/>
      <c r="BF58" s="8"/>
      <c r="BG58" s="8"/>
      <c r="BH58" s="8"/>
      <c r="BI58" s="8"/>
      <c r="BJ58" s="8"/>
      <c r="BK58" s="8"/>
      <c r="BL58" s="8"/>
      <c r="BM58" s="8"/>
      <c r="BN58" s="8"/>
      <c r="BO58" s="8"/>
      <c r="BP58" s="8"/>
      <c r="BQ58" s="8"/>
      <c r="BR58" s="8"/>
      <c r="BS58" s="8"/>
      <c r="BT58" s="8"/>
      <c r="BU58" s="8"/>
      <c r="BV58" s="8"/>
      <c r="BW58" s="8"/>
      <c r="BX58" s="8"/>
      <c r="BY58" s="8"/>
      <c r="BZ58" s="8"/>
      <c r="CA58" s="8"/>
      <c r="CB58" s="8"/>
      <c r="CC58" s="8"/>
      <c r="CD58" s="8"/>
      <c r="CE58" s="8"/>
      <c r="CF58" s="8"/>
      <c r="CG58" s="8"/>
      <c r="CH58" s="8"/>
      <c r="CI58" s="8"/>
      <c r="CJ58" s="8"/>
      <c r="CK58" s="8"/>
      <c r="CL58" s="8"/>
      <c r="CM58" s="8"/>
      <c r="CN58" s="8"/>
      <c r="CO58" s="8"/>
      <c r="CP58" s="8"/>
      <c r="CQ58" s="8"/>
      <c r="CR58" s="8"/>
      <c r="CS58" s="8"/>
      <c r="CT58" s="8"/>
      <c r="CU58" s="8"/>
      <c r="CV58" s="8"/>
      <c r="CW58" s="8"/>
      <c r="CX58" s="8"/>
      <c r="CY58" s="8"/>
      <c r="CZ58" s="8"/>
    </row>
    <row r="59" spans="3:104" x14ac:dyDescent="0.3">
      <c r="C59"/>
      <c r="D59"/>
      <c r="E59"/>
      <c r="F59"/>
      <c r="G59"/>
      <c r="H59"/>
      <c r="J59" s="8"/>
      <c r="K59" s="8"/>
      <c r="L59" s="8"/>
      <c r="M59" s="8"/>
      <c r="N59" s="8"/>
      <c r="O59" s="8"/>
      <c r="P59" s="8"/>
      <c r="Q59" s="8"/>
      <c r="R59" s="8"/>
      <c r="S59" s="8"/>
      <c r="T59" s="8"/>
      <c r="U59" s="8"/>
      <c r="V59" s="8"/>
      <c r="W59" s="8"/>
      <c r="X59" s="8"/>
      <c r="Y59" s="8"/>
      <c r="Z59" s="8"/>
      <c r="AA59" s="8"/>
      <c r="AB59" s="8"/>
      <c r="AC59" s="8"/>
      <c r="AD59" s="8"/>
      <c r="AE59" s="8"/>
      <c r="AF59" s="8"/>
      <c r="AG59" s="8"/>
      <c r="AH59" s="8"/>
      <c r="AI59" s="8"/>
      <c r="AJ59" s="8"/>
      <c r="AK59" s="8"/>
      <c r="AL59" s="8"/>
      <c r="AM59" s="8"/>
      <c r="AN59" s="8"/>
      <c r="AO59" s="8"/>
      <c r="AP59" s="8"/>
      <c r="AQ59" s="8"/>
      <c r="AR59" s="8"/>
      <c r="AS59" s="8"/>
      <c r="AT59" s="8"/>
      <c r="AU59" s="8"/>
      <c r="AV59" s="8"/>
      <c r="AW59" s="8"/>
      <c r="AX59" s="8"/>
      <c r="AY59" s="8"/>
      <c r="AZ59" s="8"/>
      <c r="BA59" s="8"/>
      <c r="BB59" s="8"/>
      <c r="BC59" s="8"/>
      <c r="BD59" s="8"/>
      <c r="BE59" s="8"/>
      <c r="BF59" s="8"/>
      <c r="BG59" s="8"/>
      <c r="BH59" s="8"/>
      <c r="BI59" s="8"/>
      <c r="BJ59" s="8"/>
      <c r="BK59" s="8"/>
      <c r="BL59" s="8"/>
      <c r="BM59" s="8"/>
      <c r="BN59" s="8"/>
      <c r="BO59" s="8"/>
      <c r="BP59" s="8"/>
      <c r="BQ59" s="8"/>
      <c r="BR59" s="8"/>
      <c r="BS59" s="8"/>
      <c r="BT59" s="8"/>
      <c r="BU59" s="8"/>
      <c r="BV59" s="8"/>
      <c r="BW59" s="8"/>
      <c r="BX59" s="8"/>
      <c r="BY59" s="8"/>
      <c r="BZ59" s="8"/>
      <c r="CA59" s="8"/>
      <c r="CB59" s="8"/>
      <c r="CC59" s="8"/>
      <c r="CD59" s="8"/>
      <c r="CE59" s="8"/>
      <c r="CF59" s="8"/>
      <c r="CG59" s="8"/>
      <c r="CH59" s="8"/>
      <c r="CI59" s="8"/>
      <c r="CJ59" s="8"/>
      <c r="CK59" s="8"/>
      <c r="CL59" s="8"/>
      <c r="CM59" s="8"/>
      <c r="CN59" s="8"/>
      <c r="CO59" s="8"/>
      <c r="CP59" s="8"/>
      <c r="CQ59" s="8"/>
      <c r="CR59" s="8"/>
      <c r="CS59" s="8"/>
      <c r="CT59" s="8"/>
      <c r="CU59" s="8"/>
      <c r="CV59" s="8"/>
      <c r="CW59" s="8"/>
      <c r="CX59" s="8"/>
      <c r="CY59" s="8"/>
      <c r="CZ59" s="8"/>
    </row>
    <row r="60" spans="3:104" x14ac:dyDescent="0.3">
      <c r="C60"/>
      <c r="D60"/>
      <c r="E60"/>
      <c r="F60"/>
      <c r="G60"/>
      <c r="H60"/>
      <c r="J60" s="8"/>
      <c r="K60" s="8"/>
      <c r="L60" s="8"/>
      <c r="M60" s="8"/>
      <c r="N60" s="8"/>
      <c r="O60" s="8"/>
      <c r="P60" s="8"/>
      <c r="Q60" s="8"/>
      <c r="R60" s="8"/>
      <c r="S60" s="8"/>
      <c r="T60" s="8"/>
      <c r="U60" s="8"/>
      <c r="V60" s="8"/>
      <c r="W60" s="8"/>
      <c r="X60" s="8"/>
      <c r="Y60" s="8"/>
      <c r="Z60" s="8"/>
      <c r="AA60" s="8"/>
      <c r="AB60" s="8"/>
      <c r="AC60" s="8"/>
      <c r="AD60" s="8"/>
      <c r="AE60" s="8"/>
      <c r="AF60" s="8"/>
      <c r="AG60" s="8"/>
      <c r="AH60" s="8"/>
      <c r="AI60" s="8"/>
      <c r="AJ60" s="8"/>
      <c r="AK60" s="8"/>
      <c r="AL60" s="8"/>
      <c r="AM60" s="8"/>
      <c r="AN60" s="8"/>
      <c r="AO60" s="8"/>
      <c r="AP60" s="8"/>
      <c r="AQ60" s="8"/>
      <c r="AR60" s="8"/>
      <c r="AS60" s="8"/>
      <c r="AT60" s="8"/>
      <c r="AU60" s="8"/>
      <c r="AV60" s="8"/>
      <c r="AW60" s="8"/>
      <c r="AX60" s="8"/>
      <c r="AY60" s="8"/>
      <c r="AZ60" s="8"/>
      <c r="BA60" s="8"/>
      <c r="BB60" s="8"/>
      <c r="BC60" s="8"/>
      <c r="BD60" s="8"/>
      <c r="BE60" s="8"/>
      <c r="BF60" s="8"/>
      <c r="BG60" s="8"/>
      <c r="BH60" s="8"/>
      <c r="BI60" s="8"/>
      <c r="BJ60" s="8"/>
      <c r="BK60" s="8"/>
      <c r="BL60" s="8"/>
      <c r="BM60" s="8"/>
      <c r="BN60" s="8"/>
      <c r="BO60" s="8"/>
      <c r="BP60" s="8"/>
      <c r="BQ60" s="8"/>
      <c r="BR60" s="8"/>
      <c r="BS60" s="8"/>
      <c r="BT60" s="8"/>
      <c r="BU60" s="8"/>
      <c r="BV60" s="8"/>
      <c r="BW60" s="8"/>
      <c r="BX60" s="8"/>
      <c r="BY60" s="8"/>
      <c r="BZ60" s="8"/>
      <c r="CA60" s="8"/>
      <c r="CB60" s="8"/>
      <c r="CC60" s="8"/>
      <c r="CD60" s="8"/>
      <c r="CE60" s="8"/>
      <c r="CF60" s="8"/>
      <c r="CG60" s="8"/>
      <c r="CH60" s="8"/>
      <c r="CI60" s="8"/>
      <c r="CJ60" s="8"/>
      <c r="CK60" s="8"/>
      <c r="CL60" s="8"/>
      <c r="CM60" s="8"/>
      <c r="CN60" s="8"/>
      <c r="CO60" s="8"/>
      <c r="CP60" s="8"/>
      <c r="CQ60" s="8"/>
      <c r="CR60" s="8"/>
      <c r="CS60" s="8"/>
      <c r="CT60" s="8"/>
      <c r="CU60" s="8"/>
      <c r="CV60" s="8"/>
      <c r="CW60" s="8"/>
      <c r="CX60" s="8"/>
      <c r="CY60" s="8"/>
      <c r="CZ60" s="8"/>
    </row>
    <row r="61" spans="3:104" x14ac:dyDescent="0.3">
      <c r="C61"/>
      <c r="D61"/>
      <c r="E61"/>
      <c r="F61"/>
      <c r="G61"/>
      <c r="H61"/>
      <c r="J61" s="8"/>
      <c r="K61" s="8"/>
      <c r="L61" s="8"/>
      <c r="M61" s="8"/>
      <c r="N61" s="8"/>
      <c r="O61" s="8"/>
      <c r="P61" s="8"/>
      <c r="Q61" s="8"/>
      <c r="R61" s="8"/>
      <c r="S61" s="8"/>
      <c r="T61" s="8"/>
      <c r="U61" s="8"/>
      <c r="V61" s="8"/>
      <c r="W61" s="8"/>
      <c r="X61" s="8"/>
      <c r="Y61" s="8"/>
      <c r="Z61" s="8"/>
      <c r="AA61" s="8"/>
      <c r="AB61" s="8"/>
      <c r="AC61" s="8"/>
      <c r="AD61" s="8"/>
      <c r="AE61" s="8"/>
      <c r="AF61" s="8"/>
      <c r="AG61" s="8"/>
      <c r="AH61" s="8"/>
      <c r="AI61" s="8"/>
      <c r="AJ61" s="8"/>
      <c r="AK61" s="8"/>
      <c r="AL61" s="8"/>
      <c r="AM61" s="8"/>
      <c r="AN61" s="8"/>
      <c r="AO61" s="8"/>
      <c r="AP61" s="8"/>
      <c r="AQ61" s="8"/>
      <c r="AR61" s="8"/>
      <c r="AS61" s="8"/>
      <c r="AT61" s="8"/>
      <c r="AU61" s="8"/>
      <c r="AV61" s="8"/>
      <c r="AW61" s="8"/>
      <c r="AX61" s="8"/>
      <c r="AY61" s="8"/>
      <c r="AZ61" s="8"/>
      <c r="BA61" s="8"/>
      <c r="BB61" s="8"/>
      <c r="BC61" s="8"/>
      <c r="BD61" s="8"/>
      <c r="BE61" s="8"/>
      <c r="BF61" s="8"/>
      <c r="BG61" s="8"/>
      <c r="BH61" s="8"/>
      <c r="BI61" s="8"/>
      <c r="BJ61" s="8"/>
      <c r="BK61" s="8"/>
      <c r="BL61" s="8"/>
      <c r="BM61" s="8"/>
      <c r="BN61" s="8"/>
      <c r="BO61" s="8"/>
      <c r="BP61" s="8"/>
      <c r="BQ61" s="8"/>
      <c r="BR61" s="8"/>
      <c r="BS61" s="8"/>
      <c r="BT61" s="8"/>
      <c r="BU61" s="8"/>
      <c r="BV61" s="8"/>
      <c r="BW61" s="8"/>
      <c r="BX61" s="8"/>
      <c r="BY61" s="8"/>
      <c r="BZ61" s="8"/>
      <c r="CA61" s="8"/>
      <c r="CB61" s="8"/>
      <c r="CC61" s="8"/>
      <c r="CD61" s="8"/>
      <c r="CE61" s="8"/>
      <c r="CF61" s="8"/>
      <c r="CG61" s="8"/>
      <c r="CH61" s="8"/>
      <c r="CI61" s="8"/>
      <c r="CJ61" s="8"/>
      <c r="CK61" s="8"/>
      <c r="CL61" s="8"/>
      <c r="CM61" s="8"/>
      <c r="CN61" s="8"/>
      <c r="CO61" s="8"/>
      <c r="CP61" s="8"/>
      <c r="CQ61" s="8"/>
      <c r="CR61" s="8"/>
      <c r="CS61" s="8"/>
      <c r="CT61" s="8"/>
      <c r="CU61" s="8"/>
      <c r="CV61" s="8"/>
      <c r="CW61" s="8"/>
      <c r="CX61" s="8"/>
      <c r="CY61" s="8"/>
      <c r="CZ61" s="8"/>
    </row>
    <row r="62" spans="3:104" x14ac:dyDescent="0.3">
      <c r="C62"/>
      <c r="D62"/>
      <c r="E62"/>
      <c r="F62"/>
      <c r="G62"/>
      <c r="H62"/>
      <c r="J62" s="8"/>
      <c r="K62" s="8"/>
      <c r="L62" s="8"/>
      <c r="M62" s="8"/>
      <c r="N62" s="8"/>
      <c r="O62" s="8"/>
      <c r="P62" s="8"/>
      <c r="Q62" s="8"/>
      <c r="R62" s="8"/>
      <c r="S62" s="8"/>
      <c r="T62" s="8"/>
      <c r="U62" s="8"/>
      <c r="V62" s="8"/>
      <c r="W62" s="8"/>
      <c r="X62" s="8"/>
      <c r="Y62" s="8"/>
      <c r="Z62" s="8"/>
      <c r="AA62" s="8"/>
      <c r="AB62" s="8"/>
      <c r="AC62" s="8"/>
      <c r="AD62" s="8"/>
      <c r="AE62" s="8"/>
      <c r="AF62" s="8"/>
      <c r="AG62" s="8"/>
      <c r="AH62" s="8"/>
      <c r="AI62" s="8"/>
      <c r="AJ62" s="8"/>
      <c r="AK62" s="8"/>
      <c r="AL62" s="8"/>
      <c r="AM62" s="8"/>
      <c r="AN62" s="8"/>
      <c r="AO62" s="8"/>
      <c r="AP62" s="8"/>
      <c r="AQ62" s="8"/>
      <c r="AR62" s="8"/>
      <c r="AS62" s="8"/>
      <c r="AT62" s="8"/>
      <c r="AU62" s="8"/>
      <c r="AV62" s="8"/>
      <c r="AW62" s="8"/>
      <c r="AX62" s="8"/>
      <c r="AY62" s="8"/>
      <c r="AZ62" s="8"/>
      <c r="BA62" s="8"/>
      <c r="BB62" s="8"/>
      <c r="BC62" s="8"/>
      <c r="BD62" s="8"/>
      <c r="BE62" s="8"/>
      <c r="BF62" s="8"/>
      <c r="BG62" s="8"/>
      <c r="BH62" s="8"/>
      <c r="BI62" s="8"/>
      <c r="BJ62" s="8"/>
      <c r="BK62" s="8"/>
      <c r="BL62" s="8"/>
      <c r="BM62" s="8"/>
      <c r="BN62" s="8"/>
      <c r="BO62" s="8"/>
      <c r="BP62" s="8"/>
      <c r="BQ62" s="8"/>
      <c r="BR62" s="8"/>
      <c r="BS62" s="8"/>
      <c r="BT62" s="8"/>
      <c r="BU62" s="8"/>
      <c r="BV62" s="8"/>
      <c r="BW62" s="8"/>
      <c r="BX62" s="8"/>
      <c r="BY62" s="8"/>
      <c r="BZ62" s="8"/>
      <c r="CA62" s="8"/>
      <c r="CB62" s="8"/>
      <c r="CC62" s="8"/>
      <c r="CD62" s="8"/>
      <c r="CE62" s="8"/>
      <c r="CF62" s="8"/>
      <c r="CG62" s="8"/>
      <c r="CH62" s="8"/>
      <c r="CI62" s="8"/>
      <c r="CJ62" s="8"/>
      <c r="CK62" s="8"/>
      <c r="CL62" s="8"/>
      <c r="CM62" s="8"/>
      <c r="CN62" s="8"/>
      <c r="CO62" s="8"/>
      <c r="CP62" s="8"/>
      <c r="CQ62" s="8"/>
      <c r="CR62" s="8"/>
      <c r="CS62" s="8"/>
      <c r="CT62" s="8"/>
      <c r="CU62" s="8"/>
      <c r="CV62" s="8"/>
      <c r="CW62" s="8"/>
      <c r="CX62" s="8"/>
      <c r="CY62" s="8"/>
      <c r="CZ62" s="8"/>
    </row>
    <row r="63" spans="3:104" x14ac:dyDescent="0.3">
      <c r="C63"/>
      <c r="D63"/>
      <c r="E63"/>
      <c r="F63"/>
      <c r="G63"/>
      <c r="H63"/>
      <c r="J63" s="8"/>
      <c r="K63" s="8"/>
      <c r="L63" s="8"/>
      <c r="M63" s="8"/>
      <c r="N63" s="8"/>
      <c r="O63" s="8"/>
      <c r="P63" s="8"/>
      <c r="Q63" s="8"/>
      <c r="R63" s="8"/>
      <c r="S63" s="8"/>
      <c r="T63" s="8"/>
      <c r="U63" s="8"/>
      <c r="V63" s="8"/>
      <c r="W63" s="8"/>
      <c r="X63" s="8"/>
      <c r="Y63" s="8"/>
      <c r="Z63" s="8"/>
      <c r="AA63" s="8"/>
      <c r="AB63" s="8"/>
      <c r="AC63" s="8"/>
      <c r="AD63" s="8"/>
      <c r="AE63" s="8"/>
      <c r="AF63" s="8"/>
      <c r="AG63" s="8"/>
      <c r="AH63" s="8"/>
      <c r="AI63" s="8"/>
      <c r="AJ63" s="8"/>
      <c r="AK63" s="8"/>
      <c r="AL63" s="8"/>
      <c r="AM63" s="8"/>
      <c r="AN63" s="8"/>
      <c r="AO63" s="8"/>
      <c r="AP63" s="8"/>
      <c r="AQ63" s="8"/>
      <c r="AR63" s="8"/>
      <c r="AS63" s="8"/>
      <c r="AT63" s="8"/>
      <c r="AU63" s="8"/>
      <c r="AV63" s="8"/>
      <c r="AW63" s="8"/>
      <c r="AX63" s="8"/>
      <c r="AY63" s="8"/>
      <c r="AZ63" s="8"/>
      <c r="BA63" s="8"/>
      <c r="BB63" s="8"/>
      <c r="BC63" s="8"/>
      <c r="BD63" s="8"/>
      <c r="BE63" s="8"/>
      <c r="BF63" s="8"/>
      <c r="BG63" s="8"/>
      <c r="BH63" s="8"/>
      <c r="BI63" s="8"/>
      <c r="BJ63" s="8"/>
      <c r="BK63" s="8"/>
      <c r="BL63" s="8"/>
      <c r="BM63" s="8"/>
      <c r="BN63" s="8"/>
      <c r="BO63" s="8"/>
      <c r="BP63" s="8"/>
      <c r="BQ63" s="8"/>
      <c r="BR63" s="8"/>
      <c r="BS63" s="8"/>
      <c r="BT63" s="8"/>
      <c r="BU63" s="8"/>
      <c r="BV63" s="8"/>
      <c r="BW63" s="8"/>
      <c r="BX63" s="8"/>
      <c r="BY63" s="8"/>
      <c r="BZ63" s="8"/>
      <c r="CA63" s="8"/>
      <c r="CB63" s="8"/>
      <c r="CC63" s="8"/>
      <c r="CD63" s="8"/>
      <c r="CE63" s="8"/>
      <c r="CF63" s="8"/>
      <c r="CG63" s="8"/>
      <c r="CH63" s="8"/>
      <c r="CI63" s="8"/>
      <c r="CJ63" s="8"/>
      <c r="CK63" s="8"/>
      <c r="CL63" s="8"/>
      <c r="CM63" s="8"/>
      <c r="CN63" s="8"/>
      <c r="CO63" s="8"/>
      <c r="CP63" s="8"/>
      <c r="CQ63" s="8"/>
      <c r="CR63" s="8"/>
      <c r="CS63" s="8"/>
      <c r="CT63" s="8"/>
      <c r="CU63" s="8"/>
      <c r="CV63" s="8"/>
      <c r="CW63" s="8"/>
      <c r="CX63" s="8"/>
      <c r="CY63" s="8"/>
      <c r="CZ63" s="8"/>
    </row>
    <row r="64" spans="3:104" x14ac:dyDescent="0.3">
      <c r="C64"/>
      <c r="D64"/>
      <c r="E64"/>
      <c r="F64"/>
      <c r="G64"/>
      <c r="H64"/>
      <c r="J64" s="8"/>
      <c r="K64" s="8"/>
      <c r="L64" s="8"/>
      <c r="M64" s="8"/>
      <c r="N64" s="8"/>
      <c r="O64" s="8"/>
      <c r="P64" s="8"/>
      <c r="Q64" s="8"/>
      <c r="R64" s="8"/>
      <c r="S64" s="8"/>
      <c r="T64" s="8"/>
      <c r="U64" s="8"/>
      <c r="V64" s="8"/>
      <c r="W64" s="8"/>
      <c r="X64" s="8"/>
      <c r="Y64" s="8"/>
      <c r="Z64" s="8"/>
      <c r="AA64" s="8"/>
      <c r="AB64" s="8"/>
      <c r="AC64" s="8"/>
      <c r="AD64" s="8"/>
      <c r="AE64" s="8"/>
      <c r="AF64" s="8"/>
      <c r="AG64" s="8"/>
      <c r="AH64" s="8"/>
      <c r="AI64" s="8"/>
      <c r="AJ64" s="8"/>
      <c r="AK64" s="8"/>
      <c r="AL64" s="8"/>
      <c r="AM64" s="8"/>
      <c r="AN64" s="8"/>
      <c r="AO64" s="8"/>
      <c r="AP64" s="8"/>
      <c r="AQ64" s="8"/>
      <c r="AR64" s="8"/>
      <c r="AS64" s="8"/>
      <c r="AT64" s="8"/>
      <c r="AU64" s="8"/>
      <c r="AV64" s="8"/>
      <c r="AW64" s="8"/>
      <c r="AX64" s="8"/>
      <c r="AY64" s="8"/>
      <c r="AZ64" s="8"/>
      <c r="BA64" s="8"/>
      <c r="BB64" s="8"/>
      <c r="BC64" s="8"/>
      <c r="BD64" s="8"/>
      <c r="BE64" s="8"/>
      <c r="BF64" s="8"/>
      <c r="BG64" s="8"/>
      <c r="BH64" s="8"/>
      <c r="BI64" s="8"/>
      <c r="BJ64" s="8"/>
      <c r="BK64" s="8"/>
      <c r="BL64" s="8"/>
      <c r="BM64" s="8"/>
      <c r="BN64" s="8"/>
      <c r="BO64" s="8"/>
      <c r="BP64" s="8"/>
      <c r="BQ64" s="8"/>
      <c r="BR64" s="8"/>
      <c r="BS64" s="8"/>
      <c r="BT64" s="8"/>
      <c r="BU64" s="8"/>
      <c r="BV64" s="8"/>
      <c r="BW64" s="8"/>
      <c r="BX64" s="8"/>
      <c r="BY64" s="8"/>
      <c r="BZ64" s="8"/>
      <c r="CA64" s="8"/>
      <c r="CB64" s="8"/>
      <c r="CC64" s="8"/>
      <c r="CD64" s="8"/>
      <c r="CE64" s="8"/>
      <c r="CF64" s="8"/>
      <c r="CG64" s="8"/>
      <c r="CH64" s="8"/>
      <c r="CI64" s="8"/>
      <c r="CJ64" s="8"/>
      <c r="CK64" s="8"/>
      <c r="CL64" s="8"/>
      <c r="CM64" s="8"/>
      <c r="CN64" s="8"/>
      <c r="CO64" s="8"/>
      <c r="CP64" s="8"/>
      <c r="CQ64" s="8"/>
      <c r="CR64" s="8"/>
      <c r="CS64" s="8"/>
      <c r="CT64" s="8"/>
      <c r="CU64" s="8"/>
      <c r="CV64" s="8"/>
      <c r="CW64" s="8"/>
      <c r="CX64" s="8"/>
      <c r="CY64" s="8"/>
      <c r="CZ64" s="8"/>
    </row>
    <row r="65" spans="3:104" x14ac:dyDescent="0.3">
      <c r="C65"/>
      <c r="D65"/>
      <c r="E65"/>
      <c r="F65"/>
      <c r="G65"/>
      <c r="H65"/>
      <c r="J65" s="8"/>
      <c r="K65" s="8"/>
      <c r="L65" s="8"/>
      <c r="M65" s="8"/>
      <c r="N65" s="8"/>
      <c r="O65" s="8"/>
      <c r="P65" s="8"/>
      <c r="Q65" s="8"/>
      <c r="R65" s="8"/>
      <c r="S65" s="8"/>
      <c r="T65" s="8"/>
      <c r="U65" s="8"/>
      <c r="V65" s="8"/>
      <c r="W65" s="8"/>
      <c r="X65" s="8"/>
      <c r="Y65" s="8"/>
      <c r="Z65" s="8"/>
      <c r="AA65" s="8"/>
      <c r="AB65" s="8"/>
      <c r="AC65" s="8"/>
      <c r="AD65" s="8"/>
      <c r="AE65" s="8"/>
      <c r="AF65" s="8"/>
      <c r="AG65" s="8"/>
      <c r="AH65" s="8"/>
      <c r="AI65" s="8"/>
      <c r="AJ65" s="8"/>
      <c r="AK65" s="8"/>
      <c r="AL65" s="8"/>
      <c r="AM65" s="8"/>
      <c r="AN65" s="8"/>
      <c r="AO65" s="8"/>
      <c r="AP65" s="8"/>
      <c r="AQ65" s="8"/>
      <c r="AR65" s="8"/>
      <c r="AS65" s="8"/>
      <c r="AT65" s="8"/>
      <c r="AU65" s="8"/>
      <c r="AV65" s="8"/>
      <c r="AW65" s="8"/>
      <c r="AX65" s="8"/>
      <c r="AY65" s="8"/>
      <c r="AZ65" s="8"/>
      <c r="BA65" s="8"/>
      <c r="BB65" s="8"/>
      <c r="BC65" s="8"/>
      <c r="BD65" s="8"/>
      <c r="BE65" s="8"/>
      <c r="BF65" s="8"/>
      <c r="BG65" s="8"/>
      <c r="BH65" s="8"/>
      <c r="BI65" s="8"/>
      <c r="BJ65" s="8"/>
      <c r="BK65" s="8"/>
      <c r="BL65" s="8"/>
      <c r="BM65" s="8"/>
      <c r="BN65" s="8"/>
      <c r="BO65" s="8"/>
      <c r="BP65" s="8"/>
      <c r="BQ65" s="8"/>
      <c r="BR65" s="8"/>
      <c r="BS65" s="8"/>
      <c r="BT65" s="8"/>
      <c r="BU65" s="8"/>
      <c r="BV65" s="8"/>
      <c r="BW65" s="8"/>
      <c r="BX65" s="8"/>
      <c r="BY65" s="8"/>
      <c r="BZ65" s="8"/>
      <c r="CA65" s="8"/>
      <c r="CB65" s="8"/>
      <c r="CC65" s="8"/>
      <c r="CD65" s="8"/>
      <c r="CE65" s="8"/>
      <c r="CF65" s="8"/>
      <c r="CG65" s="8"/>
      <c r="CH65" s="8"/>
      <c r="CI65" s="8"/>
      <c r="CJ65" s="8"/>
      <c r="CK65" s="8"/>
      <c r="CL65" s="8"/>
      <c r="CM65" s="8"/>
      <c r="CN65" s="8"/>
      <c r="CO65" s="8"/>
      <c r="CP65" s="8"/>
      <c r="CQ65" s="8"/>
      <c r="CR65" s="8"/>
      <c r="CS65" s="8"/>
      <c r="CT65" s="8"/>
      <c r="CU65" s="8"/>
      <c r="CV65" s="8"/>
      <c r="CW65" s="8"/>
      <c r="CX65" s="8"/>
      <c r="CY65" s="8"/>
      <c r="CZ65" s="8"/>
    </row>
    <row r="66" spans="3:104" x14ac:dyDescent="0.3">
      <c r="C66"/>
      <c r="D66"/>
      <c r="E66"/>
      <c r="F66"/>
      <c r="G66"/>
      <c r="H66"/>
      <c r="J66" s="8"/>
      <c r="K66" s="8"/>
      <c r="L66" s="8"/>
      <c r="M66" s="8"/>
      <c r="N66" s="8"/>
      <c r="O66" s="8"/>
      <c r="P66" s="8"/>
      <c r="Q66" s="8"/>
      <c r="R66" s="8"/>
      <c r="S66" s="8"/>
      <c r="T66" s="8"/>
      <c r="U66" s="8"/>
      <c r="V66" s="8"/>
      <c r="W66" s="8"/>
      <c r="X66" s="8"/>
      <c r="Y66" s="8"/>
      <c r="Z66" s="8"/>
      <c r="AA66" s="8"/>
      <c r="AB66" s="8"/>
      <c r="AC66" s="8"/>
      <c r="AD66" s="8"/>
      <c r="AE66" s="8"/>
      <c r="AF66" s="8"/>
      <c r="AG66" s="8"/>
      <c r="AH66" s="8"/>
      <c r="AI66" s="8"/>
      <c r="AJ66" s="8"/>
      <c r="AK66" s="8"/>
      <c r="AL66" s="8"/>
      <c r="AM66" s="8"/>
      <c r="AN66" s="8"/>
      <c r="AO66" s="8"/>
      <c r="AP66" s="8"/>
      <c r="AQ66" s="8"/>
      <c r="AR66" s="8"/>
      <c r="AS66" s="8"/>
      <c r="AT66" s="8"/>
      <c r="AU66" s="8"/>
      <c r="AV66" s="8"/>
      <c r="AW66" s="8"/>
      <c r="AX66" s="8"/>
      <c r="AY66" s="8"/>
      <c r="AZ66" s="8"/>
      <c r="BA66" s="8"/>
      <c r="BB66" s="8"/>
      <c r="BC66" s="8"/>
      <c r="BD66" s="8"/>
      <c r="BE66" s="8"/>
      <c r="BF66" s="8"/>
      <c r="BG66" s="8"/>
      <c r="BH66" s="8"/>
      <c r="BI66" s="8"/>
      <c r="BJ66" s="8"/>
      <c r="BK66" s="8"/>
      <c r="BL66" s="8"/>
      <c r="BM66" s="8"/>
      <c r="BN66" s="8"/>
      <c r="BO66" s="8"/>
      <c r="BP66" s="8"/>
      <c r="BQ66" s="8"/>
      <c r="BR66" s="8"/>
      <c r="BS66" s="8"/>
      <c r="BT66" s="8"/>
      <c r="BU66" s="8"/>
      <c r="BV66" s="8"/>
      <c r="BW66" s="8"/>
      <c r="BX66" s="8"/>
      <c r="BY66" s="8"/>
      <c r="BZ66" s="8"/>
      <c r="CA66" s="8"/>
      <c r="CB66" s="8"/>
      <c r="CC66" s="8"/>
      <c r="CD66" s="8"/>
      <c r="CE66" s="8"/>
      <c r="CF66" s="8"/>
      <c r="CG66" s="8"/>
      <c r="CH66" s="8"/>
      <c r="CI66" s="8"/>
      <c r="CJ66" s="8"/>
      <c r="CK66" s="8"/>
      <c r="CL66" s="8"/>
      <c r="CM66" s="8"/>
      <c r="CN66" s="8"/>
      <c r="CO66" s="8"/>
      <c r="CP66" s="8"/>
      <c r="CQ66" s="8"/>
      <c r="CR66" s="8"/>
      <c r="CS66" s="8"/>
      <c r="CT66" s="8"/>
      <c r="CU66" s="8"/>
      <c r="CV66" s="8"/>
      <c r="CW66" s="8"/>
      <c r="CX66" s="8"/>
      <c r="CY66" s="8"/>
      <c r="CZ66" s="8"/>
    </row>
    <row r="67" spans="3:104" x14ac:dyDescent="0.3">
      <c r="C67"/>
      <c r="D67"/>
      <c r="E67"/>
      <c r="F67"/>
      <c r="G67"/>
      <c r="H67"/>
      <c r="J67" s="8"/>
      <c r="K67" s="8"/>
      <c r="L67" s="8"/>
      <c r="M67" s="8"/>
      <c r="N67" s="8"/>
      <c r="O67" s="8"/>
      <c r="P67" s="8"/>
      <c r="Q67" s="8"/>
      <c r="R67" s="8"/>
      <c r="S67" s="8"/>
      <c r="T67" s="8"/>
      <c r="U67" s="8"/>
      <c r="V67" s="8"/>
      <c r="W67" s="8"/>
      <c r="X67" s="8"/>
      <c r="Y67" s="8"/>
      <c r="Z67" s="8"/>
      <c r="AA67" s="8"/>
      <c r="AB67" s="8"/>
      <c r="AC67" s="8"/>
      <c r="AD67" s="8"/>
      <c r="AE67" s="8"/>
      <c r="AF67" s="8"/>
      <c r="AG67" s="8"/>
      <c r="AH67" s="8"/>
      <c r="AI67" s="8"/>
      <c r="AJ67" s="8"/>
      <c r="AK67" s="8"/>
      <c r="AL67" s="8"/>
      <c r="AM67" s="8"/>
      <c r="AN67" s="8"/>
      <c r="AO67" s="8"/>
      <c r="AP67" s="8"/>
      <c r="AQ67" s="8"/>
      <c r="AR67" s="8"/>
      <c r="AS67" s="8"/>
      <c r="AT67" s="8"/>
      <c r="AU67" s="8"/>
      <c r="AV67" s="8"/>
      <c r="AW67" s="8"/>
      <c r="AX67" s="8"/>
      <c r="AY67" s="8"/>
      <c r="AZ67" s="8"/>
      <c r="BA67" s="8"/>
      <c r="BB67" s="8"/>
      <c r="BC67" s="8"/>
      <c r="BD67" s="8"/>
      <c r="BE67" s="8"/>
      <c r="BF67" s="8"/>
      <c r="BG67" s="8"/>
      <c r="BH67" s="8"/>
      <c r="BI67" s="8"/>
      <c r="BJ67" s="8"/>
      <c r="BK67" s="8"/>
      <c r="BL67" s="8"/>
      <c r="BM67" s="8"/>
      <c r="BN67" s="8"/>
      <c r="BO67" s="8"/>
      <c r="BP67" s="8"/>
      <c r="BQ67" s="8"/>
      <c r="BR67" s="8"/>
      <c r="BS67" s="8"/>
      <c r="BT67" s="8"/>
      <c r="BU67" s="8"/>
      <c r="BV67" s="8"/>
      <c r="BW67" s="8"/>
      <c r="BX67" s="8"/>
      <c r="BY67" s="8"/>
      <c r="BZ67" s="8"/>
      <c r="CA67" s="8"/>
      <c r="CB67" s="8"/>
      <c r="CC67" s="8"/>
      <c r="CD67" s="8"/>
      <c r="CE67" s="8"/>
      <c r="CF67" s="8"/>
      <c r="CG67" s="8"/>
      <c r="CH67" s="8"/>
      <c r="CI67" s="8"/>
      <c r="CJ67" s="8"/>
      <c r="CK67" s="8"/>
      <c r="CL67" s="8"/>
      <c r="CM67" s="8"/>
      <c r="CN67" s="8"/>
      <c r="CO67" s="8"/>
      <c r="CP67" s="8"/>
      <c r="CQ67" s="8"/>
      <c r="CR67" s="8"/>
      <c r="CS67" s="8"/>
      <c r="CT67" s="8"/>
      <c r="CU67" s="8"/>
      <c r="CV67" s="8"/>
      <c r="CW67" s="8"/>
      <c r="CX67" s="8"/>
      <c r="CY67" s="8"/>
      <c r="CZ67" s="8"/>
    </row>
    <row r="68" spans="3:104" x14ac:dyDescent="0.3">
      <c r="C68"/>
      <c r="D68"/>
      <c r="E68"/>
      <c r="F68"/>
      <c r="G68"/>
      <c r="H68"/>
      <c r="J68" s="8"/>
      <c r="K68" s="8"/>
      <c r="L68" s="8"/>
      <c r="M68" s="8"/>
      <c r="N68" s="8"/>
      <c r="O68" s="8"/>
      <c r="P68" s="8"/>
      <c r="Q68" s="8"/>
      <c r="R68" s="8"/>
      <c r="S68" s="8"/>
      <c r="T68" s="8"/>
      <c r="U68" s="8"/>
      <c r="V68" s="8"/>
      <c r="W68" s="8"/>
      <c r="X68" s="8"/>
      <c r="Y68" s="8"/>
      <c r="Z68" s="8"/>
      <c r="AA68" s="8"/>
      <c r="AB68" s="8"/>
      <c r="AC68" s="8"/>
      <c r="AD68" s="8"/>
      <c r="AE68" s="8"/>
      <c r="AF68" s="8"/>
      <c r="AG68" s="8"/>
      <c r="AH68" s="8"/>
      <c r="AI68" s="8"/>
      <c r="AJ68" s="8"/>
      <c r="AK68" s="8"/>
      <c r="AL68" s="8"/>
      <c r="AM68" s="8"/>
      <c r="AN68" s="8"/>
      <c r="AO68" s="8"/>
      <c r="AP68" s="8"/>
      <c r="AQ68" s="8"/>
      <c r="AR68" s="8"/>
      <c r="AS68" s="8"/>
      <c r="AT68" s="8"/>
      <c r="AU68" s="8"/>
      <c r="AV68" s="8"/>
      <c r="AW68" s="8"/>
      <c r="AX68" s="8"/>
      <c r="AY68" s="8"/>
      <c r="AZ68" s="8"/>
      <c r="BA68" s="8"/>
      <c r="BB68" s="8"/>
      <c r="BC68" s="8"/>
      <c r="BD68" s="8"/>
      <c r="BE68" s="8"/>
      <c r="BF68" s="8"/>
      <c r="BG68" s="8"/>
      <c r="BH68" s="8"/>
      <c r="BI68" s="8"/>
      <c r="BJ68" s="8"/>
      <c r="BK68" s="8"/>
      <c r="BL68" s="8"/>
      <c r="BM68" s="8"/>
      <c r="BN68" s="8"/>
      <c r="BO68" s="8"/>
      <c r="BP68" s="8"/>
      <c r="BQ68" s="8"/>
      <c r="BR68" s="8"/>
      <c r="BS68" s="8"/>
      <c r="BT68" s="8"/>
      <c r="BU68" s="8"/>
      <c r="BV68" s="8"/>
      <c r="BW68" s="8"/>
      <c r="BX68" s="8"/>
      <c r="BY68" s="8"/>
      <c r="BZ68" s="8"/>
      <c r="CA68" s="8"/>
      <c r="CB68" s="8"/>
      <c r="CC68" s="8"/>
      <c r="CD68" s="8"/>
      <c r="CE68" s="8"/>
      <c r="CF68" s="8"/>
      <c r="CG68" s="8"/>
      <c r="CH68" s="8"/>
      <c r="CI68" s="8"/>
      <c r="CJ68" s="8"/>
      <c r="CK68" s="8"/>
      <c r="CL68" s="8"/>
      <c r="CM68" s="8"/>
      <c r="CN68" s="8"/>
      <c r="CO68" s="8"/>
      <c r="CP68" s="8"/>
      <c r="CQ68" s="8"/>
      <c r="CR68" s="8"/>
      <c r="CS68" s="8"/>
      <c r="CT68" s="8"/>
      <c r="CU68" s="8"/>
      <c r="CV68" s="8"/>
      <c r="CW68" s="8"/>
      <c r="CX68" s="8"/>
      <c r="CY68" s="8"/>
      <c r="CZ68" s="8"/>
    </row>
    <row r="69" spans="3:104" x14ac:dyDescent="0.3">
      <c r="C69"/>
      <c r="D69"/>
      <c r="E69"/>
      <c r="F69"/>
      <c r="G69"/>
      <c r="H69"/>
      <c r="J69" s="8"/>
      <c r="K69" s="8"/>
      <c r="L69" s="8"/>
      <c r="M69" s="8"/>
      <c r="N69" s="8"/>
      <c r="O69" s="8"/>
      <c r="P69" s="8"/>
      <c r="Q69" s="8"/>
      <c r="R69" s="8"/>
      <c r="S69" s="8"/>
      <c r="T69" s="8"/>
      <c r="U69" s="8"/>
      <c r="V69" s="8"/>
      <c r="W69" s="8"/>
      <c r="X69" s="8"/>
      <c r="Y69" s="8"/>
      <c r="Z69" s="8"/>
      <c r="AA69" s="8"/>
      <c r="AB69" s="8"/>
      <c r="AC69" s="8"/>
      <c r="AD69" s="8"/>
      <c r="AE69" s="8"/>
      <c r="AF69" s="8"/>
      <c r="AG69" s="8"/>
      <c r="AH69" s="8"/>
      <c r="AI69" s="8"/>
      <c r="AJ69" s="8"/>
      <c r="AK69" s="8"/>
      <c r="AL69" s="8"/>
      <c r="AM69" s="8"/>
      <c r="AN69" s="8"/>
      <c r="AO69" s="8"/>
      <c r="AP69" s="8"/>
      <c r="AQ69" s="8"/>
      <c r="AR69" s="8"/>
      <c r="AS69" s="8"/>
      <c r="AT69" s="8"/>
      <c r="AU69" s="8"/>
      <c r="AV69" s="8"/>
      <c r="AW69" s="8"/>
      <c r="AX69" s="8"/>
      <c r="AY69" s="8"/>
      <c r="AZ69" s="8"/>
      <c r="BA69" s="8"/>
      <c r="BB69" s="8"/>
      <c r="BC69" s="8"/>
      <c r="BD69" s="8"/>
      <c r="BE69" s="8"/>
      <c r="BF69" s="8"/>
      <c r="BG69" s="8"/>
      <c r="BH69" s="8"/>
      <c r="BI69" s="8"/>
      <c r="BJ69" s="8"/>
      <c r="BK69" s="8"/>
      <c r="BL69" s="8"/>
      <c r="BM69" s="8"/>
      <c r="BN69" s="8"/>
      <c r="BO69" s="8"/>
      <c r="BP69" s="8"/>
      <c r="BQ69" s="8"/>
      <c r="BR69" s="8"/>
      <c r="BS69" s="8"/>
      <c r="BT69" s="8"/>
      <c r="BU69" s="8"/>
      <c r="BV69" s="8"/>
      <c r="BW69" s="8"/>
      <c r="BX69" s="8"/>
      <c r="BY69" s="8"/>
      <c r="BZ69" s="8"/>
      <c r="CA69" s="8"/>
      <c r="CB69" s="8"/>
      <c r="CC69" s="8"/>
      <c r="CD69" s="8"/>
      <c r="CE69" s="8"/>
      <c r="CF69" s="8"/>
      <c r="CG69" s="8"/>
      <c r="CH69" s="8"/>
      <c r="CI69" s="8"/>
      <c r="CJ69" s="8"/>
      <c r="CK69" s="8"/>
      <c r="CL69" s="8"/>
      <c r="CM69" s="8"/>
      <c r="CN69" s="8"/>
      <c r="CO69" s="8"/>
      <c r="CP69" s="8"/>
      <c r="CQ69" s="8"/>
      <c r="CR69" s="8"/>
      <c r="CS69" s="8"/>
      <c r="CT69" s="8"/>
      <c r="CU69" s="8"/>
      <c r="CV69" s="8"/>
      <c r="CW69" s="8"/>
      <c r="CX69" s="8"/>
      <c r="CY69" s="8"/>
      <c r="CZ69" s="8"/>
    </row>
    <row r="70" spans="3:104" x14ac:dyDescent="0.3">
      <c r="C70"/>
      <c r="D70"/>
      <c r="E70"/>
      <c r="F70"/>
      <c r="G70"/>
      <c r="H70"/>
      <c r="J70" s="8"/>
      <c r="K70" s="8"/>
      <c r="L70" s="8"/>
      <c r="M70" s="8"/>
      <c r="N70" s="8"/>
      <c r="O70" s="8"/>
      <c r="P70" s="8"/>
      <c r="Q70" s="8"/>
      <c r="R70" s="8"/>
      <c r="S70" s="8"/>
      <c r="T70" s="8"/>
      <c r="U70" s="8"/>
      <c r="V70" s="8"/>
      <c r="W70" s="8"/>
      <c r="X70" s="8"/>
      <c r="Y70" s="8"/>
      <c r="Z70" s="8"/>
      <c r="AA70" s="8"/>
      <c r="AB70" s="8"/>
      <c r="AC70" s="8"/>
      <c r="AD70" s="8"/>
      <c r="AE70" s="8"/>
      <c r="AF70" s="8"/>
      <c r="AG70" s="8"/>
      <c r="AH70" s="8"/>
      <c r="AI70" s="8"/>
      <c r="AJ70" s="8"/>
      <c r="AK70" s="8"/>
      <c r="AL70" s="8"/>
      <c r="AM70" s="8"/>
      <c r="AN70" s="8"/>
      <c r="AO70" s="8"/>
      <c r="AP70" s="8"/>
      <c r="AQ70" s="8"/>
      <c r="AR70" s="8"/>
      <c r="AS70" s="8"/>
      <c r="AT70" s="8"/>
      <c r="AU70" s="8"/>
      <c r="AV70" s="8"/>
      <c r="AW70" s="8"/>
      <c r="AX70" s="8"/>
      <c r="AY70" s="8"/>
      <c r="AZ70" s="8"/>
      <c r="BA70" s="8"/>
      <c r="BB70" s="8"/>
      <c r="BC70" s="8"/>
      <c r="BD70" s="8"/>
      <c r="BE70" s="8"/>
      <c r="BF70" s="8"/>
      <c r="BG70" s="8"/>
      <c r="BH70" s="8"/>
      <c r="BI70" s="8"/>
      <c r="BJ70" s="8"/>
      <c r="BK70" s="8"/>
      <c r="BL70" s="8"/>
      <c r="BM70" s="8"/>
      <c r="BN70" s="8"/>
      <c r="BO70" s="8"/>
      <c r="BP70" s="8"/>
      <c r="BQ70" s="8"/>
      <c r="BR70" s="8"/>
      <c r="BS70" s="8"/>
      <c r="BT70" s="8"/>
      <c r="BU70" s="8"/>
      <c r="BV70" s="8"/>
      <c r="BW70" s="8"/>
      <c r="BX70" s="8"/>
      <c r="BY70" s="8"/>
      <c r="BZ70" s="8"/>
      <c r="CA70" s="8"/>
      <c r="CB70" s="8"/>
      <c r="CC70" s="8"/>
      <c r="CD70" s="8"/>
      <c r="CE70" s="8"/>
      <c r="CF70" s="8"/>
      <c r="CG70" s="8"/>
      <c r="CH70" s="8"/>
      <c r="CI70" s="8"/>
      <c r="CJ70" s="8"/>
      <c r="CK70" s="8"/>
      <c r="CL70" s="8"/>
      <c r="CM70" s="8"/>
      <c r="CN70" s="8"/>
      <c r="CO70" s="8"/>
      <c r="CP70" s="8"/>
      <c r="CQ70" s="8"/>
      <c r="CR70" s="8"/>
      <c r="CS70" s="8"/>
      <c r="CT70" s="8"/>
      <c r="CU70" s="8"/>
      <c r="CV70" s="8"/>
      <c r="CW70" s="8"/>
      <c r="CX70" s="8"/>
      <c r="CY70" s="8"/>
      <c r="CZ70" s="8"/>
    </row>
    <row r="71" spans="3:104" x14ac:dyDescent="0.3">
      <c r="C71"/>
      <c r="D71"/>
      <c r="E71"/>
      <c r="F71"/>
      <c r="G71"/>
      <c r="H71"/>
      <c r="J71" s="8"/>
      <c r="K71" s="8"/>
      <c r="L71" s="8"/>
      <c r="M71" s="8"/>
      <c r="N71" s="8"/>
      <c r="O71" s="8"/>
      <c r="P71" s="8"/>
      <c r="Q71" s="8"/>
      <c r="R71" s="8"/>
      <c r="S71" s="8"/>
      <c r="T71" s="8"/>
      <c r="U71" s="8"/>
      <c r="V71" s="8"/>
      <c r="W71" s="8"/>
      <c r="X71" s="8"/>
      <c r="Y71" s="8"/>
      <c r="Z71" s="8"/>
      <c r="AA71" s="8"/>
      <c r="AB71" s="8"/>
      <c r="AC71" s="8"/>
      <c r="AD71" s="8"/>
      <c r="AE71" s="8"/>
      <c r="AF71" s="8"/>
      <c r="AG71" s="8"/>
      <c r="AH71" s="8"/>
      <c r="AI71" s="8"/>
      <c r="AJ71" s="8"/>
      <c r="AK71" s="8"/>
      <c r="AL71" s="8"/>
      <c r="AM71" s="8"/>
      <c r="AN71" s="8"/>
      <c r="AO71" s="8"/>
      <c r="AP71" s="8"/>
      <c r="AQ71" s="8"/>
      <c r="AR71" s="8"/>
      <c r="AS71" s="8"/>
      <c r="AT71" s="8"/>
      <c r="AU71" s="8"/>
      <c r="AV71" s="8"/>
      <c r="AW71" s="8"/>
      <c r="AX71" s="8"/>
      <c r="AY71" s="8"/>
      <c r="AZ71" s="8"/>
      <c r="BA71" s="8"/>
      <c r="BB71" s="8"/>
      <c r="BC71" s="8"/>
      <c r="BD71" s="8"/>
      <c r="BE71" s="8"/>
      <c r="BF71" s="8"/>
      <c r="BG71" s="8"/>
      <c r="BH71" s="8"/>
      <c r="BI71" s="8"/>
      <c r="BJ71" s="8"/>
      <c r="BK71" s="8"/>
      <c r="BL71" s="8"/>
      <c r="BM71" s="8"/>
      <c r="BN71" s="8"/>
      <c r="BO71" s="8"/>
      <c r="BP71" s="8"/>
      <c r="BQ71" s="8"/>
      <c r="BR71" s="8"/>
      <c r="BS71" s="8"/>
      <c r="BT71" s="8"/>
      <c r="BU71" s="8"/>
      <c r="BV71" s="8"/>
      <c r="BW71" s="8"/>
      <c r="BX71" s="8"/>
      <c r="BY71" s="8"/>
      <c r="BZ71" s="8"/>
      <c r="CA71" s="8"/>
      <c r="CB71" s="8"/>
      <c r="CC71" s="8"/>
      <c r="CD71" s="8"/>
      <c r="CE71" s="8"/>
      <c r="CF71" s="8"/>
      <c r="CG71" s="8"/>
      <c r="CH71" s="8"/>
      <c r="CI71" s="8"/>
      <c r="CJ71" s="8"/>
      <c r="CK71" s="8"/>
      <c r="CL71" s="8"/>
      <c r="CM71" s="8"/>
      <c r="CN71" s="8"/>
      <c r="CO71" s="8"/>
      <c r="CP71" s="8"/>
      <c r="CQ71" s="8"/>
      <c r="CR71" s="8"/>
      <c r="CS71" s="8"/>
      <c r="CT71" s="8"/>
      <c r="CU71" s="8"/>
      <c r="CV71" s="8"/>
      <c r="CW71" s="8"/>
      <c r="CX71" s="8"/>
      <c r="CY71" s="8"/>
      <c r="CZ71" s="8"/>
    </row>
    <row r="72" spans="3:104" x14ac:dyDescent="0.3">
      <c r="C72"/>
      <c r="D72"/>
      <c r="E72"/>
      <c r="F72"/>
      <c r="G72"/>
      <c r="H72"/>
      <c r="J72" s="8"/>
      <c r="K72" s="8"/>
      <c r="L72" s="8"/>
      <c r="M72" s="8"/>
      <c r="N72" s="8"/>
      <c r="O72" s="8"/>
      <c r="P72" s="8"/>
      <c r="Q72" s="8"/>
      <c r="R72" s="8"/>
      <c r="S72" s="8"/>
      <c r="T72" s="8"/>
      <c r="U72" s="8"/>
      <c r="V72" s="8"/>
      <c r="W72" s="8"/>
      <c r="X72" s="8"/>
      <c r="Y72" s="8"/>
      <c r="Z72" s="8"/>
      <c r="AA72" s="8"/>
      <c r="AB72" s="8"/>
      <c r="AC72" s="8"/>
      <c r="AD72" s="8"/>
      <c r="AE72" s="8"/>
      <c r="AF72" s="8"/>
      <c r="AG72" s="8"/>
      <c r="AH72" s="8"/>
      <c r="AI72" s="8"/>
      <c r="AJ72" s="8"/>
      <c r="AK72" s="8"/>
      <c r="AL72" s="8"/>
      <c r="AM72" s="8"/>
      <c r="AN72" s="8"/>
      <c r="AO72" s="8"/>
      <c r="AP72" s="8"/>
      <c r="AQ72" s="8"/>
      <c r="AR72" s="8"/>
      <c r="AS72" s="8"/>
      <c r="AT72" s="8"/>
      <c r="AU72" s="8"/>
      <c r="AV72" s="8"/>
      <c r="AW72" s="8"/>
      <c r="AX72" s="8"/>
      <c r="AY72" s="8"/>
      <c r="AZ72" s="8"/>
      <c r="BA72" s="8"/>
      <c r="BB72" s="8"/>
      <c r="BC72" s="8"/>
      <c r="BD72" s="8"/>
      <c r="BE72" s="8"/>
      <c r="BF72" s="8"/>
      <c r="BG72" s="8"/>
      <c r="BH72" s="8"/>
      <c r="BI72" s="8"/>
      <c r="BJ72" s="8"/>
      <c r="BK72" s="8"/>
      <c r="BL72" s="8"/>
      <c r="BM72" s="8"/>
      <c r="BN72" s="8"/>
      <c r="BO72" s="8"/>
      <c r="BP72" s="8"/>
      <c r="BQ72" s="8"/>
      <c r="BR72" s="8"/>
      <c r="BS72" s="8"/>
      <c r="BT72" s="8"/>
      <c r="BU72" s="8"/>
      <c r="BV72" s="8"/>
      <c r="BW72" s="8"/>
      <c r="BX72" s="8"/>
      <c r="BY72" s="8"/>
      <c r="BZ72" s="8"/>
      <c r="CA72" s="8"/>
      <c r="CB72" s="8"/>
      <c r="CC72" s="8"/>
      <c r="CD72" s="8"/>
      <c r="CE72" s="8"/>
      <c r="CF72" s="8"/>
      <c r="CG72" s="8"/>
      <c r="CH72" s="8"/>
      <c r="CI72" s="8"/>
      <c r="CJ72" s="8"/>
      <c r="CK72" s="8"/>
      <c r="CL72" s="8"/>
      <c r="CM72" s="8"/>
      <c r="CN72" s="8"/>
      <c r="CO72" s="8"/>
      <c r="CP72" s="8"/>
      <c r="CQ72" s="8"/>
      <c r="CR72" s="8"/>
      <c r="CS72" s="8"/>
      <c r="CT72" s="8"/>
      <c r="CU72" s="8"/>
      <c r="CV72" s="8"/>
      <c r="CW72" s="8"/>
      <c r="CX72" s="8"/>
      <c r="CY72" s="8"/>
      <c r="CZ72" s="8"/>
    </row>
    <row r="73" spans="3:104" x14ac:dyDescent="0.3">
      <c r="C73"/>
      <c r="D73"/>
      <c r="E73"/>
      <c r="F73"/>
      <c r="G73"/>
      <c r="H73"/>
      <c r="J73" s="8"/>
      <c r="K73" s="8"/>
      <c r="L73" s="8"/>
      <c r="M73" s="8"/>
      <c r="N73" s="8"/>
      <c r="O73" s="8"/>
      <c r="P73" s="8"/>
      <c r="Q73" s="8"/>
      <c r="R73" s="8"/>
      <c r="S73" s="8"/>
      <c r="T73" s="8"/>
      <c r="U73" s="8"/>
      <c r="V73" s="8"/>
      <c r="W73" s="8"/>
      <c r="X73" s="8"/>
      <c r="Y73" s="8"/>
      <c r="Z73" s="8"/>
      <c r="AA73" s="8"/>
      <c r="AB73" s="8"/>
      <c r="AC73" s="8"/>
      <c r="AD73" s="8"/>
      <c r="AE73" s="8"/>
      <c r="AF73" s="8"/>
      <c r="AG73" s="8"/>
      <c r="AH73" s="8"/>
      <c r="AI73" s="8"/>
      <c r="AJ73" s="8"/>
      <c r="AK73" s="8"/>
      <c r="AL73" s="8"/>
      <c r="AM73" s="8"/>
      <c r="AN73" s="8"/>
      <c r="AO73" s="8"/>
      <c r="AP73" s="8"/>
      <c r="AQ73" s="8"/>
      <c r="AR73" s="8"/>
      <c r="AS73" s="8"/>
      <c r="AT73" s="8"/>
      <c r="AU73" s="8"/>
      <c r="AV73" s="8"/>
      <c r="AW73" s="8"/>
      <c r="AX73" s="8"/>
      <c r="AY73" s="8"/>
      <c r="AZ73" s="8"/>
      <c r="BA73" s="8"/>
      <c r="BB73" s="8"/>
      <c r="BC73" s="8"/>
      <c r="BD73" s="8"/>
      <c r="BE73" s="8"/>
      <c r="BF73" s="8"/>
      <c r="BG73" s="8"/>
      <c r="BH73" s="8"/>
      <c r="BI73" s="8"/>
      <c r="BJ73" s="8"/>
      <c r="BK73" s="8"/>
      <c r="BL73" s="8"/>
      <c r="BM73" s="8"/>
      <c r="BN73" s="8"/>
      <c r="BO73" s="8"/>
      <c r="BP73" s="8"/>
      <c r="BQ73" s="8"/>
      <c r="BR73" s="8"/>
      <c r="BS73" s="8"/>
      <c r="BT73" s="8"/>
      <c r="BU73" s="8"/>
      <c r="BV73" s="8"/>
      <c r="BW73" s="8"/>
      <c r="BX73" s="8"/>
      <c r="BY73" s="8"/>
      <c r="BZ73" s="8"/>
      <c r="CA73" s="8"/>
      <c r="CB73" s="8"/>
      <c r="CC73" s="8"/>
      <c r="CD73" s="8"/>
      <c r="CE73" s="8"/>
      <c r="CF73" s="8"/>
      <c r="CG73" s="8"/>
      <c r="CH73" s="8"/>
      <c r="CI73" s="8"/>
      <c r="CJ73" s="8"/>
      <c r="CK73" s="8"/>
      <c r="CL73" s="8"/>
      <c r="CM73" s="8"/>
      <c r="CN73" s="8"/>
      <c r="CO73" s="8"/>
      <c r="CP73" s="8"/>
      <c r="CQ73" s="8"/>
      <c r="CR73" s="8"/>
      <c r="CS73" s="8"/>
      <c r="CT73" s="8"/>
      <c r="CU73" s="8"/>
      <c r="CV73" s="8"/>
      <c r="CW73" s="8"/>
      <c r="CX73" s="8"/>
      <c r="CY73" s="8"/>
      <c r="CZ73" s="8"/>
    </row>
    <row r="74" spans="3:104" x14ac:dyDescent="0.3">
      <c r="C74"/>
      <c r="D74"/>
      <c r="E74"/>
      <c r="F74"/>
      <c r="G74"/>
      <c r="H74"/>
      <c r="J74" s="8"/>
      <c r="K74" s="8"/>
      <c r="L74" s="8"/>
      <c r="M74" s="8"/>
      <c r="N74" s="8"/>
      <c r="O74" s="8"/>
      <c r="P74" s="8"/>
      <c r="Q74" s="8"/>
      <c r="R74" s="8"/>
      <c r="S74" s="8"/>
      <c r="T74" s="8"/>
      <c r="U74" s="8"/>
      <c r="V74" s="8"/>
      <c r="W74" s="8"/>
      <c r="X74" s="8"/>
      <c r="Y74" s="8"/>
      <c r="Z74" s="8"/>
      <c r="AA74" s="8"/>
      <c r="AB74" s="8"/>
      <c r="AC74" s="8"/>
      <c r="AD74" s="8"/>
      <c r="AE74" s="8"/>
      <c r="AF74" s="8"/>
      <c r="AG74" s="8"/>
      <c r="AH74" s="8"/>
      <c r="AI74" s="8"/>
      <c r="AJ74" s="8"/>
      <c r="AK74" s="8"/>
      <c r="AL74" s="8"/>
      <c r="AM74" s="8"/>
      <c r="AN74" s="8"/>
      <c r="AO74" s="8"/>
      <c r="AP74" s="8"/>
      <c r="AQ74" s="8"/>
      <c r="AR74" s="8"/>
      <c r="AS74" s="8"/>
      <c r="AT74" s="8"/>
      <c r="AU74" s="8"/>
      <c r="AV74" s="8"/>
      <c r="AW74" s="8"/>
      <c r="AX74" s="8"/>
      <c r="AY74" s="8"/>
      <c r="AZ74" s="8"/>
      <c r="BA74" s="8"/>
      <c r="BB74" s="8"/>
      <c r="BC74" s="8"/>
      <c r="BD74" s="8"/>
      <c r="BE74" s="8"/>
      <c r="BF74" s="8"/>
      <c r="BG74" s="8"/>
      <c r="BH74" s="8"/>
      <c r="BI74" s="8"/>
      <c r="BJ74" s="8"/>
      <c r="BK74" s="8"/>
      <c r="BL74" s="8"/>
      <c r="BM74" s="8"/>
      <c r="BN74" s="8"/>
      <c r="BO74" s="8"/>
      <c r="BP74" s="8"/>
      <c r="BQ74" s="8"/>
      <c r="BR74" s="8"/>
      <c r="BS74" s="8"/>
      <c r="BT74" s="8"/>
      <c r="BU74" s="8"/>
      <c r="BV74" s="8"/>
      <c r="BW74" s="8"/>
      <c r="BX74" s="8"/>
      <c r="BY74" s="8"/>
      <c r="BZ74" s="8"/>
      <c r="CA74" s="8"/>
      <c r="CB74" s="8"/>
      <c r="CC74" s="8"/>
      <c r="CD74" s="8"/>
      <c r="CE74" s="8"/>
      <c r="CF74" s="8"/>
      <c r="CG74" s="8"/>
      <c r="CH74" s="8"/>
      <c r="CI74" s="8"/>
      <c r="CJ74" s="8"/>
      <c r="CK74" s="8"/>
      <c r="CL74" s="8"/>
      <c r="CM74" s="8"/>
      <c r="CN74" s="8"/>
      <c r="CO74" s="8"/>
      <c r="CP74" s="8"/>
      <c r="CQ74" s="8"/>
      <c r="CR74" s="8"/>
      <c r="CS74" s="8"/>
      <c r="CT74" s="8"/>
      <c r="CU74" s="8"/>
      <c r="CV74" s="8"/>
      <c r="CW74" s="8"/>
      <c r="CX74" s="8"/>
      <c r="CY74" s="8"/>
      <c r="CZ74" s="8"/>
    </row>
    <row r="75" spans="3:104" x14ac:dyDescent="0.3">
      <c r="C75"/>
      <c r="D75"/>
      <c r="E75"/>
      <c r="F75"/>
      <c r="G75"/>
      <c r="H75"/>
      <c r="J75" s="8"/>
      <c r="K75" s="8"/>
      <c r="L75" s="8"/>
      <c r="M75" s="8"/>
      <c r="N75" s="8"/>
      <c r="O75" s="8"/>
      <c r="P75" s="8"/>
      <c r="Q75" s="8"/>
      <c r="R75" s="8"/>
      <c r="S75" s="8"/>
      <c r="T75" s="8"/>
      <c r="U75" s="8"/>
      <c r="V75" s="8"/>
      <c r="W75" s="8"/>
      <c r="X75" s="8"/>
      <c r="Y75" s="8"/>
      <c r="Z75" s="8"/>
      <c r="AA75" s="8"/>
      <c r="AB75" s="8"/>
      <c r="AC75" s="8"/>
      <c r="AD75" s="8"/>
      <c r="AE75" s="8"/>
      <c r="AF75" s="8"/>
      <c r="AG75" s="8"/>
      <c r="AH75" s="8"/>
      <c r="AI75" s="8"/>
      <c r="AJ75" s="8"/>
      <c r="AK75" s="8"/>
      <c r="AL75" s="8"/>
      <c r="AM75" s="8"/>
      <c r="AN75" s="8"/>
      <c r="AO75" s="8"/>
      <c r="AP75" s="8"/>
      <c r="AQ75" s="8"/>
      <c r="AR75" s="8"/>
      <c r="AS75" s="8"/>
      <c r="AT75" s="8"/>
      <c r="AU75" s="8"/>
      <c r="AV75" s="8"/>
      <c r="AW75" s="8"/>
      <c r="AX75" s="8"/>
      <c r="AY75" s="8"/>
      <c r="AZ75" s="8"/>
      <c r="BA75" s="8"/>
      <c r="BB75" s="8"/>
      <c r="BC75" s="8"/>
      <c r="BD75" s="8"/>
      <c r="BE75" s="8"/>
      <c r="BF75" s="8"/>
      <c r="BG75" s="8"/>
      <c r="BH75" s="8"/>
      <c r="BI75" s="8"/>
      <c r="BJ75" s="8"/>
      <c r="BK75" s="8"/>
      <c r="BL75" s="8"/>
      <c r="BM75" s="8"/>
      <c r="BN75" s="8"/>
      <c r="BO75" s="8"/>
      <c r="BP75" s="8"/>
      <c r="BQ75" s="8"/>
      <c r="BR75" s="8"/>
      <c r="BS75" s="8"/>
      <c r="BT75" s="8"/>
      <c r="BU75" s="8"/>
      <c r="BV75" s="8"/>
      <c r="BW75" s="8"/>
      <c r="BX75" s="8"/>
      <c r="BY75" s="8"/>
      <c r="BZ75" s="8"/>
      <c r="CA75" s="8"/>
      <c r="CB75" s="8"/>
      <c r="CC75" s="8"/>
      <c r="CD75" s="8"/>
      <c r="CE75" s="8"/>
      <c r="CF75" s="8"/>
      <c r="CG75" s="8"/>
      <c r="CH75" s="8"/>
      <c r="CI75" s="8"/>
      <c r="CJ75" s="8"/>
      <c r="CK75" s="8"/>
      <c r="CL75" s="8"/>
      <c r="CM75" s="8"/>
      <c r="CN75" s="8"/>
      <c r="CO75" s="8"/>
      <c r="CP75" s="8"/>
      <c r="CQ75" s="8"/>
      <c r="CR75" s="8"/>
      <c r="CS75" s="8"/>
      <c r="CT75" s="8"/>
      <c r="CU75" s="8"/>
      <c r="CV75" s="8"/>
      <c r="CW75" s="8"/>
      <c r="CX75" s="8"/>
      <c r="CY75" s="8"/>
      <c r="CZ75" s="8"/>
    </row>
    <row r="76" spans="3:104" x14ac:dyDescent="0.3">
      <c r="C76"/>
      <c r="D76"/>
      <c r="E76"/>
      <c r="F76"/>
      <c r="G76"/>
      <c r="H76"/>
      <c r="J76" s="8"/>
      <c r="K76" s="8"/>
      <c r="L76" s="8"/>
      <c r="M76" s="8"/>
      <c r="N76" s="8"/>
      <c r="O76" s="8"/>
      <c r="P76" s="8"/>
      <c r="Q76" s="8"/>
      <c r="R76" s="8"/>
      <c r="S76" s="8"/>
      <c r="T76" s="8"/>
      <c r="U76" s="8"/>
      <c r="V76" s="8"/>
      <c r="W76" s="8"/>
      <c r="X76" s="8"/>
      <c r="Y76" s="8"/>
      <c r="Z76" s="8"/>
      <c r="AA76" s="8"/>
      <c r="AB76" s="8"/>
      <c r="AC76" s="8"/>
      <c r="AD76" s="8"/>
      <c r="AE76" s="8"/>
      <c r="AF76" s="8"/>
      <c r="AG76" s="8"/>
      <c r="AH76" s="8"/>
      <c r="AI76" s="8"/>
      <c r="AJ76" s="8"/>
      <c r="AK76" s="8"/>
      <c r="AL76" s="8"/>
      <c r="AM76" s="8"/>
      <c r="AN76" s="8"/>
      <c r="AO76" s="8"/>
      <c r="AP76" s="8"/>
      <c r="AQ76" s="8"/>
      <c r="AR76" s="8"/>
      <c r="AS76" s="8"/>
      <c r="AT76" s="8"/>
      <c r="AU76" s="8"/>
      <c r="AV76" s="8"/>
      <c r="AW76" s="8"/>
      <c r="AX76" s="8"/>
      <c r="AY76" s="8"/>
      <c r="AZ76" s="8"/>
      <c r="BA76" s="8"/>
      <c r="BB76" s="8"/>
      <c r="BC76" s="8"/>
      <c r="BD76" s="8"/>
      <c r="BE76" s="8"/>
      <c r="BF76" s="8"/>
      <c r="BG76" s="8"/>
      <c r="BH76" s="8"/>
      <c r="BI76" s="8"/>
      <c r="BJ76" s="8"/>
      <c r="BK76" s="8"/>
      <c r="BL76" s="8"/>
      <c r="BM76" s="8"/>
      <c r="BN76" s="8"/>
      <c r="BO76" s="8"/>
      <c r="BP76" s="8"/>
      <c r="BQ76" s="8"/>
      <c r="BR76" s="8"/>
      <c r="BS76" s="8"/>
      <c r="BT76" s="8"/>
      <c r="BU76" s="8"/>
      <c r="BV76" s="8"/>
      <c r="BW76" s="8"/>
      <c r="BX76" s="8"/>
      <c r="BY76" s="8"/>
      <c r="BZ76" s="8"/>
      <c r="CA76" s="8"/>
      <c r="CB76" s="8"/>
      <c r="CC76" s="8"/>
      <c r="CD76" s="8"/>
      <c r="CE76" s="8"/>
      <c r="CF76" s="8"/>
      <c r="CG76" s="8"/>
      <c r="CH76" s="8"/>
      <c r="CI76" s="8"/>
      <c r="CJ76" s="8"/>
      <c r="CK76" s="8"/>
      <c r="CL76" s="8"/>
      <c r="CM76" s="8"/>
      <c r="CN76" s="8"/>
      <c r="CO76" s="8"/>
      <c r="CP76" s="8"/>
      <c r="CQ76" s="8"/>
      <c r="CR76" s="8"/>
      <c r="CS76" s="8"/>
      <c r="CT76" s="8"/>
      <c r="CU76" s="8"/>
      <c r="CV76" s="8"/>
      <c r="CW76" s="8"/>
      <c r="CX76" s="8"/>
      <c r="CY76" s="8"/>
      <c r="CZ76" s="8"/>
    </row>
    <row r="77" spans="3:104" x14ac:dyDescent="0.3">
      <c r="C77"/>
      <c r="D77"/>
      <c r="E77"/>
      <c r="F77"/>
      <c r="G77"/>
      <c r="H77"/>
      <c r="J77" s="8"/>
      <c r="K77" s="8"/>
      <c r="L77" s="8"/>
      <c r="M77" s="8"/>
      <c r="N77" s="8"/>
      <c r="O77" s="8"/>
      <c r="P77" s="8"/>
      <c r="Q77" s="8"/>
      <c r="R77" s="8"/>
      <c r="S77" s="8"/>
      <c r="T77" s="8"/>
      <c r="U77" s="8"/>
      <c r="V77" s="8"/>
      <c r="W77" s="8"/>
      <c r="X77" s="8"/>
      <c r="Y77" s="8"/>
      <c r="Z77" s="8"/>
      <c r="AA77" s="8"/>
      <c r="AB77" s="8"/>
      <c r="AC77" s="8"/>
      <c r="AD77" s="8"/>
      <c r="AE77" s="8"/>
      <c r="AF77" s="8"/>
      <c r="AG77" s="8"/>
      <c r="AH77" s="8"/>
      <c r="AI77" s="8"/>
      <c r="AJ77" s="8"/>
      <c r="AK77" s="8"/>
      <c r="AL77" s="8"/>
      <c r="AM77" s="8"/>
      <c r="AN77" s="8"/>
      <c r="AO77" s="8"/>
      <c r="AP77" s="8"/>
      <c r="AQ77" s="8"/>
      <c r="AR77" s="8"/>
      <c r="AS77" s="8"/>
      <c r="AT77" s="8"/>
      <c r="AU77" s="8"/>
      <c r="AV77" s="8"/>
      <c r="AW77" s="8"/>
      <c r="AX77" s="8"/>
      <c r="AY77" s="8"/>
      <c r="AZ77" s="8"/>
      <c r="BA77" s="8"/>
      <c r="BB77" s="8"/>
      <c r="BC77" s="8"/>
      <c r="BD77" s="8"/>
      <c r="BE77" s="8"/>
      <c r="BF77" s="8"/>
      <c r="BG77" s="8"/>
      <c r="BH77" s="8"/>
      <c r="BI77" s="8"/>
      <c r="BJ77" s="8"/>
      <c r="BK77" s="8"/>
      <c r="BL77" s="8"/>
      <c r="BM77" s="8"/>
      <c r="BN77" s="8"/>
      <c r="BO77" s="8"/>
      <c r="BP77" s="8"/>
      <c r="BQ77" s="8"/>
      <c r="BR77" s="8"/>
      <c r="BS77" s="8"/>
      <c r="BT77" s="8"/>
      <c r="BU77" s="8"/>
      <c r="BV77" s="8"/>
      <c r="BW77" s="8"/>
      <c r="BX77" s="8"/>
      <c r="BY77" s="8"/>
      <c r="BZ77" s="8"/>
      <c r="CA77" s="8"/>
      <c r="CB77" s="8"/>
      <c r="CC77" s="8"/>
      <c r="CD77" s="8"/>
      <c r="CE77" s="8"/>
      <c r="CF77" s="8"/>
      <c r="CG77" s="8"/>
      <c r="CH77" s="8"/>
      <c r="CI77" s="8"/>
      <c r="CJ77" s="8"/>
      <c r="CK77" s="8"/>
      <c r="CL77" s="8"/>
      <c r="CM77" s="8"/>
      <c r="CN77" s="8"/>
      <c r="CO77" s="8"/>
      <c r="CP77" s="8"/>
      <c r="CQ77" s="8"/>
      <c r="CR77" s="8"/>
      <c r="CS77" s="8"/>
      <c r="CT77" s="8"/>
      <c r="CU77" s="8"/>
      <c r="CV77" s="8"/>
      <c r="CW77" s="8"/>
      <c r="CX77" s="8"/>
      <c r="CY77" s="8"/>
      <c r="CZ77" s="8"/>
    </row>
    <row r="78" spans="3:104" x14ac:dyDescent="0.3">
      <c r="C78"/>
      <c r="D78"/>
      <c r="E78"/>
      <c r="F78"/>
      <c r="G78"/>
      <c r="H78"/>
      <c r="J78" s="8"/>
      <c r="K78" s="8"/>
      <c r="L78" s="8"/>
      <c r="M78" s="8"/>
      <c r="N78" s="8"/>
      <c r="O78" s="8"/>
      <c r="P78" s="8"/>
      <c r="Q78" s="8"/>
      <c r="R78" s="8"/>
      <c r="S78" s="8"/>
      <c r="T78" s="8"/>
      <c r="U78" s="8"/>
      <c r="V78" s="8"/>
      <c r="W78" s="8"/>
      <c r="X78" s="8"/>
      <c r="Y78" s="8"/>
      <c r="Z78" s="8"/>
      <c r="AA78" s="8"/>
      <c r="AB78" s="8"/>
      <c r="AC78" s="8"/>
      <c r="AD78" s="8"/>
      <c r="AE78" s="8"/>
      <c r="AF78" s="8"/>
      <c r="AG78" s="8"/>
      <c r="AH78" s="8"/>
      <c r="AI78" s="8"/>
      <c r="AJ78" s="8"/>
      <c r="AK78" s="8"/>
      <c r="AL78" s="8"/>
      <c r="AM78" s="8"/>
      <c r="AN78" s="8"/>
      <c r="AO78" s="8"/>
      <c r="AP78" s="8"/>
      <c r="AQ78" s="8"/>
      <c r="AR78" s="8"/>
      <c r="AS78" s="8"/>
      <c r="AT78" s="8"/>
      <c r="AU78" s="8"/>
      <c r="AV78" s="8"/>
      <c r="AW78" s="8"/>
      <c r="AX78" s="8"/>
      <c r="AY78" s="8"/>
      <c r="AZ78" s="8"/>
      <c r="BA78" s="8"/>
      <c r="BB78" s="8"/>
      <c r="BC78" s="8"/>
      <c r="BD78" s="8"/>
      <c r="BE78" s="8"/>
      <c r="BF78" s="8"/>
      <c r="BG78" s="8"/>
      <c r="BH78" s="8"/>
      <c r="BI78" s="8"/>
      <c r="BJ78" s="8"/>
      <c r="BK78" s="8"/>
      <c r="BL78" s="8"/>
      <c r="BM78" s="8"/>
      <c r="BN78" s="8"/>
      <c r="BO78" s="8"/>
      <c r="BP78" s="8"/>
      <c r="BQ78" s="8"/>
      <c r="BR78" s="8"/>
      <c r="BS78" s="8"/>
      <c r="BT78" s="8"/>
      <c r="BU78" s="8"/>
      <c r="BV78" s="8"/>
      <c r="BW78" s="8"/>
      <c r="BX78" s="8"/>
      <c r="BY78" s="8"/>
      <c r="BZ78" s="8"/>
      <c r="CA78" s="8"/>
      <c r="CB78" s="8"/>
      <c r="CC78" s="8"/>
      <c r="CD78" s="8"/>
      <c r="CE78" s="8"/>
      <c r="CF78" s="8"/>
      <c r="CG78" s="8"/>
      <c r="CH78" s="8"/>
      <c r="CI78" s="8"/>
      <c r="CJ78" s="8"/>
      <c r="CK78" s="8"/>
      <c r="CL78" s="8"/>
      <c r="CM78" s="8"/>
      <c r="CN78" s="8"/>
      <c r="CO78" s="8"/>
      <c r="CP78" s="8"/>
      <c r="CQ78" s="8"/>
      <c r="CR78" s="8"/>
      <c r="CS78" s="8"/>
      <c r="CT78" s="8"/>
      <c r="CU78" s="8"/>
      <c r="CV78" s="8"/>
      <c r="CW78" s="8"/>
      <c r="CX78" s="8"/>
      <c r="CY78" s="8"/>
      <c r="CZ78" s="8"/>
    </row>
    <row r="79" spans="3:104" x14ac:dyDescent="0.3">
      <c r="C79"/>
      <c r="D79"/>
      <c r="E79"/>
      <c r="F79"/>
      <c r="G79"/>
      <c r="H79"/>
      <c r="J79" s="8"/>
      <c r="K79" s="8"/>
      <c r="L79" s="8"/>
      <c r="M79" s="8"/>
      <c r="N79" s="8"/>
      <c r="O79" s="8"/>
      <c r="P79" s="8"/>
      <c r="Q79" s="8"/>
      <c r="R79" s="8"/>
      <c r="S79" s="8"/>
      <c r="T79" s="8"/>
      <c r="U79" s="8"/>
      <c r="V79" s="8"/>
      <c r="W79" s="8"/>
      <c r="X79" s="8"/>
      <c r="Y79" s="8"/>
      <c r="Z79" s="8"/>
      <c r="AA79" s="8"/>
      <c r="AB79" s="8"/>
      <c r="AC79" s="8"/>
      <c r="AD79" s="8"/>
      <c r="AE79" s="8"/>
      <c r="AF79" s="8"/>
      <c r="AG79" s="8"/>
      <c r="AH79" s="8"/>
      <c r="AI79" s="8"/>
      <c r="AJ79" s="8"/>
      <c r="AK79" s="8"/>
      <c r="AL79" s="8"/>
      <c r="AM79" s="8"/>
      <c r="AN79" s="8"/>
      <c r="AO79" s="8"/>
      <c r="AP79" s="8"/>
      <c r="AQ79" s="8"/>
      <c r="AR79" s="8"/>
      <c r="AS79" s="8"/>
      <c r="AT79" s="8"/>
      <c r="AU79" s="8"/>
      <c r="AV79" s="8"/>
      <c r="AW79" s="8"/>
      <c r="AX79" s="8"/>
      <c r="AY79" s="8"/>
      <c r="AZ79" s="8"/>
      <c r="BA79" s="8"/>
      <c r="BB79" s="8"/>
      <c r="BC79" s="8"/>
      <c r="BD79" s="8"/>
      <c r="BE79" s="8"/>
      <c r="BF79" s="8"/>
      <c r="BG79" s="8"/>
      <c r="BH79" s="8"/>
      <c r="BI79" s="8"/>
      <c r="BJ79" s="8"/>
      <c r="BK79" s="8"/>
      <c r="BL79" s="8"/>
      <c r="BM79" s="8"/>
      <c r="BN79" s="8"/>
      <c r="BO79" s="8"/>
      <c r="BP79" s="8"/>
      <c r="BQ79" s="8"/>
      <c r="BR79" s="8"/>
      <c r="BS79" s="8"/>
      <c r="BT79" s="8"/>
      <c r="BU79" s="8"/>
      <c r="BV79" s="8"/>
      <c r="BW79" s="8"/>
      <c r="BX79" s="8"/>
      <c r="BY79" s="8"/>
      <c r="BZ79" s="8"/>
      <c r="CA79" s="8"/>
      <c r="CB79" s="8"/>
      <c r="CC79" s="8"/>
      <c r="CD79" s="8"/>
      <c r="CE79" s="8"/>
      <c r="CF79" s="8"/>
      <c r="CG79" s="8"/>
      <c r="CH79" s="8"/>
      <c r="CI79" s="8"/>
      <c r="CJ79" s="8"/>
      <c r="CK79" s="8"/>
      <c r="CL79" s="8"/>
      <c r="CM79" s="8"/>
      <c r="CN79" s="8"/>
      <c r="CO79" s="8"/>
      <c r="CP79" s="8"/>
      <c r="CQ79" s="8"/>
      <c r="CR79" s="8"/>
      <c r="CS79" s="8"/>
      <c r="CT79" s="8"/>
      <c r="CU79" s="8"/>
      <c r="CV79" s="8"/>
      <c r="CW79" s="8"/>
      <c r="CX79" s="8"/>
      <c r="CY79" s="8"/>
      <c r="CZ79" s="8"/>
    </row>
    <row r="80" spans="3:104" x14ac:dyDescent="0.3">
      <c r="C80"/>
      <c r="D80"/>
      <c r="E80"/>
      <c r="F80"/>
      <c r="G80"/>
      <c r="H80"/>
      <c r="J80" s="8"/>
      <c r="K80" s="8"/>
      <c r="L80" s="8"/>
      <c r="M80" s="8"/>
      <c r="N80" s="8"/>
      <c r="O80" s="8"/>
      <c r="P80" s="8"/>
      <c r="Q80" s="8"/>
      <c r="R80" s="8"/>
      <c r="S80" s="8"/>
      <c r="T80" s="8"/>
      <c r="U80" s="8"/>
      <c r="V80" s="8"/>
      <c r="W80" s="8"/>
      <c r="X80" s="8"/>
      <c r="Y80" s="8"/>
      <c r="Z80" s="8"/>
      <c r="AA80" s="8"/>
      <c r="AB80" s="8"/>
      <c r="AC80" s="8"/>
      <c r="AD80" s="8"/>
      <c r="AE80" s="8"/>
      <c r="AF80" s="8"/>
      <c r="AG80" s="8"/>
      <c r="AH80" s="8"/>
      <c r="AI80" s="8"/>
      <c r="AJ80" s="8"/>
      <c r="AK80" s="8"/>
      <c r="AL80" s="8"/>
      <c r="AM80" s="8"/>
      <c r="AN80" s="8"/>
      <c r="AO80" s="8"/>
      <c r="AP80" s="8"/>
      <c r="AQ80" s="8"/>
      <c r="AR80" s="8"/>
      <c r="AS80" s="8"/>
      <c r="AT80" s="8"/>
      <c r="AU80" s="8"/>
      <c r="AV80" s="8"/>
      <c r="AW80" s="8"/>
      <c r="AX80" s="8"/>
      <c r="AY80" s="8"/>
      <c r="AZ80" s="8"/>
      <c r="BA80" s="8"/>
      <c r="BB80" s="8"/>
      <c r="BC80" s="8"/>
      <c r="BD80" s="8"/>
      <c r="BE80" s="8"/>
      <c r="BF80" s="8"/>
      <c r="BG80" s="8"/>
      <c r="BH80" s="8"/>
      <c r="BI80" s="8"/>
      <c r="BJ80" s="8"/>
      <c r="BK80" s="8"/>
      <c r="BL80" s="8"/>
      <c r="BM80" s="8"/>
      <c r="BN80" s="8"/>
      <c r="BO80" s="8"/>
      <c r="BP80" s="8"/>
      <c r="BQ80" s="8"/>
      <c r="BR80" s="8"/>
      <c r="BS80" s="8"/>
      <c r="BT80" s="8"/>
      <c r="BU80" s="8"/>
      <c r="BV80" s="8"/>
      <c r="BW80" s="8"/>
      <c r="BX80" s="8"/>
      <c r="BY80" s="8"/>
      <c r="BZ80" s="8"/>
      <c r="CA80" s="8"/>
      <c r="CB80" s="8"/>
      <c r="CC80" s="8"/>
      <c r="CD80" s="8"/>
      <c r="CE80" s="8"/>
      <c r="CF80" s="8"/>
      <c r="CG80" s="8"/>
      <c r="CH80" s="8"/>
      <c r="CI80" s="8"/>
      <c r="CJ80" s="8"/>
      <c r="CK80" s="8"/>
      <c r="CL80" s="8"/>
      <c r="CM80" s="8"/>
      <c r="CN80" s="8"/>
      <c r="CO80" s="8"/>
      <c r="CP80" s="8"/>
      <c r="CQ80" s="8"/>
      <c r="CR80" s="8"/>
      <c r="CS80" s="8"/>
      <c r="CT80" s="8"/>
      <c r="CU80" s="8"/>
      <c r="CV80" s="8"/>
      <c r="CW80" s="8"/>
      <c r="CX80" s="8"/>
      <c r="CY80" s="8"/>
      <c r="CZ80" s="8"/>
    </row>
    <row r="81" spans="3:104" x14ac:dyDescent="0.3">
      <c r="C81"/>
      <c r="D81"/>
      <c r="E81"/>
      <c r="F81"/>
      <c r="G81"/>
      <c r="H81"/>
      <c r="J81" s="8"/>
      <c r="K81" s="8"/>
      <c r="L81" s="8"/>
      <c r="M81" s="8"/>
      <c r="N81" s="8"/>
      <c r="O81" s="8"/>
      <c r="P81" s="8"/>
      <c r="Q81" s="8"/>
      <c r="R81" s="8"/>
      <c r="S81" s="8"/>
      <c r="T81" s="8"/>
      <c r="U81" s="8"/>
      <c r="V81" s="8"/>
      <c r="W81" s="8"/>
      <c r="X81" s="8"/>
      <c r="Y81" s="8"/>
      <c r="Z81" s="8"/>
      <c r="AA81" s="8"/>
      <c r="AB81" s="8"/>
      <c r="AC81" s="8"/>
      <c r="AD81" s="8"/>
      <c r="AE81" s="8"/>
      <c r="AF81" s="8"/>
      <c r="AG81" s="8"/>
      <c r="AH81" s="8"/>
      <c r="AI81" s="8"/>
      <c r="AJ81" s="8"/>
      <c r="AK81" s="8"/>
      <c r="AL81" s="8"/>
      <c r="AM81" s="8"/>
      <c r="AN81" s="8"/>
      <c r="AO81" s="8"/>
      <c r="AP81" s="8"/>
      <c r="AQ81" s="8"/>
      <c r="AR81" s="8"/>
      <c r="AS81" s="8"/>
      <c r="AT81" s="8"/>
      <c r="AU81" s="8"/>
      <c r="AV81" s="8"/>
      <c r="AW81" s="8"/>
      <c r="AX81" s="8"/>
      <c r="AY81" s="8"/>
      <c r="AZ81" s="8"/>
      <c r="BA81" s="8"/>
      <c r="BB81" s="8"/>
      <c r="BC81" s="8"/>
      <c r="BD81" s="8"/>
      <c r="BE81" s="8"/>
      <c r="BF81" s="8"/>
      <c r="BG81" s="8"/>
      <c r="BH81" s="8"/>
      <c r="BI81" s="8"/>
      <c r="BJ81" s="8"/>
      <c r="BK81" s="8"/>
      <c r="BL81" s="8"/>
      <c r="BM81" s="8"/>
      <c r="BN81" s="8"/>
      <c r="BO81" s="8"/>
      <c r="BP81" s="8"/>
      <c r="BQ81" s="8"/>
      <c r="BR81" s="8"/>
      <c r="BS81" s="8"/>
      <c r="BT81" s="8"/>
      <c r="BU81" s="8"/>
      <c r="BV81" s="8"/>
      <c r="BW81" s="8"/>
      <c r="BX81" s="8"/>
      <c r="BY81" s="8"/>
      <c r="BZ81" s="8"/>
      <c r="CA81" s="8"/>
      <c r="CB81" s="8"/>
      <c r="CC81" s="8"/>
      <c r="CD81" s="8"/>
      <c r="CE81" s="8"/>
      <c r="CF81" s="8"/>
      <c r="CG81" s="8"/>
      <c r="CH81" s="8"/>
      <c r="CI81" s="8"/>
      <c r="CJ81" s="8"/>
      <c r="CK81" s="8"/>
      <c r="CL81" s="8"/>
      <c r="CM81" s="8"/>
      <c r="CN81" s="8"/>
      <c r="CO81" s="8"/>
      <c r="CP81" s="8"/>
      <c r="CQ81" s="8"/>
      <c r="CR81" s="8"/>
      <c r="CS81" s="8"/>
      <c r="CT81" s="8"/>
      <c r="CU81" s="8"/>
      <c r="CV81" s="8"/>
      <c r="CW81" s="8"/>
      <c r="CX81" s="8"/>
      <c r="CY81" s="8"/>
      <c r="CZ81" s="8"/>
    </row>
    <row r="82" spans="3:104" x14ac:dyDescent="0.3">
      <c r="C82"/>
      <c r="D82"/>
      <c r="E82"/>
      <c r="F82"/>
      <c r="G82"/>
      <c r="H82"/>
      <c r="J82" s="8"/>
      <c r="K82" s="8"/>
      <c r="L82" s="8"/>
      <c r="M82" s="8"/>
      <c r="N82" s="8"/>
      <c r="O82" s="8"/>
      <c r="P82" s="8"/>
      <c r="Q82" s="8"/>
      <c r="R82" s="8"/>
      <c r="S82" s="8"/>
      <c r="T82" s="8"/>
      <c r="U82" s="8"/>
      <c r="V82" s="8"/>
      <c r="W82" s="8"/>
      <c r="X82" s="8"/>
      <c r="Y82" s="8"/>
      <c r="Z82" s="8"/>
      <c r="AA82" s="8"/>
      <c r="AB82" s="8"/>
      <c r="AC82" s="8"/>
      <c r="AD82" s="8"/>
      <c r="AE82" s="8"/>
      <c r="AF82" s="8"/>
      <c r="AG82" s="8"/>
      <c r="AH82" s="8"/>
      <c r="AI82" s="8"/>
      <c r="AJ82" s="8"/>
      <c r="AK82" s="8"/>
      <c r="AL82" s="8"/>
      <c r="AM82" s="8"/>
      <c r="AN82" s="8"/>
      <c r="AO82" s="8"/>
      <c r="AP82" s="8"/>
      <c r="AQ82" s="8"/>
      <c r="AR82" s="8"/>
      <c r="AS82" s="8"/>
      <c r="AT82" s="8"/>
      <c r="AU82" s="8"/>
      <c r="AV82" s="8"/>
      <c r="AW82" s="8"/>
      <c r="AX82" s="8"/>
      <c r="AY82" s="8"/>
      <c r="AZ82" s="8"/>
      <c r="BA82" s="8"/>
      <c r="BB82" s="8"/>
      <c r="BC82" s="8"/>
      <c r="BD82" s="8"/>
      <c r="BE82" s="8"/>
      <c r="BF82" s="8"/>
      <c r="BG82" s="8"/>
      <c r="BH82" s="8"/>
      <c r="BI82" s="8"/>
      <c r="BJ82" s="8"/>
      <c r="BK82" s="8"/>
      <c r="BL82" s="8"/>
      <c r="BM82" s="8"/>
      <c r="BN82" s="8"/>
      <c r="BO82" s="8"/>
      <c r="BP82" s="8"/>
      <c r="BQ82" s="8"/>
      <c r="BR82" s="8"/>
      <c r="BS82" s="8"/>
      <c r="BT82" s="8"/>
      <c r="BU82" s="8"/>
      <c r="BV82" s="8"/>
      <c r="BW82" s="8"/>
      <c r="BX82" s="8"/>
      <c r="BY82" s="8"/>
      <c r="BZ82" s="8"/>
      <c r="CA82" s="8"/>
      <c r="CB82" s="8"/>
      <c r="CC82" s="8"/>
      <c r="CD82" s="8"/>
      <c r="CE82" s="8"/>
      <c r="CF82" s="8"/>
      <c r="CG82" s="8"/>
      <c r="CH82" s="8"/>
      <c r="CI82" s="8"/>
      <c r="CJ82" s="8"/>
      <c r="CK82" s="8"/>
      <c r="CL82" s="8"/>
      <c r="CM82" s="8"/>
      <c r="CN82" s="8"/>
      <c r="CO82" s="8"/>
      <c r="CP82" s="8"/>
      <c r="CQ82" s="8"/>
      <c r="CR82" s="8"/>
      <c r="CS82" s="8"/>
      <c r="CT82" s="8"/>
      <c r="CU82" s="8"/>
      <c r="CV82" s="8"/>
      <c r="CW82" s="8"/>
      <c r="CX82" s="8"/>
      <c r="CY82" s="8"/>
      <c r="CZ82" s="8"/>
    </row>
    <row r="83" spans="3:104" x14ac:dyDescent="0.3">
      <c r="C83"/>
      <c r="D83"/>
      <c r="E83"/>
      <c r="F83"/>
      <c r="G83"/>
      <c r="H83"/>
      <c r="J83" s="8"/>
      <c r="K83" s="8"/>
      <c r="L83" s="8"/>
      <c r="M83" s="8"/>
      <c r="N83" s="8"/>
      <c r="O83" s="8"/>
      <c r="P83" s="8"/>
      <c r="Q83" s="8"/>
      <c r="R83" s="8"/>
      <c r="S83" s="8"/>
      <c r="T83" s="8"/>
      <c r="U83" s="8"/>
      <c r="V83" s="8"/>
      <c r="W83" s="8"/>
      <c r="X83" s="8"/>
      <c r="Y83" s="8"/>
      <c r="Z83" s="8"/>
      <c r="AA83" s="8"/>
      <c r="AB83" s="8"/>
      <c r="AC83" s="8"/>
      <c r="AD83" s="8"/>
      <c r="AE83" s="8"/>
      <c r="AF83" s="8"/>
      <c r="AG83" s="8"/>
      <c r="AH83" s="8"/>
      <c r="AI83" s="8"/>
      <c r="AJ83" s="8"/>
      <c r="AK83" s="8"/>
      <c r="AL83" s="8"/>
      <c r="AM83" s="8"/>
      <c r="AN83" s="8"/>
      <c r="AO83" s="8"/>
      <c r="AP83" s="8"/>
      <c r="AQ83" s="8"/>
      <c r="AR83" s="8"/>
      <c r="AS83" s="8"/>
      <c r="AT83" s="8"/>
      <c r="AU83" s="8"/>
      <c r="AV83" s="8"/>
      <c r="AW83" s="8"/>
      <c r="AX83" s="8"/>
      <c r="AY83" s="8"/>
      <c r="AZ83" s="8"/>
      <c r="BA83" s="8"/>
      <c r="BB83" s="8"/>
      <c r="BC83" s="8"/>
      <c r="BD83" s="8"/>
      <c r="BE83" s="8"/>
      <c r="BF83" s="8"/>
      <c r="BG83" s="8"/>
      <c r="BH83" s="8"/>
      <c r="BI83" s="8"/>
      <c r="BJ83" s="8"/>
      <c r="BK83" s="8"/>
      <c r="BL83" s="8"/>
      <c r="BM83" s="8"/>
      <c r="BN83" s="8"/>
      <c r="BO83" s="8"/>
      <c r="BP83" s="8"/>
      <c r="BQ83" s="8"/>
      <c r="BR83" s="8"/>
      <c r="BS83" s="8"/>
      <c r="BT83" s="8"/>
      <c r="BU83" s="8"/>
      <c r="BV83" s="8"/>
      <c r="BW83" s="8"/>
      <c r="BX83" s="8"/>
      <c r="BY83" s="8"/>
      <c r="BZ83" s="8"/>
      <c r="CA83" s="8"/>
      <c r="CB83" s="8"/>
      <c r="CC83" s="8"/>
      <c r="CD83" s="8"/>
      <c r="CE83" s="8"/>
      <c r="CF83" s="8"/>
      <c r="CG83" s="8"/>
      <c r="CH83" s="8"/>
      <c r="CI83" s="8"/>
      <c r="CJ83" s="8"/>
      <c r="CK83" s="8"/>
      <c r="CL83" s="8"/>
      <c r="CM83" s="8"/>
      <c r="CN83" s="8"/>
      <c r="CO83" s="8"/>
      <c r="CP83" s="8"/>
      <c r="CQ83" s="8"/>
      <c r="CR83" s="8"/>
      <c r="CS83" s="8"/>
      <c r="CT83" s="8"/>
      <c r="CU83" s="8"/>
      <c r="CV83" s="8"/>
      <c r="CW83" s="8"/>
      <c r="CX83" s="8"/>
      <c r="CY83" s="8"/>
      <c r="CZ83" s="8"/>
    </row>
    <row r="84" spans="3:104" x14ac:dyDescent="0.3">
      <c r="C84"/>
      <c r="D84"/>
      <c r="E84"/>
      <c r="F84"/>
      <c r="G84"/>
      <c r="H84"/>
      <c r="J84" s="8"/>
      <c r="K84" s="8"/>
      <c r="L84" s="8"/>
      <c r="M84" s="8"/>
      <c r="N84" s="8"/>
      <c r="O84" s="8"/>
      <c r="P84" s="8"/>
      <c r="Q84" s="8"/>
      <c r="R84" s="8"/>
      <c r="S84" s="8"/>
      <c r="T84" s="8"/>
      <c r="U84" s="8"/>
      <c r="V84" s="8"/>
      <c r="W84" s="8"/>
      <c r="X84" s="8"/>
      <c r="Y84" s="8"/>
      <c r="Z84" s="8"/>
      <c r="AA84" s="8"/>
      <c r="AB84" s="8"/>
      <c r="AC84" s="8"/>
      <c r="AD84" s="8"/>
      <c r="AE84" s="8"/>
      <c r="AF84" s="8"/>
      <c r="AG84" s="8"/>
      <c r="AH84" s="8"/>
      <c r="AI84" s="8"/>
      <c r="AJ84" s="8"/>
      <c r="AK84" s="8"/>
      <c r="AL84" s="8"/>
      <c r="AM84" s="8"/>
      <c r="AN84" s="8"/>
      <c r="AO84" s="8"/>
      <c r="AP84" s="8"/>
      <c r="AQ84" s="8"/>
      <c r="AR84" s="8"/>
      <c r="AS84" s="8"/>
      <c r="AT84" s="8"/>
      <c r="AU84" s="8"/>
      <c r="AV84" s="8"/>
      <c r="AW84" s="8"/>
      <c r="AX84" s="8"/>
      <c r="AY84" s="8"/>
      <c r="AZ84" s="8"/>
      <c r="BA84" s="8"/>
      <c r="BB84" s="8"/>
      <c r="BC84" s="8"/>
      <c r="BD84" s="8"/>
      <c r="BE84" s="8"/>
      <c r="BF84" s="8"/>
      <c r="BG84" s="8"/>
      <c r="BH84" s="8"/>
      <c r="BI84" s="8"/>
      <c r="BJ84" s="8"/>
      <c r="BK84" s="8"/>
      <c r="BL84" s="8"/>
      <c r="BM84" s="8"/>
      <c r="BN84" s="8"/>
      <c r="BO84" s="8"/>
      <c r="BP84" s="8"/>
      <c r="BQ84" s="8"/>
      <c r="BR84" s="8"/>
      <c r="BS84" s="8"/>
      <c r="BT84" s="8"/>
      <c r="BU84" s="8"/>
      <c r="BV84" s="8"/>
      <c r="BW84" s="8"/>
      <c r="BX84" s="8"/>
      <c r="BY84" s="8"/>
      <c r="BZ84" s="8"/>
      <c r="CA84" s="8"/>
      <c r="CB84" s="8"/>
      <c r="CC84" s="8"/>
      <c r="CD84" s="8"/>
      <c r="CE84" s="8"/>
      <c r="CF84" s="8"/>
      <c r="CG84" s="8"/>
      <c r="CH84" s="8"/>
      <c r="CI84" s="8"/>
      <c r="CJ84" s="8"/>
      <c r="CK84" s="8"/>
      <c r="CL84" s="8"/>
      <c r="CM84" s="8"/>
      <c r="CN84" s="8"/>
      <c r="CO84" s="8"/>
      <c r="CP84" s="8"/>
      <c r="CQ84" s="8"/>
      <c r="CR84" s="8"/>
      <c r="CS84" s="8"/>
      <c r="CT84" s="8"/>
      <c r="CU84" s="8"/>
      <c r="CV84" s="8"/>
      <c r="CW84" s="8"/>
      <c r="CX84" s="8"/>
      <c r="CY84" s="8"/>
      <c r="CZ84" s="8"/>
    </row>
    <row r="85" spans="3:104" x14ac:dyDescent="0.3">
      <c r="C85"/>
      <c r="D85"/>
      <c r="E85"/>
      <c r="F85"/>
      <c r="G85"/>
      <c r="H85"/>
      <c r="J85" s="8"/>
      <c r="K85" s="8"/>
      <c r="L85" s="8"/>
      <c r="M85" s="8"/>
      <c r="N85" s="8"/>
      <c r="O85" s="8"/>
      <c r="P85" s="8"/>
      <c r="Q85" s="8"/>
      <c r="R85" s="8"/>
      <c r="S85" s="8"/>
      <c r="T85" s="8"/>
      <c r="U85" s="8"/>
      <c r="V85" s="8"/>
      <c r="W85" s="8"/>
      <c r="X85" s="8"/>
      <c r="Y85" s="8"/>
      <c r="Z85" s="8"/>
      <c r="AA85" s="8"/>
      <c r="AB85" s="8"/>
      <c r="AC85" s="8"/>
      <c r="AD85" s="8"/>
      <c r="AE85" s="8"/>
      <c r="AF85" s="8"/>
      <c r="AG85" s="8"/>
      <c r="AH85" s="8"/>
      <c r="AI85" s="8"/>
      <c r="AJ85" s="8"/>
      <c r="AK85" s="8"/>
      <c r="AL85" s="8"/>
      <c r="AM85" s="8"/>
      <c r="AN85" s="8"/>
      <c r="AO85" s="8"/>
      <c r="AP85" s="8"/>
      <c r="AQ85" s="8"/>
      <c r="AR85" s="8"/>
      <c r="AS85" s="8"/>
      <c r="AT85" s="8"/>
      <c r="AU85" s="8"/>
      <c r="AV85" s="8"/>
      <c r="AW85" s="8"/>
      <c r="AX85" s="8"/>
      <c r="AY85" s="8"/>
      <c r="AZ85" s="8"/>
      <c r="BA85" s="8"/>
      <c r="BB85" s="8"/>
      <c r="BC85" s="8"/>
      <c r="BD85" s="8"/>
      <c r="BE85" s="8"/>
      <c r="BF85" s="8"/>
      <c r="BG85" s="8"/>
      <c r="BH85" s="8"/>
      <c r="BI85" s="8"/>
      <c r="BJ85" s="8"/>
      <c r="BK85" s="8"/>
      <c r="BL85" s="8"/>
      <c r="BM85" s="8"/>
      <c r="BN85" s="8"/>
      <c r="BO85" s="8"/>
      <c r="BP85" s="8"/>
      <c r="BQ85" s="8"/>
      <c r="BR85" s="8"/>
      <c r="BS85" s="8"/>
      <c r="BT85" s="8"/>
      <c r="BU85" s="8"/>
      <c r="BV85" s="8"/>
      <c r="BW85" s="8"/>
      <c r="BX85" s="8"/>
      <c r="BY85" s="8"/>
      <c r="BZ85" s="8"/>
      <c r="CA85" s="8"/>
      <c r="CB85" s="8"/>
      <c r="CC85" s="8"/>
      <c r="CD85" s="8"/>
      <c r="CE85" s="8"/>
      <c r="CF85" s="8"/>
      <c r="CG85" s="8"/>
      <c r="CH85" s="8"/>
      <c r="CI85" s="8"/>
      <c r="CJ85" s="8"/>
      <c r="CK85" s="8"/>
      <c r="CL85" s="8"/>
      <c r="CM85" s="8"/>
      <c r="CN85" s="8"/>
      <c r="CO85" s="8"/>
      <c r="CP85" s="8"/>
      <c r="CQ85" s="8"/>
      <c r="CR85" s="8"/>
      <c r="CS85" s="8"/>
      <c r="CT85" s="8"/>
      <c r="CU85" s="8"/>
      <c r="CV85" s="8"/>
      <c r="CW85" s="8"/>
      <c r="CX85" s="8"/>
      <c r="CY85" s="8"/>
      <c r="CZ85" s="8"/>
    </row>
    <row r="86" spans="3:104" x14ac:dyDescent="0.3">
      <c r="C86"/>
      <c r="D86"/>
      <c r="E86"/>
      <c r="F86"/>
      <c r="G86"/>
      <c r="H86"/>
      <c r="J86" s="8"/>
      <c r="K86" s="8"/>
      <c r="L86" s="8"/>
      <c r="M86" s="8"/>
      <c r="N86" s="8"/>
      <c r="O86" s="8"/>
      <c r="P86" s="8"/>
      <c r="Q86" s="8"/>
      <c r="R86" s="8"/>
      <c r="S86" s="8"/>
      <c r="T86" s="8"/>
      <c r="U86" s="8"/>
      <c r="V86" s="8"/>
      <c r="W86" s="8"/>
      <c r="X86" s="8"/>
      <c r="Y86" s="8"/>
      <c r="Z86" s="8"/>
      <c r="AA86" s="8"/>
      <c r="AB86" s="8"/>
      <c r="AC86" s="8"/>
      <c r="AD86" s="8"/>
      <c r="AE86" s="8"/>
      <c r="AF86" s="8"/>
      <c r="AG86" s="8"/>
      <c r="AH86" s="8"/>
      <c r="AI86" s="8"/>
      <c r="AJ86" s="8"/>
      <c r="AK86" s="8"/>
      <c r="AL86" s="8"/>
      <c r="AM86" s="8"/>
      <c r="AN86" s="8"/>
      <c r="AO86" s="8"/>
      <c r="AP86" s="8"/>
      <c r="AQ86" s="8"/>
      <c r="AR86" s="8"/>
      <c r="AS86" s="8"/>
      <c r="AT86" s="8"/>
      <c r="AU86" s="8"/>
      <c r="AV86" s="8"/>
      <c r="AW86" s="8"/>
      <c r="AX86" s="8"/>
      <c r="AY86" s="8"/>
      <c r="AZ86" s="8"/>
      <c r="BA86" s="8"/>
      <c r="BB86" s="8"/>
      <c r="BC86" s="8"/>
      <c r="BD86" s="8"/>
      <c r="BE86" s="8"/>
      <c r="BF86" s="8"/>
      <c r="BG86" s="8"/>
      <c r="BH86" s="8"/>
      <c r="BI86" s="8"/>
      <c r="BJ86" s="8"/>
      <c r="BK86" s="8"/>
      <c r="BL86" s="8"/>
      <c r="BM86" s="8"/>
      <c r="BN86" s="8"/>
      <c r="BO86" s="8"/>
      <c r="BP86" s="8"/>
      <c r="BQ86" s="8"/>
      <c r="BR86" s="8"/>
      <c r="BS86" s="8"/>
      <c r="BT86" s="8"/>
      <c r="BU86" s="8"/>
      <c r="BV86" s="8"/>
      <c r="BW86" s="8"/>
      <c r="BX86" s="8"/>
      <c r="BY86" s="8"/>
      <c r="BZ86" s="8"/>
      <c r="CA86" s="8"/>
      <c r="CB86" s="8"/>
      <c r="CC86" s="8"/>
      <c r="CD86" s="8"/>
      <c r="CE86" s="8"/>
      <c r="CF86" s="8"/>
      <c r="CG86" s="8"/>
      <c r="CH86" s="8"/>
      <c r="CI86" s="8"/>
      <c r="CJ86" s="8"/>
      <c r="CK86" s="8"/>
      <c r="CL86" s="8"/>
      <c r="CM86" s="8"/>
      <c r="CN86" s="8"/>
      <c r="CO86" s="8"/>
      <c r="CP86" s="8"/>
      <c r="CQ86" s="8"/>
      <c r="CR86" s="8"/>
      <c r="CS86" s="8"/>
      <c r="CT86" s="8"/>
      <c r="CU86" s="8"/>
      <c r="CV86" s="8"/>
      <c r="CW86" s="8"/>
      <c r="CX86" s="8"/>
      <c r="CY86" s="8"/>
      <c r="CZ86" s="8"/>
    </row>
    <row r="87" spans="3:104" x14ac:dyDescent="0.3">
      <c r="C87"/>
      <c r="D87"/>
      <c r="E87"/>
      <c r="F87"/>
      <c r="G87"/>
      <c r="H87"/>
      <c r="J87" s="8"/>
      <c r="K87" s="8"/>
      <c r="L87" s="8"/>
      <c r="M87" s="8"/>
      <c r="N87" s="8"/>
      <c r="O87" s="8"/>
      <c r="P87" s="8"/>
      <c r="Q87" s="8"/>
      <c r="R87" s="8"/>
      <c r="S87" s="8"/>
      <c r="T87" s="8"/>
      <c r="U87" s="8"/>
      <c r="V87" s="8"/>
      <c r="W87" s="8"/>
      <c r="X87" s="8"/>
      <c r="Y87" s="8"/>
      <c r="Z87" s="8"/>
      <c r="AA87" s="8"/>
      <c r="AB87" s="8"/>
      <c r="AC87" s="8"/>
      <c r="AD87" s="8"/>
      <c r="AE87" s="8"/>
      <c r="AF87" s="8"/>
      <c r="AG87" s="8"/>
      <c r="AH87" s="8"/>
      <c r="AI87" s="8"/>
      <c r="AJ87" s="8"/>
      <c r="AK87" s="8"/>
      <c r="AL87" s="8"/>
      <c r="AM87" s="8"/>
      <c r="AN87" s="8"/>
      <c r="AO87" s="8"/>
      <c r="AP87" s="8"/>
      <c r="AQ87" s="8"/>
      <c r="AR87" s="8"/>
      <c r="AS87" s="8"/>
      <c r="AT87" s="8"/>
      <c r="AU87" s="8"/>
      <c r="AV87" s="8"/>
      <c r="AW87" s="8"/>
      <c r="AX87" s="8"/>
      <c r="AY87" s="8"/>
      <c r="AZ87" s="8"/>
      <c r="BA87" s="8"/>
      <c r="BB87" s="8"/>
      <c r="BC87" s="8"/>
      <c r="BD87" s="8"/>
      <c r="BE87" s="8"/>
      <c r="BF87" s="8"/>
      <c r="BG87" s="8"/>
      <c r="BH87" s="8"/>
      <c r="BI87" s="8"/>
      <c r="BJ87" s="8"/>
      <c r="BK87" s="8"/>
      <c r="BL87" s="8"/>
      <c r="BM87" s="8"/>
      <c r="BN87" s="8"/>
      <c r="BO87" s="8"/>
      <c r="BP87" s="8"/>
      <c r="BQ87" s="8"/>
      <c r="BR87" s="8"/>
      <c r="BS87" s="8"/>
      <c r="BT87" s="8"/>
      <c r="BU87" s="8"/>
      <c r="BV87" s="8"/>
      <c r="BW87" s="8"/>
      <c r="BX87" s="8"/>
      <c r="BY87" s="8"/>
      <c r="BZ87" s="8"/>
      <c r="CA87" s="8"/>
      <c r="CB87" s="8"/>
      <c r="CC87" s="8"/>
      <c r="CD87" s="8"/>
      <c r="CE87" s="8"/>
      <c r="CF87" s="8"/>
      <c r="CG87" s="8"/>
      <c r="CH87" s="8"/>
      <c r="CI87" s="8"/>
      <c r="CJ87" s="8"/>
      <c r="CK87" s="8"/>
      <c r="CL87" s="8"/>
      <c r="CM87" s="8"/>
      <c r="CN87" s="8"/>
      <c r="CO87" s="8"/>
      <c r="CP87" s="8"/>
      <c r="CQ87" s="8"/>
      <c r="CR87" s="8"/>
      <c r="CS87" s="8"/>
      <c r="CT87" s="8"/>
      <c r="CU87" s="8"/>
      <c r="CV87" s="8"/>
      <c r="CW87" s="8"/>
      <c r="CX87" s="8"/>
      <c r="CY87" s="8"/>
      <c r="CZ87" s="8"/>
    </row>
    <row r="88" spans="3:104" x14ac:dyDescent="0.3">
      <c r="C88"/>
      <c r="D88"/>
      <c r="E88"/>
      <c r="F88"/>
      <c r="G88"/>
      <c r="H88"/>
      <c r="J88" s="8"/>
      <c r="K88" s="8"/>
      <c r="L88" s="8"/>
      <c r="M88" s="8"/>
      <c r="N88" s="8"/>
      <c r="O88" s="8"/>
      <c r="P88" s="8"/>
      <c r="Q88" s="8"/>
      <c r="R88" s="8"/>
      <c r="S88" s="8"/>
      <c r="T88" s="8"/>
      <c r="U88" s="8"/>
      <c r="V88" s="8"/>
      <c r="W88" s="8"/>
      <c r="X88" s="8"/>
      <c r="Y88" s="8"/>
      <c r="Z88" s="8"/>
      <c r="AA88" s="8"/>
      <c r="AB88" s="8"/>
      <c r="AC88" s="8"/>
      <c r="AD88" s="8"/>
      <c r="AE88" s="8"/>
      <c r="AF88" s="8"/>
      <c r="AG88" s="8"/>
      <c r="AH88" s="8"/>
      <c r="AI88" s="8"/>
      <c r="AJ88" s="8"/>
      <c r="AK88" s="8"/>
      <c r="AL88" s="8"/>
      <c r="AM88" s="8"/>
      <c r="AN88" s="8"/>
      <c r="AO88" s="8"/>
      <c r="AP88" s="8"/>
      <c r="AQ88" s="8"/>
      <c r="AR88" s="8"/>
      <c r="AS88" s="8"/>
      <c r="AT88" s="8"/>
      <c r="AU88" s="8"/>
      <c r="AV88" s="8"/>
      <c r="AW88" s="8"/>
      <c r="AX88" s="8"/>
      <c r="AY88" s="8"/>
      <c r="AZ88" s="8"/>
      <c r="BA88" s="8"/>
      <c r="BB88" s="8"/>
      <c r="BC88" s="8"/>
      <c r="BD88" s="8"/>
      <c r="BE88" s="8"/>
      <c r="BF88" s="8"/>
      <c r="BG88" s="8"/>
      <c r="BH88" s="8"/>
      <c r="BI88" s="8"/>
      <c r="BJ88" s="8"/>
      <c r="BK88" s="8"/>
      <c r="BL88" s="8"/>
      <c r="BM88" s="8"/>
      <c r="BN88" s="8"/>
      <c r="BO88" s="8"/>
      <c r="BP88" s="8"/>
      <c r="BQ88" s="8"/>
      <c r="BR88" s="8"/>
      <c r="BS88" s="8"/>
      <c r="BT88" s="8"/>
      <c r="BU88" s="8"/>
      <c r="BV88" s="8"/>
      <c r="BW88" s="8"/>
      <c r="BX88" s="8"/>
      <c r="BY88" s="8"/>
      <c r="BZ88" s="8"/>
      <c r="CA88" s="8"/>
      <c r="CB88" s="8"/>
      <c r="CC88" s="8"/>
      <c r="CD88" s="8"/>
      <c r="CE88" s="8"/>
      <c r="CF88" s="8"/>
      <c r="CG88" s="8"/>
      <c r="CH88" s="8"/>
      <c r="CI88" s="8"/>
      <c r="CJ88" s="8"/>
      <c r="CK88" s="8"/>
      <c r="CL88" s="8"/>
      <c r="CM88" s="8"/>
      <c r="CN88" s="8"/>
      <c r="CO88" s="8"/>
      <c r="CP88" s="8"/>
      <c r="CQ88" s="8"/>
      <c r="CR88" s="8"/>
      <c r="CS88" s="8"/>
      <c r="CT88" s="8"/>
      <c r="CU88" s="8"/>
      <c r="CV88" s="8"/>
      <c r="CW88" s="8"/>
      <c r="CX88" s="8"/>
      <c r="CY88" s="8"/>
      <c r="CZ88" s="8"/>
    </row>
    <row r="89" spans="3:104" x14ac:dyDescent="0.3">
      <c r="C89"/>
      <c r="D89"/>
      <c r="E89"/>
      <c r="F89"/>
      <c r="G89"/>
      <c r="H89"/>
      <c r="J89" s="8"/>
      <c r="K89" s="8"/>
      <c r="L89" s="8"/>
      <c r="M89" s="8"/>
      <c r="N89" s="8"/>
      <c r="O89" s="8"/>
      <c r="P89" s="8"/>
      <c r="Q89" s="8"/>
      <c r="R89" s="8"/>
      <c r="S89" s="8"/>
      <c r="T89" s="8"/>
      <c r="U89" s="8"/>
      <c r="V89" s="8"/>
      <c r="W89" s="8"/>
      <c r="X89" s="8"/>
      <c r="Y89" s="8"/>
      <c r="Z89" s="8"/>
      <c r="AA89" s="8"/>
      <c r="AB89" s="8"/>
      <c r="AC89" s="8"/>
      <c r="AD89" s="8"/>
      <c r="AE89" s="8"/>
      <c r="AF89" s="8"/>
      <c r="AG89" s="8"/>
      <c r="AH89" s="8"/>
      <c r="AI89" s="8"/>
      <c r="AJ89" s="8"/>
      <c r="AK89" s="8"/>
      <c r="AL89" s="8"/>
      <c r="AM89" s="8"/>
      <c r="AN89" s="8"/>
      <c r="AO89" s="8"/>
      <c r="AP89" s="8"/>
      <c r="AQ89" s="8"/>
      <c r="AR89" s="8"/>
      <c r="AS89" s="8"/>
      <c r="AT89" s="8"/>
      <c r="AU89" s="8"/>
      <c r="AV89" s="8"/>
      <c r="AW89" s="8"/>
      <c r="AX89" s="8"/>
      <c r="AY89" s="8"/>
      <c r="AZ89" s="8"/>
      <c r="BA89" s="8"/>
      <c r="BB89" s="8"/>
      <c r="BC89" s="8"/>
      <c r="BD89" s="8"/>
      <c r="BE89" s="8"/>
      <c r="BF89" s="8"/>
      <c r="BG89" s="8"/>
      <c r="BH89" s="8"/>
      <c r="BI89" s="8"/>
      <c r="BJ89" s="8"/>
      <c r="BK89" s="8"/>
      <c r="BL89" s="8"/>
      <c r="BM89" s="8"/>
      <c r="BN89" s="8"/>
      <c r="BO89" s="8"/>
      <c r="BP89" s="8"/>
      <c r="BQ89" s="8"/>
      <c r="BR89" s="8"/>
      <c r="BS89" s="8"/>
      <c r="BT89" s="8"/>
      <c r="BU89" s="8"/>
      <c r="BV89" s="8"/>
      <c r="BW89" s="8"/>
      <c r="BX89" s="8"/>
      <c r="BY89" s="8"/>
      <c r="BZ89" s="8"/>
      <c r="CA89" s="8"/>
      <c r="CB89" s="8"/>
      <c r="CC89" s="8"/>
      <c r="CD89" s="8"/>
      <c r="CE89" s="8"/>
      <c r="CF89" s="8"/>
      <c r="CG89" s="8"/>
      <c r="CH89" s="8"/>
      <c r="CI89" s="8"/>
      <c r="CJ89" s="8"/>
      <c r="CK89" s="8"/>
      <c r="CL89" s="8"/>
      <c r="CM89" s="8"/>
      <c r="CN89" s="8"/>
      <c r="CO89" s="8"/>
      <c r="CP89" s="8"/>
      <c r="CQ89" s="8"/>
      <c r="CR89" s="8"/>
      <c r="CS89" s="8"/>
      <c r="CT89" s="8"/>
      <c r="CU89" s="8"/>
      <c r="CV89" s="8"/>
      <c r="CW89" s="8"/>
      <c r="CX89" s="8"/>
      <c r="CY89" s="8"/>
      <c r="CZ89" s="8"/>
    </row>
    <row r="90" spans="3:104" x14ac:dyDescent="0.3">
      <c r="C90"/>
      <c r="D90"/>
      <c r="E90"/>
      <c r="F90"/>
      <c r="G90"/>
      <c r="H90"/>
      <c r="J90" s="8"/>
      <c r="K90" s="8"/>
      <c r="L90" s="8"/>
      <c r="M90" s="8"/>
      <c r="N90" s="8"/>
      <c r="O90" s="8"/>
      <c r="P90" s="8"/>
      <c r="Q90" s="8"/>
      <c r="R90" s="8"/>
      <c r="S90" s="8"/>
      <c r="T90" s="8"/>
      <c r="U90" s="8"/>
      <c r="V90" s="8"/>
      <c r="W90" s="8"/>
      <c r="X90" s="8"/>
      <c r="Y90" s="8"/>
      <c r="Z90" s="8"/>
      <c r="AA90" s="8"/>
      <c r="AB90" s="8"/>
      <c r="AC90" s="8"/>
      <c r="AD90" s="8"/>
      <c r="AE90" s="8"/>
      <c r="AF90" s="8"/>
      <c r="AG90" s="8"/>
      <c r="AH90" s="8"/>
      <c r="AI90" s="8"/>
      <c r="AJ90" s="8"/>
      <c r="AK90" s="8"/>
      <c r="AL90" s="8"/>
      <c r="AM90" s="8"/>
      <c r="AN90" s="8"/>
      <c r="AO90" s="8"/>
      <c r="AP90" s="8"/>
      <c r="AQ90" s="8"/>
      <c r="AR90" s="8"/>
      <c r="AS90" s="8"/>
      <c r="AT90" s="8"/>
      <c r="AU90" s="8"/>
      <c r="AV90" s="8"/>
      <c r="AW90" s="8"/>
      <c r="AX90" s="8"/>
      <c r="AY90" s="8"/>
      <c r="AZ90" s="8"/>
      <c r="BA90" s="8"/>
      <c r="BB90" s="8"/>
      <c r="BC90" s="8"/>
      <c r="BD90" s="8"/>
      <c r="BE90" s="8"/>
      <c r="BF90" s="8"/>
      <c r="BG90" s="8"/>
      <c r="BH90" s="8"/>
      <c r="BI90" s="8"/>
      <c r="BJ90" s="8"/>
      <c r="BK90" s="8"/>
      <c r="BL90" s="8"/>
      <c r="BM90" s="8"/>
      <c r="BN90" s="8"/>
      <c r="BO90" s="8"/>
      <c r="BP90" s="8"/>
      <c r="BQ90" s="8"/>
      <c r="BR90" s="8"/>
      <c r="BS90" s="8"/>
      <c r="BT90" s="8"/>
      <c r="BU90" s="8"/>
      <c r="BV90" s="8"/>
      <c r="BW90" s="8"/>
      <c r="BX90" s="8"/>
      <c r="BY90" s="8"/>
      <c r="BZ90" s="8"/>
      <c r="CA90" s="8"/>
      <c r="CB90" s="8"/>
      <c r="CC90" s="8"/>
      <c r="CD90" s="8"/>
      <c r="CE90" s="8"/>
      <c r="CF90" s="8"/>
      <c r="CG90" s="8"/>
      <c r="CH90" s="8"/>
      <c r="CI90" s="8"/>
      <c r="CJ90" s="8"/>
      <c r="CK90" s="8"/>
      <c r="CL90" s="8"/>
      <c r="CM90" s="8"/>
      <c r="CN90" s="8"/>
      <c r="CO90" s="8"/>
      <c r="CP90" s="8"/>
      <c r="CQ90" s="8"/>
      <c r="CR90" s="8"/>
      <c r="CS90" s="8"/>
      <c r="CT90" s="8"/>
      <c r="CU90" s="8"/>
      <c r="CV90" s="8"/>
      <c r="CW90" s="8"/>
      <c r="CX90" s="8"/>
      <c r="CY90" s="8"/>
      <c r="CZ90" s="8"/>
    </row>
    <row r="91" spans="3:104" x14ac:dyDescent="0.3">
      <c r="C91"/>
      <c r="D91"/>
      <c r="E91"/>
      <c r="F91"/>
      <c r="G91"/>
      <c r="H91"/>
      <c r="J91" s="8"/>
      <c r="K91" s="8"/>
      <c r="L91" s="8"/>
      <c r="M91" s="8"/>
      <c r="N91" s="8"/>
      <c r="O91" s="8"/>
      <c r="P91" s="8"/>
      <c r="Q91" s="8"/>
      <c r="R91" s="8"/>
      <c r="S91" s="8"/>
      <c r="T91" s="8"/>
      <c r="U91" s="8"/>
      <c r="V91" s="8"/>
      <c r="W91" s="8"/>
      <c r="X91" s="8"/>
      <c r="Y91" s="8"/>
      <c r="Z91" s="8"/>
      <c r="AA91" s="8"/>
      <c r="AB91" s="8"/>
      <c r="AC91" s="8"/>
      <c r="AD91" s="8"/>
      <c r="AE91" s="8"/>
      <c r="AF91" s="8"/>
      <c r="AG91" s="8"/>
      <c r="AH91" s="8"/>
      <c r="AI91" s="8"/>
      <c r="AJ91" s="8"/>
      <c r="AK91" s="8"/>
      <c r="AL91" s="8"/>
      <c r="AM91" s="8"/>
      <c r="AN91" s="8"/>
      <c r="AO91" s="8"/>
      <c r="AP91" s="8"/>
      <c r="AQ91" s="8"/>
      <c r="AR91" s="8"/>
      <c r="AS91" s="8"/>
      <c r="AT91" s="8"/>
      <c r="AU91" s="8"/>
      <c r="AV91" s="8"/>
      <c r="AW91" s="8"/>
      <c r="AX91" s="8"/>
      <c r="AY91" s="8"/>
      <c r="AZ91" s="8"/>
      <c r="BA91" s="8"/>
      <c r="BB91" s="8"/>
      <c r="BC91" s="8"/>
      <c r="BD91" s="8"/>
      <c r="BE91" s="8"/>
      <c r="BF91" s="8"/>
      <c r="BG91" s="8"/>
      <c r="BH91" s="8"/>
      <c r="BI91" s="8"/>
      <c r="BJ91" s="8"/>
      <c r="BK91" s="8"/>
      <c r="BL91" s="8"/>
      <c r="BM91" s="8"/>
      <c r="BN91" s="8"/>
      <c r="BO91" s="8"/>
      <c r="BP91" s="8"/>
      <c r="BQ91" s="8"/>
      <c r="BR91" s="8"/>
      <c r="BS91" s="8"/>
      <c r="BT91" s="8"/>
      <c r="BU91" s="8"/>
      <c r="BV91" s="8"/>
      <c r="BW91" s="8"/>
      <c r="BX91" s="8"/>
      <c r="BY91" s="8"/>
      <c r="BZ91" s="8"/>
      <c r="CA91" s="8"/>
      <c r="CB91" s="8"/>
      <c r="CC91" s="8"/>
      <c r="CD91" s="8"/>
      <c r="CE91" s="8"/>
      <c r="CF91" s="8"/>
      <c r="CG91" s="8"/>
      <c r="CH91" s="8"/>
      <c r="CI91" s="8"/>
      <c r="CJ91" s="8"/>
      <c r="CK91" s="8"/>
      <c r="CL91" s="8"/>
      <c r="CM91" s="8"/>
      <c r="CN91" s="8"/>
      <c r="CO91" s="8"/>
      <c r="CP91" s="8"/>
      <c r="CQ91" s="8"/>
      <c r="CR91" s="8"/>
      <c r="CS91" s="8"/>
      <c r="CT91" s="8"/>
      <c r="CU91" s="8"/>
      <c r="CV91" s="8"/>
      <c r="CW91" s="8"/>
      <c r="CX91" s="8"/>
      <c r="CY91" s="8"/>
      <c r="CZ91" s="8"/>
    </row>
    <row r="92" spans="3:104" x14ac:dyDescent="0.3">
      <c r="C92"/>
      <c r="D92"/>
      <c r="E92"/>
      <c r="F92"/>
      <c r="G92"/>
      <c r="H92"/>
      <c r="J92" s="8"/>
      <c r="K92" s="8"/>
      <c r="L92" s="8"/>
      <c r="M92" s="8"/>
      <c r="N92" s="8"/>
      <c r="O92" s="8"/>
      <c r="P92" s="8"/>
      <c r="Q92" s="8"/>
      <c r="R92" s="8"/>
      <c r="S92" s="8"/>
      <c r="T92" s="8"/>
      <c r="U92" s="8"/>
      <c r="V92" s="8"/>
      <c r="W92" s="8"/>
      <c r="X92" s="8"/>
      <c r="Y92" s="8"/>
      <c r="Z92" s="8"/>
      <c r="AA92" s="8"/>
      <c r="AB92" s="8"/>
      <c r="AC92" s="8"/>
      <c r="AD92" s="8"/>
      <c r="AE92" s="8"/>
      <c r="AF92" s="8"/>
      <c r="AG92" s="8"/>
      <c r="AH92" s="8"/>
      <c r="AI92" s="8"/>
      <c r="AJ92" s="8"/>
      <c r="AK92" s="8"/>
      <c r="AL92" s="8"/>
      <c r="AM92" s="8"/>
      <c r="AN92" s="8"/>
      <c r="AO92" s="8"/>
      <c r="AP92" s="8"/>
      <c r="AQ92" s="8"/>
      <c r="AR92" s="8"/>
      <c r="AS92" s="8"/>
      <c r="AT92" s="8"/>
      <c r="AU92" s="8"/>
      <c r="AV92" s="8"/>
      <c r="AW92" s="8"/>
      <c r="AX92" s="8"/>
      <c r="AY92" s="8"/>
      <c r="AZ92" s="8"/>
      <c r="BA92" s="8"/>
      <c r="BB92" s="8"/>
      <c r="BC92" s="8"/>
      <c r="BD92" s="8"/>
      <c r="BE92" s="8"/>
      <c r="BF92" s="8"/>
      <c r="BG92" s="8"/>
      <c r="BH92" s="8"/>
      <c r="BI92" s="8"/>
      <c r="BJ92" s="8"/>
      <c r="BK92" s="8"/>
      <c r="BL92" s="8"/>
      <c r="BM92" s="8"/>
      <c r="BN92" s="8"/>
      <c r="BO92" s="8"/>
      <c r="BP92" s="8"/>
      <c r="BQ92" s="8"/>
      <c r="BR92" s="8"/>
      <c r="BS92" s="8"/>
      <c r="BT92" s="8"/>
      <c r="BU92" s="8"/>
      <c r="BV92" s="8"/>
      <c r="BW92" s="8"/>
      <c r="BX92" s="8"/>
      <c r="BY92" s="8"/>
      <c r="BZ92" s="8"/>
      <c r="CA92" s="8"/>
      <c r="CB92" s="8"/>
      <c r="CC92" s="8"/>
      <c r="CD92" s="8"/>
      <c r="CE92" s="8"/>
      <c r="CF92" s="8"/>
      <c r="CG92" s="8"/>
      <c r="CH92" s="8"/>
      <c r="CI92" s="8"/>
      <c r="CJ92" s="8"/>
      <c r="CK92" s="8"/>
      <c r="CL92" s="8"/>
      <c r="CM92" s="8"/>
      <c r="CN92" s="8"/>
      <c r="CO92" s="8"/>
      <c r="CP92" s="8"/>
      <c r="CQ92" s="8"/>
      <c r="CR92" s="8"/>
      <c r="CS92" s="8"/>
      <c r="CT92" s="8"/>
      <c r="CU92" s="8"/>
      <c r="CV92" s="8"/>
      <c r="CW92" s="8"/>
      <c r="CX92" s="8"/>
      <c r="CY92" s="8"/>
      <c r="CZ92" s="8"/>
    </row>
    <row r="93" spans="3:104" x14ac:dyDescent="0.3">
      <c r="C93"/>
      <c r="D93"/>
      <c r="E93"/>
      <c r="F93"/>
      <c r="G93"/>
      <c r="H93"/>
      <c r="J93" s="8"/>
      <c r="K93" s="8"/>
      <c r="L93" s="8"/>
      <c r="M93" s="8"/>
      <c r="N93" s="8"/>
      <c r="O93" s="8"/>
      <c r="P93" s="8"/>
      <c r="Q93" s="8"/>
      <c r="R93" s="8"/>
      <c r="S93" s="8"/>
      <c r="T93" s="8"/>
      <c r="U93" s="8"/>
      <c r="V93" s="8"/>
      <c r="W93" s="8"/>
      <c r="X93" s="8"/>
      <c r="Y93" s="8"/>
      <c r="Z93" s="8"/>
      <c r="AA93" s="8"/>
      <c r="AB93" s="8"/>
      <c r="AC93" s="8"/>
      <c r="AD93" s="8"/>
      <c r="AE93" s="8"/>
      <c r="AF93" s="8"/>
      <c r="AG93" s="8"/>
      <c r="AH93" s="8"/>
      <c r="AI93" s="8"/>
      <c r="AJ93" s="8"/>
      <c r="AK93" s="8"/>
      <c r="AL93" s="8"/>
      <c r="AM93" s="8"/>
      <c r="AN93" s="8"/>
      <c r="AO93" s="8"/>
      <c r="AP93" s="8"/>
      <c r="AQ93" s="8"/>
      <c r="AR93" s="8"/>
      <c r="AS93" s="8"/>
      <c r="AT93" s="8"/>
      <c r="AU93" s="8"/>
      <c r="AV93" s="8"/>
      <c r="AW93" s="8"/>
      <c r="AX93" s="8"/>
      <c r="AY93" s="8"/>
      <c r="AZ93" s="8"/>
      <c r="BA93" s="8"/>
      <c r="BB93" s="8"/>
      <c r="BC93" s="8"/>
      <c r="BD93" s="8"/>
      <c r="BE93" s="8"/>
      <c r="BF93" s="8"/>
      <c r="BG93" s="8"/>
      <c r="BH93" s="8"/>
      <c r="BI93" s="8"/>
      <c r="BJ93" s="8"/>
      <c r="BK93" s="8"/>
      <c r="BL93" s="8"/>
      <c r="BM93" s="8"/>
      <c r="BN93" s="8"/>
      <c r="BO93" s="8"/>
      <c r="BP93" s="8"/>
      <c r="BQ93" s="8"/>
      <c r="BR93" s="8"/>
      <c r="BS93" s="8"/>
      <c r="BT93" s="8"/>
      <c r="BU93" s="8"/>
      <c r="BV93" s="8"/>
      <c r="BW93" s="8"/>
      <c r="BX93" s="8"/>
      <c r="BY93" s="8"/>
      <c r="BZ93" s="8"/>
      <c r="CA93" s="8"/>
      <c r="CB93" s="8"/>
      <c r="CC93" s="8"/>
      <c r="CD93" s="8"/>
      <c r="CE93" s="8"/>
      <c r="CF93" s="8"/>
      <c r="CG93" s="8"/>
      <c r="CH93" s="8"/>
      <c r="CI93" s="8"/>
      <c r="CJ93" s="8"/>
      <c r="CK93" s="8"/>
      <c r="CL93" s="8"/>
      <c r="CM93" s="8"/>
      <c r="CN93" s="8"/>
      <c r="CO93" s="8"/>
      <c r="CP93" s="8"/>
      <c r="CQ93" s="8"/>
      <c r="CR93" s="8"/>
      <c r="CS93" s="8"/>
      <c r="CT93" s="8"/>
      <c r="CU93" s="8"/>
      <c r="CV93" s="8"/>
      <c r="CW93" s="8"/>
      <c r="CX93" s="8"/>
      <c r="CY93" s="8"/>
      <c r="CZ93" s="8"/>
    </row>
    <row r="94" spans="3:104" x14ac:dyDescent="0.3">
      <c r="C94"/>
      <c r="D94"/>
      <c r="E94"/>
      <c r="F94"/>
      <c r="G94"/>
      <c r="H94"/>
      <c r="J94" s="8"/>
      <c r="K94" s="8"/>
      <c r="L94" s="8"/>
      <c r="M94" s="8"/>
      <c r="N94" s="8"/>
      <c r="O94" s="8"/>
      <c r="P94" s="8"/>
      <c r="Q94" s="8"/>
      <c r="R94" s="8"/>
      <c r="S94" s="8"/>
      <c r="T94" s="8"/>
      <c r="U94" s="8"/>
      <c r="V94" s="8"/>
      <c r="W94" s="8"/>
      <c r="X94" s="8"/>
      <c r="Y94" s="8"/>
      <c r="Z94" s="8"/>
      <c r="AA94" s="8"/>
      <c r="AB94" s="8"/>
      <c r="AC94" s="8"/>
      <c r="AD94" s="8"/>
      <c r="AE94" s="8"/>
      <c r="AF94" s="8"/>
      <c r="AG94" s="8"/>
      <c r="AH94" s="8"/>
      <c r="AI94" s="8"/>
      <c r="AJ94" s="8"/>
      <c r="AK94" s="8"/>
      <c r="AL94" s="8"/>
      <c r="AM94" s="8"/>
      <c r="AN94" s="8"/>
      <c r="AO94" s="8"/>
      <c r="AP94" s="8"/>
      <c r="AQ94" s="8"/>
      <c r="AR94" s="8"/>
      <c r="AS94" s="8"/>
      <c r="AT94" s="8"/>
      <c r="AU94" s="8"/>
      <c r="AV94" s="8"/>
      <c r="AW94" s="8"/>
      <c r="AX94" s="8"/>
      <c r="AY94" s="8"/>
      <c r="AZ94" s="8"/>
      <c r="BA94" s="8"/>
      <c r="BB94" s="8"/>
      <c r="BC94" s="8"/>
      <c r="BD94" s="8"/>
      <c r="BE94" s="8"/>
      <c r="BF94" s="8"/>
      <c r="BG94" s="8"/>
      <c r="BH94" s="8"/>
      <c r="BI94" s="8"/>
      <c r="BJ94" s="8"/>
      <c r="BK94" s="8"/>
      <c r="BL94" s="8"/>
      <c r="BM94" s="8"/>
      <c r="BN94" s="8"/>
      <c r="BO94" s="8"/>
      <c r="BP94" s="8"/>
      <c r="BQ94" s="8"/>
      <c r="BR94" s="8"/>
      <c r="BS94" s="8"/>
      <c r="BT94" s="8"/>
      <c r="BU94" s="8"/>
      <c r="BV94" s="8"/>
      <c r="BW94" s="8"/>
      <c r="BX94" s="8"/>
      <c r="BY94" s="8"/>
      <c r="BZ94" s="8"/>
      <c r="CA94" s="8"/>
      <c r="CB94" s="8"/>
      <c r="CC94" s="8"/>
      <c r="CD94" s="8"/>
      <c r="CE94" s="8"/>
      <c r="CF94" s="8"/>
      <c r="CG94" s="8"/>
      <c r="CH94" s="8"/>
      <c r="CI94" s="8"/>
      <c r="CJ94" s="8"/>
      <c r="CK94" s="8"/>
      <c r="CL94" s="8"/>
      <c r="CM94" s="8"/>
      <c r="CN94" s="8"/>
      <c r="CO94" s="8"/>
      <c r="CP94" s="8"/>
      <c r="CQ94" s="8"/>
      <c r="CR94" s="8"/>
      <c r="CS94" s="8"/>
      <c r="CT94" s="8"/>
      <c r="CU94" s="8"/>
      <c r="CV94" s="8"/>
      <c r="CW94" s="8"/>
      <c r="CX94" s="8"/>
      <c r="CY94" s="8"/>
      <c r="CZ94" s="8"/>
    </row>
    <row r="95" spans="3:104" x14ac:dyDescent="0.3">
      <c r="C95"/>
      <c r="D95"/>
      <c r="E95"/>
      <c r="F95"/>
      <c r="G95"/>
      <c r="H95"/>
      <c r="J95" s="8"/>
      <c r="K95" s="8"/>
      <c r="L95" s="8"/>
      <c r="M95" s="8"/>
      <c r="N95" s="8"/>
      <c r="O95" s="8"/>
      <c r="P95" s="8"/>
      <c r="Q95" s="8"/>
      <c r="R95" s="8"/>
      <c r="S95" s="8"/>
      <c r="T95" s="8"/>
      <c r="U95" s="8"/>
      <c r="V95" s="8"/>
      <c r="W95" s="8"/>
      <c r="X95" s="8"/>
      <c r="Y95" s="8"/>
      <c r="Z95" s="8"/>
      <c r="AA95" s="8"/>
      <c r="AB95" s="8"/>
      <c r="AC95" s="8"/>
      <c r="AD95" s="8"/>
      <c r="AE95" s="8"/>
      <c r="AF95" s="8"/>
      <c r="AG95" s="8"/>
      <c r="AH95" s="8"/>
      <c r="AI95" s="8"/>
      <c r="AJ95" s="8"/>
      <c r="AK95" s="8"/>
      <c r="AL95" s="8"/>
      <c r="AM95" s="8"/>
      <c r="AN95" s="8"/>
      <c r="AO95" s="8"/>
      <c r="AP95" s="8"/>
      <c r="AQ95" s="8"/>
      <c r="AR95" s="8"/>
      <c r="AS95" s="8"/>
      <c r="AT95" s="8"/>
      <c r="AU95" s="8"/>
      <c r="AV95" s="8"/>
      <c r="AW95" s="8"/>
      <c r="AX95" s="8"/>
      <c r="AY95" s="8"/>
      <c r="AZ95" s="8"/>
      <c r="BA95" s="8"/>
      <c r="BB95" s="8"/>
      <c r="BC95" s="8"/>
      <c r="BD95" s="8"/>
      <c r="BE95" s="8"/>
      <c r="BF95" s="8"/>
      <c r="BG95" s="8"/>
      <c r="BH95" s="8"/>
      <c r="BI95" s="8"/>
      <c r="BJ95" s="8"/>
      <c r="BK95" s="8"/>
      <c r="BL95" s="8"/>
      <c r="BM95" s="8"/>
      <c r="BN95" s="8"/>
      <c r="BO95" s="8"/>
      <c r="BP95" s="8"/>
      <c r="BQ95" s="8"/>
      <c r="BR95" s="8"/>
      <c r="BS95" s="8"/>
      <c r="BT95" s="8"/>
      <c r="BU95" s="8"/>
      <c r="BV95" s="8"/>
      <c r="BW95" s="8"/>
      <c r="BX95" s="8"/>
      <c r="BY95" s="8"/>
      <c r="BZ95" s="8"/>
      <c r="CA95" s="8"/>
      <c r="CB95" s="8"/>
      <c r="CC95" s="8"/>
      <c r="CD95" s="8"/>
      <c r="CE95" s="8"/>
      <c r="CF95" s="8"/>
      <c r="CG95" s="8"/>
      <c r="CH95" s="8"/>
      <c r="CI95" s="8"/>
      <c r="CJ95" s="8"/>
      <c r="CK95" s="8"/>
      <c r="CL95" s="8"/>
      <c r="CM95" s="8"/>
      <c r="CN95" s="8"/>
      <c r="CO95" s="8"/>
      <c r="CP95" s="8"/>
      <c r="CQ95" s="8"/>
      <c r="CR95" s="8"/>
      <c r="CS95" s="8"/>
      <c r="CT95" s="8"/>
      <c r="CU95" s="8"/>
      <c r="CV95" s="8"/>
      <c r="CW95" s="8"/>
      <c r="CX95" s="8"/>
      <c r="CY95" s="8"/>
      <c r="CZ95" s="8"/>
    </row>
    <row r="96" spans="3:104" x14ac:dyDescent="0.3">
      <c r="C96"/>
      <c r="D96"/>
      <c r="E96"/>
      <c r="F96"/>
      <c r="G96"/>
      <c r="H96"/>
      <c r="J96" s="8"/>
      <c r="K96" s="8"/>
      <c r="L96" s="8"/>
      <c r="M96" s="8"/>
      <c r="N96" s="8"/>
      <c r="O96" s="8"/>
      <c r="P96" s="8"/>
      <c r="Q96" s="8"/>
      <c r="R96" s="8"/>
      <c r="S96" s="8"/>
      <c r="T96" s="8"/>
      <c r="U96" s="8"/>
      <c r="V96" s="8"/>
      <c r="W96" s="8"/>
      <c r="X96" s="8"/>
      <c r="Y96" s="8"/>
      <c r="Z96" s="8"/>
      <c r="AA96" s="8"/>
      <c r="AB96" s="8"/>
      <c r="AC96" s="8"/>
      <c r="AD96" s="8"/>
      <c r="AE96" s="8"/>
      <c r="AF96" s="8"/>
      <c r="AG96" s="8"/>
      <c r="AH96" s="8"/>
      <c r="AI96" s="8"/>
      <c r="AJ96" s="8"/>
      <c r="AK96" s="8"/>
      <c r="AL96" s="8"/>
      <c r="AM96" s="8"/>
      <c r="AN96" s="8"/>
      <c r="AO96" s="8"/>
      <c r="AP96" s="8"/>
      <c r="AQ96" s="8"/>
      <c r="AR96" s="8"/>
      <c r="AS96" s="8"/>
      <c r="AT96" s="8"/>
      <c r="AU96" s="8"/>
      <c r="AV96" s="8"/>
      <c r="AW96" s="8"/>
      <c r="AX96" s="8"/>
      <c r="AY96" s="8"/>
      <c r="AZ96" s="8"/>
      <c r="BA96" s="8"/>
      <c r="BB96" s="8"/>
      <c r="BC96" s="8"/>
      <c r="BD96" s="8"/>
      <c r="BE96" s="8"/>
      <c r="BF96" s="8"/>
      <c r="BG96" s="8"/>
      <c r="BH96" s="8"/>
      <c r="BI96" s="8"/>
      <c r="BJ96" s="8"/>
      <c r="BK96" s="8"/>
      <c r="BL96" s="8"/>
      <c r="BM96" s="8"/>
      <c r="BN96" s="8"/>
      <c r="BO96" s="8"/>
      <c r="BP96" s="8"/>
      <c r="BQ96" s="8"/>
      <c r="BR96" s="8"/>
      <c r="BS96" s="8"/>
      <c r="BT96" s="8"/>
      <c r="BU96" s="8"/>
      <c r="BV96" s="8"/>
      <c r="BW96" s="8"/>
      <c r="BX96" s="8"/>
      <c r="BY96" s="8"/>
      <c r="BZ96" s="8"/>
      <c r="CA96" s="8"/>
      <c r="CB96" s="8"/>
      <c r="CC96" s="8"/>
      <c r="CD96" s="8"/>
      <c r="CE96" s="8"/>
      <c r="CF96" s="8"/>
      <c r="CG96" s="8"/>
      <c r="CH96" s="8"/>
      <c r="CI96" s="8"/>
      <c r="CJ96" s="8"/>
      <c r="CK96" s="8"/>
      <c r="CL96" s="8"/>
      <c r="CM96" s="8"/>
      <c r="CN96" s="8"/>
      <c r="CO96" s="8"/>
      <c r="CP96" s="8"/>
      <c r="CQ96" s="8"/>
      <c r="CR96" s="8"/>
      <c r="CS96" s="8"/>
      <c r="CT96" s="8"/>
      <c r="CU96" s="8"/>
      <c r="CV96" s="8"/>
      <c r="CW96" s="8"/>
      <c r="CX96" s="8"/>
      <c r="CY96" s="8"/>
      <c r="CZ96" s="8"/>
    </row>
    <row r="97" spans="3:104" x14ac:dyDescent="0.3">
      <c r="C97"/>
      <c r="D97"/>
      <c r="E97"/>
      <c r="F97"/>
      <c r="G97"/>
      <c r="H97"/>
      <c r="J97" s="8"/>
      <c r="K97" s="8"/>
      <c r="L97" s="8"/>
      <c r="M97" s="8"/>
      <c r="N97" s="8"/>
      <c r="O97" s="8"/>
      <c r="P97" s="8"/>
      <c r="Q97" s="8"/>
      <c r="R97" s="8"/>
      <c r="S97" s="8"/>
      <c r="T97" s="8"/>
      <c r="U97" s="8"/>
      <c r="V97" s="8"/>
      <c r="W97" s="8"/>
      <c r="X97" s="8"/>
      <c r="Y97" s="8"/>
      <c r="Z97" s="8"/>
      <c r="AA97" s="8"/>
      <c r="AB97" s="8"/>
      <c r="AC97" s="8"/>
      <c r="AD97" s="8"/>
      <c r="AE97" s="8"/>
      <c r="AF97" s="8"/>
      <c r="AG97" s="8"/>
      <c r="AH97" s="8"/>
      <c r="AI97" s="8"/>
      <c r="AJ97" s="8"/>
      <c r="AK97" s="8"/>
      <c r="AL97" s="8"/>
      <c r="AM97" s="8"/>
      <c r="AN97" s="8"/>
      <c r="AO97" s="8"/>
      <c r="AP97" s="8"/>
      <c r="AQ97" s="8"/>
      <c r="AR97" s="8"/>
      <c r="AS97" s="8"/>
      <c r="AT97" s="8"/>
      <c r="AU97" s="8"/>
      <c r="AV97" s="8"/>
      <c r="AW97" s="8"/>
      <c r="AX97" s="8"/>
      <c r="AY97" s="8"/>
      <c r="AZ97" s="8"/>
      <c r="BA97" s="8"/>
      <c r="BB97" s="8"/>
      <c r="BC97" s="8"/>
      <c r="BD97" s="8"/>
      <c r="BE97" s="8"/>
      <c r="BF97" s="8"/>
      <c r="BG97" s="8"/>
      <c r="BH97" s="8"/>
      <c r="BI97" s="8"/>
      <c r="BJ97" s="8"/>
      <c r="BK97" s="8"/>
      <c r="BL97" s="8"/>
      <c r="BM97" s="8"/>
      <c r="BN97" s="8"/>
      <c r="BO97" s="8"/>
      <c r="BP97" s="8"/>
      <c r="BQ97" s="8"/>
      <c r="BR97" s="8"/>
      <c r="BS97" s="8"/>
      <c r="BT97" s="8"/>
      <c r="BU97" s="8"/>
      <c r="BV97" s="8"/>
      <c r="BW97" s="8"/>
      <c r="BX97" s="8"/>
      <c r="BY97" s="8"/>
      <c r="BZ97" s="8"/>
      <c r="CA97" s="8"/>
      <c r="CB97" s="8"/>
      <c r="CC97" s="8"/>
      <c r="CD97" s="8"/>
      <c r="CE97" s="8"/>
      <c r="CF97" s="8"/>
      <c r="CG97" s="8"/>
      <c r="CH97" s="8"/>
      <c r="CI97" s="8"/>
      <c r="CJ97" s="8"/>
      <c r="CK97" s="8"/>
      <c r="CL97" s="8"/>
      <c r="CM97" s="8"/>
      <c r="CN97" s="8"/>
      <c r="CO97" s="8"/>
      <c r="CP97" s="8"/>
      <c r="CQ97" s="8"/>
      <c r="CR97" s="8"/>
      <c r="CS97" s="8"/>
      <c r="CT97" s="8"/>
      <c r="CU97" s="8"/>
      <c r="CV97" s="8"/>
      <c r="CW97" s="8"/>
      <c r="CX97" s="8"/>
      <c r="CY97" s="8"/>
      <c r="CZ97" s="8"/>
    </row>
    <row r="98" spans="3:104" x14ac:dyDescent="0.3">
      <c r="C98"/>
      <c r="D98"/>
      <c r="E98"/>
      <c r="F98"/>
      <c r="G98"/>
      <c r="H98"/>
      <c r="J98" s="8"/>
      <c r="K98" s="8"/>
      <c r="L98" s="8"/>
      <c r="M98" s="8"/>
      <c r="N98" s="8"/>
      <c r="O98" s="8"/>
      <c r="P98" s="8"/>
      <c r="Q98" s="8"/>
      <c r="R98" s="8"/>
      <c r="S98" s="8"/>
      <c r="T98" s="8"/>
      <c r="U98" s="8"/>
      <c r="V98" s="8"/>
      <c r="W98" s="8"/>
      <c r="X98" s="8"/>
      <c r="Y98" s="8"/>
      <c r="Z98" s="8"/>
      <c r="AA98" s="8"/>
      <c r="AB98" s="8"/>
      <c r="AC98" s="8"/>
      <c r="AD98" s="8"/>
      <c r="AE98" s="8"/>
      <c r="AF98" s="8"/>
      <c r="AG98" s="8"/>
      <c r="AH98" s="8"/>
      <c r="AI98" s="8"/>
      <c r="AJ98" s="8"/>
      <c r="AK98" s="8"/>
      <c r="AL98" s="8"/>
      <c r="AM98" s="8"/>
      <c r="AN98" s="8"/>
      <c r="AO98" s="8"/>
      <c r="AP98" s="8"/>
      <c r="AQ98" s="8"/>
      <c r="AR98" s="8"/>
      <c r="AS98" s="8"/>
      <c r="AT98" s="8"/>
      <c r="AU98" s="8"/>
      <c r="AV98" s="8"/>
      <c r="AW98" s="8"/>
      <c r="AX98" s="8"/>
      <c r="AY98" s="8"/>
      <c r="AZ98" s="8"/>
      <c r="BA98" s="8"/>
      <c r="BB98" s="8"/>
      <c r="BC98" s="8"/>
      <c r="BD98" s="8"/>
      <c r="BE98" s="8"/>
      <c r="BF98" s="8"/>
      <c r="BG98" s="8"/>
      <c r="BH98" s="8"/>
      <c r="BI98" s="8"/>
      <c r="BJ98" s="8"/>
      <c r="BK98" s="8"/>
      <c r="BL98" s="8"/>
      <c r="BM98" s="8"/>
      <c r="BN98" s="8"/>
      <c r="BO98" s="8"/>
      <c r="BP98" s="8"/>
      <c r="BQ98" s="8"/>
      <c r="BR98" s="8"/>
      <c r="BS98" s="8"/>
      <c r="BT98" s="8"/>
      <c r="BU98" s="8"/>
      <c r="BV98" s="8"/>
      <c r="BW98" s="8"/>
      <c r="BX98" s="8"/>
      <c r="BY98" s="8"/>
      <c r="BZ98" s="8"/>
      <c r="CA98" s="8"/>
      <c r="CB98" s="8"/>
      <c r="CC98" s="8"/>
      <c r="CD98" s="8"/>
      <c r="CE98" s="8"/>
      <c r="CF98" s="8"/>
      <c r="CG98" s="8"/>
      <c r="CH98" s="8"/>
      <c r="CI98" s="8"/>
      <c r="CJ98" s="8"/>
      <c r="CK98" s="8"/>
      <c r="CL98" s="8"/>
      <c r="CM98" s="8"/>
      <c r="CN98" s="8"/>
      <c r="CO98" s="8"/>
      <c r="CP98" s="8"/>
      <c r="CQ98" s="8"/>
      <c r="CR98" s="8"/>
      <c r="CS98" s="8"/>
      <c r="CT98" s="8"/>
      <c r="CU98" s="8"/>
      <c r="CV98" s="8"/>
      <c r="CW98" s="8"/>
      <c r="CX98" s="8"/>
      <c r="CY98" s="8"/>
      <c r="CZ98" s="8"/>
    </row>
    <row r="99" spans="3:104" x14ac:dyDescent="0.3">
      <c r="C99"/>
      <c r="D99"/>
      <c r="E99"/>
      <c r="F99"/>
      <c r="G99"/>
      <c r="H99"/>
      <c r="J99" s="8"/>
      <c r="K99" s="8"/>
      <c r="L99" s="8"/>
      <c r="M99" s="8"/>
      <c r="N99" s="8"/>
      <c r="O99" s="8"/>
      <c r="P99" s="8"/>
      <c r="Q99" s="8"/>
      <c r="R99" s="8"/>
      <c r="S99" s="8"/>
      <c r="T99" s="8"/>
      <c r="U99" s="8"/>
      <c r="V99" s="8"/>
      <c r="W99" s="8"/>
      <c r="X99" s="8"/>
      <c r="Y99" s="8"/>
      <c r="Z99" s="8"/>
      <c r="AA99" s="8"/>
      <c r="AB99" s="8"/>
      <c r="AC99" s="8"/>
      <c r="AD99" s="8"/>
      <c r="AE99" s="8"/>
      <c r="AF99" s="8"/>
      <c r="AG99" s="8"/>
      <c r="AH99" s="8"/>
      <c r="AI99" s="8"/>
      <c r="AJ99" s="8"/>
      <c r="AK99" s="8"/>
      <c r="AL99" s="8"/>
      <c r="AM99" s="8"/>
      <c r="AN99" s="8"/>
      <c r="AO99" s="8"/>
      <c r="AP99" s="8"/>
      <c r="AQ99" s="8"/>
      <c r="AR99" s="8"/>
      <c r="AS99" s="8"/>
      <c r="AT99" s="8"/>
      <c r="AU99" s="8"/>
      <c r="AV99" s="8"/>
      <c r="AW99" s="8"/>
      <c r="AX99" s="8"/>
      <c r="AY99" s="8"/>
      <c r="AZ99" s="8"/>
      <c r="BA99" s="8"/>
      <c r="BB99" s="8"/>
      <c r="BC99" s="8"/>
      <c r="BD99" s="8"/>
      <c r="BE99" s="8"/>
      <c r="BF99" s="8"/>
      <c r="BG99" s="8"/>
      <c r="BH99" s="8"/>
      <c r="BI99" s="8"/>
      <c r="BJ99" s="8"/>
      <c r="BK99" s="8"/>
      <c r="BL99" s="8"/>
      <c r="BM99" s="8"/>
      <c r="BN99" s="8"/>
      <c r="BO99" s="8"/>
      <c r="BP99" s="8"/>
      <c r="BQ99" s="8"/>
      <c r="BR99" s="8"/>
      <c r="BS99" s="8"/>
      <c r="BT99" s="8"/>
      <c r="BU99" s="8"/>
      <c r="BV99" s="8"/>
      <c r="BW99" s="8"/>
      <c r="BX99" s="8"/>
      <c r="BY99" s="8"/>
      <c r="BZ99" s="8"/>
      <c r="CA99" s="8"/>
      <c r="CB99" s="8"/>
      <c r="CC99" s="8"/>
      <c r="CD99" s="8"/>
      <c r="CE99" s="8"/>
      <c r="CF99" s="8"/>
      <c r="CG99" s="8"/>
      <c r="CH99" s="8"/>
      <c r="CI99" s="8"/>
      <c r="CJ99" s="8"/>
      <c r="CK99" s="8"/>
      <c r="CL99" s="8"/>
      <c r="CM99" s="8"/>
      <c r="CN99" s="8"/>
      <c r="CO99" s="8"/>
      <c r="CP99" s="8"/>
      <c r="CQ99" s="8"/>
      <c r="CR99" s="8"/>
      <c r="CS99" s="8"/>
      <c r="CT99" s="8"/>
      <c r="CU99" s="8"/>
      <c r="CV99" s="8"/>
      <c r="CW99" s="8"/>
      <c r="CX99" s="8"/>
      <c r="CY99" s="8"/>
      <c r="CZ99" s="8"/>
    </row>
    <row r="100" spans="3:104" x14ac:dyDescent="0.3">
      <c r="C100"/>
      <c r="D100"/>
      <c r="E100"/>
      <c r="F100"/>
      <c r="G100"/>
      <c r="H100"/>
      <c r="J100" s="8"/>
      <c r="K100" s="8"/>
      <c r="L100" s="8"/>
      <c r="M100" s="8"/>
      <c r="N100" s="8"/>
      <c r="O100" s="8"/>
      <c r="P100" s="8"/>
      <c r="Q100" s="8"/>
      <c r="R100" s="8"/>
      <c r="S100" s="8"/>
      <c r="T100" s="8"/>
      <c r="U100" s="8"/>
      <c r="V100" s="8"/>
      <c r="W100" s="8"/>
      <c r="X100" s="8"/>
      <c r="Y100" s="8"/>
      <c r="Z100" s="8"/>
      <c r="AA100" s="8"/>
      <c r="AB100" s="8"/>
      <c r="AC100" s="8"/>
      <c r="AD100" s="8"/>
      <c r="AE100" s="8"/>
      <c r="AF100" s="8"/>
      <c r="AG100" s="8"/>
      <c r="AH100" s="8"/>
      <c r="AI100" s="8"/>
      <c r="AJ100" s="8"/>
      <c r="AK100" s="8"/>
      <c r="AL100" s="8"/>
      <c r="AM100" s="8"/>
      <c r="AN100" s="8"/>
      <c r="AO100" s="8"/>
      <c r="AP100" s="8"/>
      <c r="AQ100" s="8"/>
      <c r="AR100" s="8"/>
      <c r="AS100" s="8"/>
      <c r="AT100" s="8"/>
      <c r="AU100" s="8"/>
      <c r="AV100" s="8"/>
      <c r="AW100" s="8"/>
      <c r="AX100" s="8"/>
      <c r="AY100" s="8"/>
      <c r="AZ100" s="8"/>
      <c r="BA100" s="8"/>
      <c r="BB100" s="8"/>
      <c r="BC100" s="8"/>
      <c r="BD100" s="8"/>
      <c r="BE100" s="8"/>
      <c r="BF100" s="8"/>
      <c r="BG100" s="8"/>
      <c r="BH100" s="8"/>
      <c r="BI100" s="8"/>
      <c r="BJ100" s="8"/>
      <c r="BK100" s="8"/>
      <c r="BL100" s="8"/>
      <c r="BM100" s="8"/>
      <c r="BN100" s="8"/>
      <c r="BO100" s="8"/>
      <c r="BP100" s="8"/>
      <c r="BQ100" s="8"/>
      <c r="BR100" s="8"/>
      <c r="BS100" s="8"/>
      <c r="BT100" s="8"/>
      <c r="BU100" s="8"/>
      <c r="BV100" s="8"/>
      <c r="BW100" s="8"/>
      <c r="BX100" s="8"/>
      <c r="BY100" s="8"/>
      <c r="BZ100" s="8"/>
      <c r="CA100" s="8"/>
      <c r="CB100" s="8"/>
      <c r="CC100" s="8"/>
      <c r="CD100" s="8"/>
      <c r="CE100" s="8"/>
      <c r="CF100" s="8"/>
      <c r="CG100" s="8"/>
      <c r="CH100" s="8"/>
      <c r="CI100" s="8"/>
      <c r="CJ100" s="8"/>
      <c r="CK100" s="8"/>
      <c r="CL100" s="8"/>
      <c r="CM100" s="8"/>
      <c r="CN100" s="8"/>
      <c r="CO100" s="8"/>
      <c r="CP100" s="8"/>
      <c r="CQ100" s="8"/>
      <c r="CR100" s="8"/>
      <c r="CS100" s="8"/>
      <c r="CT100" s="8"/>
      <c r="CU100" s="8"/>
      <c r="CV100" s="8"/>
      <c r="CW100" s="8"/>
      <c r="CX100" s="8"/>
      <c r="CY100" s="8"/>
      <c r="CZ100" s="8"/>
    </row>
    <row r="101" spans="3:104" x14ac:dyDescent="0.3">
      <c r="C101"/>
      <c r="D101"/>
      <c r="E101"/>
      <c r="F101"/>
      <c r="G101"/>
      <c r="H101"/>
      <c r="J101" s="8"/>
      <c r="K101" s="8"/>
      <c r="L101" s="8"/>
      <c r="M101" s="8"/>
      <c r="N101" s="8"/>
      <c r="O101" s="8"/>
      <c r="P101" s="8"/>
      <c r="Q101" s="8"/>
      <c r="R101" s="8"/>
      <c r="S101" s="8"/>
      <c r="T101" s="8"/>
      <c r="U101" s="8"/>
      <c r="V101" s="8"/>
      <c r="W101" s="8"/>
      <c r="X101" s="8"/>
      <c r="Y101" s="8"/>
      <c r="Z101" s="8"/>
      <c r="AA101" s="8"/>
      <c r="AB101" s="8"/>
      <c r="AC101" s="8"/>
      <c r="AD101" s="8"/>
      <c r="AE101" s="8"/>
      <c r="AF101" s="8"/>
      <c r="AG101" s="8"/>
      <c r="AH101" s="8"/>
      <c r="AI101" s="8"/>
      <c r="AJ101" s="8"/>
      <c r="AK101" s="8"/>
      <c r="AL101" s="8"/>
      <c r="AM101" s="8"/>
      <c r="AN101" s="8"/>
      <c r="AO101" s="8"/>
      <c r="AP101" s="8"/>
      <c r="AQ101" s="8"/>
      <c r="AR101" s="8"/>
      <c r="AS101" s="8"/>
      <c r="AT101" s="8"/>
      <c r="AU101" s="8"/>
      <c r="AV101" s="8"/>
      <c r="AW101" s="8"/>
      <c r="AX101" s="8"/>
      <c r="AY101" s="8"/>
      <c r="AZ101" s="8"/>
      <c r="BA101" s="8"/>
      <c r="BB101" s="8"/>
      <c r="BC101" s="8"/>
      <c r="BD101" s="8"/>
      <c r="BE101" s="8"/>
      <c r="BF101" s="8"/>
      <c r="BG101" s="8"/>
      <c r="BH101" s="8"/>
      <c r="BI101" s="8"/>
      <c r="BJ101" s="8"/>
      <c r="BK101" s="8"/>
      <c r="BL101" s="8"/>
      <c r="BM101" s="8"/>
      <c r="BN101" s="8"/>
      <c r="BO101" s="8"/>
      <c r="BP101" s="8"/>
      <c r="BQ101" s="8"/>
      <c r="BR101" s="8"/>
      <c r="BS101" s="8"/>
      <c r="BT101" s="8"/>
      <c r="BU101" s="8"/>
      <c r="BV101" s="8"/>
      <c r="BW101" s="8"/>
      <c r="BX101" s="8"/>
      <c r="BY101" s="8"/>
      <c r="BZ101" s="8"/>
      <c r="CA101" s="8"/>
      <c r="CB101" s="8"/>
      <c r="CC101" s="8"/>
      <c r="CD101" s="8"/>
      <c r="CE101" s="8"/>
      <c r="CF101" s="8"/>
      <c r="CG101" s="8"/>
      <c r="CH101" s="8"/>
      <c r="CI101" s="8"/>
      <c r="CJ101" s="8"/>
      <c r="CK101" s="8"/>
      <c r="CL101" s="8"/>
      <c r="CM101" s="8"/>
      <c r="CN101" s="8"/>
      <c r="CO101" s="8"/>
      <c r="CP101" s="8"/>
      <c r="CQ101" s="8"/>
      <c r="CR101" s="8"/>
      <c r="CS101" s="8"/>
      <c r="CT101" s="8"/>
      <c r="CU101" s="8"/>
      <c r="CV101" s="8"/>
      <c r="CW101" s="8"/>
      <c r="CX101" s="8"/>
      <c r="CY101" s="8"/>
      <c r="CZ101" s="8"/>
    </row>
    <row r="102" spans="3:104" x14ac:dyDescent="0.3">
      <c r="C102"/>
      <c r="D102"/>
      <c r="E102"/>
      <c r="F102"/>
      <c r="G102"/>
      <c r="H102"/>
      <c r="J102" s="8"/>
      <c r="K102" s="8"/>
      <c r="L102" s="8"/>
      <c r="M102" s="8"/>
      <c r="N102" s="8"/>
      <c r="O102" s="8"/>
      <c r="P102" s="8"/>
      <c r="Q102" s="8"/>
      <c r="R102" s="8"/>
      <c r="S102" s="8"/>
      <c r="T102" s="8"/>
      <c r="U102" s="8"/>
      <c r="V102" s="8"/>
      <c r="W102" s="8"/>
      <c r="X102" s="8"/>
      <c r="Y102" s="8"/>
      <c r="Z102" s="8"/>
      <c r="AA102" s="8"/>
      <c r="AB102" s="8"/>
      <c r="AC102" s="8"/>
      <c r="AD102" s="8"/>
      <c r="AE102" s="8"/>
      <c r="AF102" s="8"/>
      <c r="AG102" s="8"/>
      <c r="AH102" s="8"/>
      <c r="AI102" s="8"/>
      <c r="AJ102" s="8"/>
      <c r="AK102" s="8"/>
      <c r="AL102" s="8"/>
      <c r="AM102" s="8"/>
      <c r="AN102" s="8"/>
      <c r="AO102" s="8"/>
      <c r="AP102" s="8"/>
      <c r="AQ102" s="8"/>
      <c r="AR102" s="8"/>
      <c r="AS102" s="8"/>
      <c r="AT102" s="8"/>
      <c r="AU102" s="8"/>
      <c r="AV102" s="8"/>
      <c r="AW102" s="8"/>
      <c r="AX102" s="8"/>
      <c r="AY102" s="8"/>
      <c r="AZ102" s="8"/>
      <c r="BA102" s="8"/>
      <c r="BB102" s="8"/>
      <c r="BC102" s="8"/>
      <c r="BD102" s="8"/>
      <c r="BE102" s="8"/>
      <c r="BF102" s="8"/>
      <c r="BG102" s="8"/>
      <c r="BH102" s="8"/>
      <c r="BI102" s="8"/>
      <c r="BJ102" s="8"/>
      <c r="BK102" s="8"/>
      <c r="BL102" s="8"/>
      <c r="BM102" s="8"/>
      <c r="BN102" s="8"/>
      <c r="BO102" s="8"/>
      <c r="BP102" s="8"/>
      <c r="BQ102" s="8"/>
      <c r="BR102" s="8"/>
      <c r="BS102" s="8"/>
      <c r="BT102" s="8"/>
      <c r="BU102" s="8"/>
      <c r="BV102" s="8"/>
      <c r="BW102" s="8"/>
      <c r="BX102" s="8"/>
      <c r="BY102" s="8"/>
      <c r="BZ102" s="8"/>
      <c r="CA102" s="8"/>
      <c r="CB102" s="8"/>
      <c r="CC102" s="8"/>
      <c r="CD102" s="8"/>
      <c r="CE102" s="8"/>
      <c r="CF102" s="8"/>
      <c r="CG102" s="8"/>
      <c r="CH102" s="8"/>
      <c r="CI102" s="8"/>
      <c r="CJ102" s="8"/>
      <c r="CK102" s="8"/>
      <c r="CL102" s="8"/>
      <c r="CM102" s="8"/>
      <c r="CN102" s="8"/>
      <c r="CO102" s="8"/>
      <c r="CP102" s="8"/>
      <c r="CQ102" s="8"/>
      <c r="CR102" s="8"/>
      <c r="CS102" s="8"/>
      <c r="CT102" s="8"/>
      <c r="CU102" s="8"/>
      <c r="CV102" s="8"/>
      <c r="CW102" s="8"/>
      <c r="CX102" s="8"/>
      <c r="CY102" s="8"/>
      <c r="CZ102" s="8"/>
    </row>
    <row r="103" spans="3:104" x14ac:dyDescent="0.3">
      <c r="C103"/>
      <c r="D103"/>
      <c r="E103"/>
      <c r="F103"/>
      <c r="G103"/>
      <c r="H103"/>
      <c r="J103" s="8"/>
      <c r="K103" s="8"/>
      <c r="L103" s="8"/>
      <c r="M103" s="8"/>
      <c r="N103" s="8"/>
      <c r="O103" s="8"/>
      <c r="P103" s="8"/>
      <c r="Q103" s="8"/>
      <c r="R103" s="8"/>
      <c r="S103" s="8"/>
      <c r="T103" s="8"/>
      <c r="U103" s="8"/>
      <c r="V103" s="8"/>
      <c r="W103" s="8"/>
      <c r="X103" s="8"/>
      <c r="Y103" s="8"/>
      <c r="Z103" s="8"/>
      <c r="AA103" s="8"/>
      <c r="AB103" s="8"/>
      <c r="AC103" s="8"/>
      <c r="AD103" s="8"/>
      <c r="AE103" s="8"/>
      <c r="AF103" s="8"/>
      <c r="AG103" s="8"/>
      <c r="AH103" s="8"/>
      <c r="AI103" s="8"/>
      <c r="AJ103" s="8"/>
      <c r="AK103" s="8"/>
      <c r="AL103" s="8"/>
      <c r="AM103" s="8"/>
      <c r="AN103" s="8"/>
      <c r="AO103" s="8"/>
      <c r="AP103" s="8"/>
      <c r="AQ103" s="8"/>
      <c r="AR103" s="8"/>
      <c r="AS103" s="8"/>
      <c r="AT103" s="8"/>
      <c r="AU103" s="8"/>
      <c r="AV103" s="8"/>
      <c r="AW103" s="8"/>
      <c r="AX103" s="8"/>
      <c r="AY103" s="8"/>
      <c r="AZ103" s="8"/>
      <c r="BA103" s="8"/>
      <c r="BB103" s="8"/>
      <c r="BC103" s="8"/>
      <c r="BD103" s="8"/>
      <c r="BE103" s="8"/>
      <c r="BF103" s="8"/>
      <c r="BG103" s="8"/>
      <c r="BH103" s="8"/>
      <c r="BI103" s="8"/>
      <c r="BJ103" s="8"/>
      <c r="BK103" s="8"/>
      <c r="BL103" s="8"/>
      <c r="BM103" s="8"/>
      <c r="BN103" s="8"/>
      <c r="BO103" s="8"/>
      <c r="BP103" s="8"/>
      <c r="BQ103" s="8"/>
      <c r="BR103" s="8"/>
      <c r="BS103" s="8"/>
      <c r="BT103" s="8"/>
      <c r="BU103" s="8"/>
      <c r="BV103" s="8"/>
      <c r="BW103" s="8"/>
      <c r="BX103" s="8"/>
      <c r="BY103" s="8"/>
      <c r="BZ103" s="8"/>
      <c r="CA103" s="8"/>
      <c r="CB103" s="8"/>
      <c r="CC103" s="8"/>
      <c r="CD103" s="8"/>
      <c r="CE103" s="8"/>
      <c r="CF103" s="8"/>
      <c r="CG103" s="8"/>
      <c r="CH103" s="8"/>
      <c r="CI103" s="8"/>
      <c r="CJ103" s="8"/>
      <c r="CK103" s="8"/>
      <c r="CL103" s="8"/>
      <c r="CM103" s="8"/>
      <c r="CN103" s="8"/>
      <c r="CO103" s="8"/>
      <c r="CP103" s="8"/>
      <c r="CQ103" s="8"/>
      <c r="CR103" s="8"/>
      <c r="CS103" s="8"/>
      <c r="CT103" s="8"/>
      <c r="CU103" s="8"/>
      <c r="CV103" s="8"/>
      <c r="CW103" s="8"/>
      <c r="CX103" s="8"/>
      <c r="CY103" s="8"/>
      <c r="CZ103" s="8"/>
    </row>
    <row r="104" spans="3:104" x14ac:dyDescent="0.3">
      <c r="C104"/>
      <c r="D104"/>
      <c r="E104"/>
      <c r="F104"/>
      <c r="G104"/>
      <c r="H104"/>
      <c r="J104" s="8"/>
      <c r="K104" s="8"/>
      <c r="L104" s="8"/>
      <c r="M104" s="8"/>
      <c r="N104" s="8"/>
      <c r="O104" s="8"/>
      <c r="P104" s="8"/>
      <c r="Q104" s="8"/>
      <c r="R104" s="8"/>
      <c r="S104" s="8"/>
      <c r="T104" s="8"/>
      <c r="U104" s="8"/>
      <c r="V104" s="8"/>
      <c r="W104" s="8"/>
      <c r="X104" s="8"/>
      <c r="Y104" s="8"/>
      <c r="Z104" s="8"/>
      <c r="AA104" s="8"/>
      <c r="AB104" s="8"/>
      <c r="AC104" s="8"/>
      <c r="AD104" s="8"/>
      <c r="AE104" s="8"/>
      <c r="AF104" s="8"/>
      <c r="AG104" s="8"/>
      <c r="AH104" s="8"/>
      <c r="AI104" s="8"/>
      <c r="AJ104" s="8"/>
      <c r="AK104" s="8"/>
      <c r="AL104" s="8"/>
      <c r="AM104" s="8"/>
      <c r="AN104" s="8"/>
      <c r="AO104" s="8"/>
      <c r="AP104" s="8"/>
      <c r="AQ104" s="8"/>
      <c r="AR104" s="8"/>
      <c r="AS104" s="8"/>
      <c r="AT104" s="8"/>
      <c r="AU104" s="8"/>
      <c r="AV104" s="8"/>
      <c r="AW104" s="8"/>
      <c r="AX104" s="8"/>
      <c r="AY104" s="8"/>
      <c r="AZ104" s="8"/>
      <c r="BA104" s="8"/>
      <c r="BB104" s="8"/>
      <c r="BC104" s="8"/>
      <c r="BD104" s="8"/>
      <c r="BE104" s="8"/>
      <c r="BF104" s="8"/>
      <c r="BG104" s="8"/>
      <c r="BH104" s="8"/>
      <c r="BI104" s="8"/>
      <c r="BJ104" s="8"/>
      <c r="BK104" s="8"/>
      <c r="BL104" s="8"/>
      <c r="BM104" s="8"/>
      <c r="BN104" s="8"/>
      <c r="BO104" s="8"/>
      <c r="BP104" s="8"/>
      <c r="BQ104" s="8"/>
      <c r="BR104" s="8"/>
      <c r="BS104" s="8"/>
      <c r="BT104" s="8"/>
      <c r="BU104" s="8"/>
      <c r="BV104" s="8"/>
      <c r="BW104" s="8"/>
      <c r="BX104" s="8"/>
      <c r="BY104" s="8"/>
      <c r="BZ104" s="8"/>
      <c r="CA104" s="8"/>
      <c r="CB104" s="8"/>
      <c r="CC104" s="8"/>
      <c r="CD104" s="8"/>
      <c r="CE104" s="8"/>
      <c r="CF104" s="8"/>
      <c r="CG104" s="8"/>
      <c r="CH104" s="8"/>
      <c r="CI104" s="8"/>
      <c r="CJ104" s="8"/>
      <c r="CK104" s="8"/>
      <c r="CL104" s="8"/>
      <c r="CM104" s="8"/>
      <c r="CN104" s="8"/>
      <c r="CO104" s="8"/>
      <c r="CP104" s="8"/>
      <c r="CQ104" s="8"/>
      <c r="CR104" s="8"/>
      <c r="CS104" s="8"/>
      <c r="CT104" s="8"/>
      <c r="CU104" s="8"/>
      <c r="CV104" s="8"/>
      <c r="CW104" s="8"/>
      <c r="CX104" s="8"/>
      <c r="CY104" s="8"/>
      <c r="CZ104" s="8"/>
    </row>
    <row r="105" spans="3:104" x14ac:dyDescent="0.3">
      <c r="C105"/>
      <c r="D105"/>
      <c r="E105"/>
      <c r="F105"/>
      <c r="G105"/>
      <c r="H105"/>
      <c r="J105" s="8"/>
      <c r="K105" s="8"/>
      <c r="L105" s="8"/>
      <c r="M105" s="8"/>
      <c r="N105" s="8"/>
      <c r="O105" s="8"/>
      <c r="P105" s="8"/>
      <c r="Q105" s="8"/>
      <c r="R105" s="8"/>
      <c r="S105" s="8"/>
      <c r="T105" s="8"/>
      <c r="U105" s="8"/>
      <c r="V105" s="8"/>
      <c r="W105" s="8"/>
      <c r="X105" s="8"/>
      <c r="Y105" s="8"/>
      <c r="Z105" s="8"/>
      <c r="AA105" s="8"/>
      <c r="AB105" s="8"/>
      <c r="AC105" s="8"/>
      <c r="AD105" s="8"/>
      <c r="AE105" s="8"/>
      <c r="AF105" s="8"/>
      <c r="AG105" s="8"/>
      <c r="AH105" s="8"/>
      <c r="AI105" s="8"/>
      <c r="AJ105" s="8"/>
      <c r="AK105" s="8"/>
      <c r="AL105" s="8"/>
      <c r="AM105" s="8"/>
      <c r="AN105" s="8"/>
      <c r="AO105" s="8"/>
      <c r="AP105" s="8"/>
      <c r="AQ105" s="8"/>
      <c r="AR105" s="8"/>
      <c r="AS105" s="8"/>
      <c r="AT105" s="8"/>
      <c r="AU105" s="8"/>
      <c r="AV105" s="8"/>
      <c r="AW105" s="8"/>
      <c r="AX105" s="8"/>
      <c r="AY105" s="8"/>
      <c r="AZ105" s="8"/>
      <c r="BA105" s="8"/>
      <c r="BB105" s="8"/>
      <c r="BC105" s="8"/>
      <c r="BD105" s="8"/>
      <c r="BE105" s="8"/>
      <c r="BF105" s="8"/>
      <c r="BG105" s="8"/>
      <c r="BH105" s="8"/>
      <c r="BI105" s="8"/>
      <c r="BJ105" s="8"/>
      <c r="BK105" s="8"/>
      <c r="BL105" s="8"/>
      <c r="BM105" s="8"/>
      <c r="BN105" s="8"/>
      <c r="BO105" s="8"/>
      <c r="BP105" s="8"/>
      <c r="BQ105" s="8"/>
      <c r="BR105" s="8"/>
      <c r="BS105" s="8"/>
      <c r="BT105" s="8"/>
      <c r="BU105" s="8"/>
      <c r="BV105" s="8"/>
      <c r="BW105" s="8"/>
      <c r="BX105" s="8"/>
      <c r="BY105" s="8"/>
      <c r="BZ105" s="8"/>
      <c r="CA105" s="8"/>
      <c r="CB105" s="8"/>
      <c r="CC105" s="8"/>
      <c r="CD105" s="8"/>
      <c r="CE105" s="8"/>
      <c r="CF105" s="8"/>
      <c r="CG105" s="8"/>
      <c r="CH105" s="8"/>
      <c r="CI105" s="8"/>
      <c r="CJ105" s="8"/>
      <c r="CK105" s="8"/>
      <c r="CL105" s="8"/>
      <c r="CM105" s="8"/>
      <c r="CN105" s="8"/>
      <c r="CO105" s="8"/>
      <c r="CP105" s="8"/>
      <c r="CQ105" s="8"/>
      <c r="CR105" s="8"/>
      <c r="CS105" s="8"/>
      <c r="CT105" s="8"/>
      <c r="CU105" s="8"/>
      <c r="CV105" s="8"/>
      <c r="CW105" s="8"/>
      <c r="CX105" s="8"/>
      <c r="CY105" s="8"/>
      <c r="CZ105" s="8"/>
    </row>
    <row r="106" spans="3:104" x14ac:dyDescent="0.3">
      <c r="C106"/>
      <c r="D106"/>
      <c r="E106"/>
      <c r="F106"/>
      <c r="G106"/>
      <c r="H106"/>
      <c r="J106" s="8"/>
      <c r="K106" s="8"/>
      <c r="L106" s="8"/>
      <c r="M106" s="8"/>
      <c r="N106" s="8"/>
      <c r="O106" s="8"/>
      <c r="P106" s="8"/>
      <c r="Q106" s="8"/>
      <c r="R106" s="8"/>
      <c r="S106" s="8"/>
      <c r="T106" s="8"/>
      <c r="U106" s="8"/>
      <c r="V106" s="8"/>
      <c r="W106" s="8"/>
      <c r="X106" s="8"/>
      <c r="Y106" s="8"/>
      <c r="Z106" s="8"/>
      <c r="AA106" s="8"/>
      <c r="AB106" s="8"/>
      <c r="AC106" s="8"/>
      <c r="AD106" s="8"/>
      <c r="AE106" s="8"/>
      <c r="AF106" s="8"/>
      <c r="AG106" s="8"/>
      <c r="AH106" s="8"/>
      <c r="AI106" s="8"/>
      <c r="AJ106" s="8"/>
      <c r="AK106" s="8"/>
      <c r="AL106" s="8"/>
      <c r="AM106" s="8"/>
      <c r="AN106" s="8"/>
      <c r="AO106" s="8"/>
      <c r="AP106" s="8"/>
      <c r="AQ106" s="8"/>
      <c r="AR106" s="8"/>
      <c r="AS106" s="8"/>
      <c r="AT106" s="8"/>
      <c r="AU106" s="8"/>
      <c r="AV106" s="8"/>
      <c r="AW106" s="8"/>
      <c r="AX106" s="8"/>
      <c r="AY106" s="8"/>
      <c r="AZ106" s="8"/>
      <c r="BA106" s="8"/>
      <c r="BB106" s="8"/>
      <c r="BC106" s="8"/>
      <c r="BD106" s="8"/>
      <c r="BE106" s="8"/>
      <c r="BF106" s="8"/>
      <c r="BG106" s="8"/>
      <c r="BH106" s="8"/>
      <c r="BI106" s="8"/>
      <c r="BJ106" s="8"/>
      <c r="BK106" s="8"/>
      <c r="BL106" s="8"/>
      <c r="BM106" s="8"/>
      <c r="BN106" s="8"/>
      <c r="BO106" s="8"/>
      <c r="BP106" s="8"/>
      <c r="BQ106" s="8"/>
      <c r="BR106" s="8"/>
      <c r="BS106" s="8"/>
      <c r="BT106" s="8"/>
      <c r="BU106" s="8"/>
      <c r="BV106" s="8"/>
      <c r="BW106" s="8"/>
      <c r="BX106" s="8"/>
      <c r="BY106" s="8"/>
      <c r="BZ106" s="8"/>
      <c r="CA106" s="8"/>
      <c r="CB106" s="8"/>
      <c r="CC106" s="8"/>
      <c r="CD106" s="8"/>
      <c r="CE106" s="8"/>
      <c r="CF106" s="8"/>
      <c r="CG106" s="8"/>
      <c r="CH106" s="8"/>
      <c r="CI106" s="8"/>
      <c r="CJ106" s="8"/>
      <c r="CK106" s="8"/>
      <c r="CL106" s="8"/>
      <c r="CM106" s="8"/>
      <c r="CN106" s="8"/>
      <c r="CO106" s="8"/>
      <c r="CP106" s="8"/>
      <c r="CQ106" s="8"/>
      <c r="CR106" s="8"/>
      <c r="CS106" s="8"/>
      <c r="CT106" s="8"/>
      <c r="CU106" s="8"/>
      <c r="CV106" s="8"/>
      <c r="CW106" s="8"/>
      <c r="CX106" s="8"/>
      <c r="CY106" s="8"/>
      <c r="CZ106" s="8"/>
    </row>
    <row r="107" spans="3:104" x14ac:dyDescent="0.3">
      <c r="C107"/>
      <c r="D107"/>
      <c r="E107"/>
      <c r="F107"/>
      <c r="G107"/>
      <c r="H107"/>
      <c r="J107" s="8"/>
      <c r="K107" s="8"/>
      <c r="L107" s="8"/>
      <c r="M107" s="8"/>
      <c r="N107" s="8"/>
      <c r="O107" s="8"/>
      <c r="P107" s="8"/>
      <c r="Q107" s="8"/>
      <c r="R107" s="8"/>
      <c r="S107" s="8"/>
      <c r="T107" s="8"/>
      <c r="U107" s="8"/>
      <c r="V107" s="8"/>
      <c r="W107" s="8"/>
      <c r="X107" s="8"/>
      <c r="Y107" s="8"/>
      <c r="Z107" s="8"/>
      <c r="AA107" s="8"/>
      <c r="AB107" s="8"/>
      <c r="AC107" s="8"/>
      <c r="AD107" s="8"/>
      <c r="AE107" s="8"/>
      <c r="AF107" s="8"/>
      <c r="AG107" s="8"/>
      <c r="AH107" s="8"/>
      <c r="AI107" s="8"/>
      <c r="AJ107" s="8"/>
      <c r="AK107" s="8"/>
      <c r="AL107" s="8"/>
      <c r="AM107" s="8"/>
      <c r="AN107" s="8"/>
      <c r="AO107" s="8"/>
      <c r="AP107" s="8"/>
      <c r="AQ107" s="8"/>
      <c r="AR107" s="8"/>
      <c r="AS107" s="8"/>
      <c r="AT107" s="8"/>
      <c r="AU107" s="8"/>
      <c r="AV107" s="8"/>
      <c r="AW107" s="8"/>
      <c r="AX107" s="8"/>
      <c r="AY107" s="8"/>
      <c r="AZ107" s="8"/>
      <c r="BA107" s="8"/>
      <c r="BB107" s="8"/>
      <c r="BC107" s="8"/>
      <c r="BD107" s="8"/>
      <c r="BE107" s="8"/>
      <c r="BF107" s="8"/>
      <c r="BG107" s="8"/>
      <c r="BH107" s="8"/>
      <c r="BI107" s="8"/>
      <c r="BJ107" s="8"/>
      <c r="BK107" s="8"/>
      <c r="BL107" s="8"/>
      <c r="BM107" s="8"/>
      <c r="BN107" s="8"/>
      <c r="BO107" s="8"/>
      <c r="BP107" s="8"/>
      <c r="BQ107" s="8"/>
      <c r="BR107" s="8"/>
      <c r="BS107" s="8"/>
      <c r="BT107" s="8"/>
      <c r="BU107" s="8"/>
      <c r="BV107" s="8"/>
      <c r="BW107" s="8"/>
      <c r="BX107" s="8"/>
      <c r="BY107" s="8"/>
      <c r="BZ107" s="8"/>
      <c r="CA107" s="8"/>
      <c r="CB107" s="8"/>
      <c r="CC107" s="8"/>
      <c r="CD107" s="8"/>
      <c r="CE107" s="8"/>
      <c r="CF107" s="8"/>
      <c r="CG107" s="8"/>
      <c r="CH107" s="8"/>
      <c r="CI107" s="8"/>
      <c r="CJ107" s="8"/>
      <c r="CK107" s="8"/>
      <c r="CL107" s="8"/>
      <c r="CM107" s="8"/>
      <c r="CN107" s="8"/>
      <c r="CO107" s="8"/>
      <c r="CP107" s="8"/>
      <c r="CQ107" s="8"/>
      <c r="CR107" s="8"/>
      <c r="CS107" s="8"/>
      <c r="CT107" s="8"/>
      <c r="CU107" s="8"/>
      <c r="CV107" s="8"/>
      <c r="CW107" s="8"/>
      <c r="CX107" s="8"/>
      <c r="CY107" s="8"/>
      <c r="CZ107" s="8"/>
    </row>
    <row r="108" spans="3:104" x14ac:dyDescent="0.3">
      <c r="C108"/>
      <c r="D108"/>
      <c r="E108"/>
      <c r="F108"/>
      <c r="G108"/>
      <c r="H108"/>
      <c r="J108" s="8"/>
      <c r="K108" s="8"/>
      <c r="L108" s="8"/>
      <c r="M108" s="8"/>
      <c r="N108" s="8"/>
      <c r="O108" s="8"/>
      <c r="P108" s="8"/>
      <c r="Q108" s="8"/>
      <c r="R108" s="8"/>
      <c r="S108" s="8"/>
      <c r="T108" s="8"/>
      <c r="U108" s="8"/>
      <c r="V108" s="8"/>
      <c r="W108" s="8"/>
      <c r="X108" s="8"/>
      <c r="Y108" s="8"/>
      <c r="Z108" s="8"/>
      <c r="AA108" s="8"/>
      <c r="AB108" s="8"/>
      <c r="AC108" s="8"/>
      <c r="AD108" s="8"/>
      <c r="AE108" s="8"/>
      <c r="AF108" s="8"/>
      <c r="AG108" s="8"/>
      <c r="AH108" s="8"/>
      <c r="AI108" s="8"/>
      <c r="AJ108" s="8"/>
      <c r="AK108" s="8"/>
      <c r="AL108" s="8"/>
      <c r="AM108" s="8"/>
      <c r="AN108" s="8"/>
      <c r="AO108" s="8"/>
      <c r="AP108" s="8"/>
      <c r="AQ108" s="8"/>
      <c r="AR108" s="8"/>
      <c r="AS108" s="8"/>
      <c r="AT108" s="8"/>
      <c r="AU108" s="8"/>
      <c r="AV108" s="8"/>
      <c r="AW108" s="8"/>
      <c r="AX108" s="8"/>
      <c r="AY108" s="8"/>
      <c r="AZ108" s="8"/>
      <c r="BA108" s="8"/>
      <c r="BB108" s="8"/>
      <c r="BC108" s="8"/>
      <c r="BD108" s="8"/>
      <c r="BE108" s="8"/>
      <c r="BF108" s="8"/>
      <c r="BG108" s="8"/>
      <c r="BH108" s="8"/>
      <c r="BI108" s="8"/>
      <c r="BJ108" s="8"/>
      <c r="BK108" s="8"/>
      <c r="BL108" s="8"/>
      <c r="BM108" s="8"/>
      <c r="BN108" s="8"/>
      <c r="BO108" s="8"/>
      <c r="BP108" s="8"/>
      <c r="BQ108" s="8"/>
      <c r="BR108" s="8"/>
      <c r="BS108" s="8"/>
      <c r="BT108" s="8"/>
      <c r="BU108" s="8"/>
      <c r="BV108" s="8"/>
      <c r="BW108" s="8"/>
      <c r="BX108" s="8"/>
      <c r="BY108" s="8"/>
      <c r="BZ108" s="8"/>
      <c r="CA108" s="8"/>
      <c r="CB108" s="8"/>
      <c r="CC108" s="8"/>
      <c r="CD108" s="8"/>
      <c r="CE108" s="8"/>
      <c r="CF108" s="8"/>
      <c r="CG108" s="8"/>
      <c r="CH108" s="8"/>
      <c r="CI108" s="8"/>
      <c r="CJ108" s="8"/>
      <c r="CK108" s="8"/>
      <c r="CL108" s="8"/>
      <c r="CM108" s="8"/>
      <c r="CN108" s="8"/>
      <c r="CO108" s="8"/>
      <c r="CP108" s="8"/>
      <c r="CQ108" s="8"/>
      <c r="CR108" s="8"/>
      <c r="CS108" s="8"/>
      <c r="CT108" s="8"/>
      <c r="CU108" s="8"/>
      <c r="CV108" s="8"/>
      <c r="CW108" s="8"/>
      <c r="CX108" s="8"/>
      <c r="CY108" s="8"/>
      <c r="CZ108" s="8"/>
    </row>
    <row r="109" spans="3:104" x14ac:dyDescent="0.3">
      <c r="C109"/>
      <c r="D109"/>
      <c r="E109"/>
      <c r="F109"/>
      <c r="G109"/>
      <c r="H109"/>
      <c r="J109" s="8"/>
      <c r="K109" s="8"/>
      <c r="L109" s="8"/>
      <c r="M109" s="8"/>
      <c r="N109" s="8"/>
      <c r="O109" s="8"/>
      <c r="P109" s="8"/>
      <c r="Q109" s="8"/>
      <c r="R109" s="8"/>
      <c r="S109" s="8"/>
      <c r="T109" s="8"/>
      <c r="U109" s="8"/>
      <c r="V109" s="8"/>
      <c r="W109" s="8"/>
      <c r="X109" s="8"/>
      <c r="Y109" s="8"/>
      <c r="Z109" s="8"/>
      <c r="AA109" s="8"/>
      <c r="AB109" s="8"/>
      <c r="AC109" s="8"/>
      <c r="AD109" s="8"/>
      <c r="AE109" s="8"/>
      <c r="AF109" s="8"/>
      <c r="AG109" s="8"/>
      <c r="AH109" s="8"/>
      <c r="AI109" s="8"/>
      <c r="AJ109" s="8"/>
      <c r="AK109" s="8"/>
      <c r="AL109" s="8"/>
      <c r="AM109" s="8"/>
      <c r="AN109" s="8"/>
      <c r="AO109" s="8"/>
      <c r="AP109" s="8"/>
      <c r="AQ109" s="8"/>
      <c r="AR109" s="8"/>
      <c r="AS109" s="8"/>
      <c r="AT109" s="8"/>
      <c r="AU109" s="8"/>
      <c r="AV109" s="8"/>
      <c r="AW109" s="8"/>
      <c r="AX109" s="8"/>
      <c r="AY109" s="8"/>
      <c r="AZ109" s="8"/>
      <c r="BA109" s="8"/>
      <c r="BB109" s="8"/>
      <c r="BC109" s="8"/>
      <c r="BD109" s="8"/>
      <c r="BE109" s="8"/>
      <c r="BF109" s="8"/>
      <c r="BG109" s="8"/>
      <c r="BH109" s="8"/>
      <c r="BI109" s="8"/>
      <c r="BJ109" s="8"/>
      <c r="BK109" s="8"/>
      <c r="BL109" s="8"/>
      <c r="BM109" s="8"/>
      <c r="BN109" s="8"/>
      <c r="BO109" s="8"/>
      <c r="BP109" s="8"/>
      <c r="BQ109" s="8"/>
      <c r="BR109" s="8"/>
      <c r="BS109" s="8"/>
      <c r="BT109" s="8"/>
      <c r="BU109" s="8"/>
      <c r="BV109" s="8"/>
      <c r="BW109" s="8"/>
      <c r="BX109" s="8"/>
      <c r="BY109" s="8"/>
      <c r="BZ109" s="8"/>
      <c r="CA109" s="8"/>
      <c r="CB109" s="8"/>
      <c r="CC109" s="8"/>
      <c r="CD109" s="8"/>
      <c r="CE109" s="8"/>
      <c r="CF109" s="8"/>
      <c r="CG109" s="8"/>
      <c r="CH109" s="8"/>
      <c r="CI109" s="8"/>
      <c r="CJ109" s="8"/>
      <c r="CK109" s="8"/>
      <c r="CL109" s="8"/>
      <c r="CM109" s="8"/>
      <c r="CN109" s="8"/>
      <c r="CO109" s="8"/>
      <c r="CP109" s="8"/>
      <c r="CQ109" s="8"/>
      <c r="CR109" s="8"/>
      <c r="CS109" s="8"/>
      <c r="CT109" s="8"/>
      <c r="CU109" s="8"/>
      <c r="CV109" s="8"/>
      <c r="CW109" s="8"/>
      <c r="CX109" s="8"/>
      <c r="CY109" s="8"/>
      <c r="CZ109" s="8"/>
    </row>
    <row r="110" spans="3:104" x14ac:dyDescent="0.3">
      <c r="C110"/>
      <c r="D110"/>
      <c r="E110"/>
      <c r="F110"/>
      <c r="G110"/>
      <c r="H110"/>
      <c r="J110" s="8"/>
      <c r="K110" s="8"/>
      <c r="L110" s="8"/>
      <c r="M110" s="8"/>
      <c r="N110" s="8"/>
      <c r="O110" s="8"/>
      <c r="P110" s="8"/>
      <c r="Q110" s="8"/>
      <c r="R110" s="8"/>
      <c r="S110" s="8"/>
      <c r="T110" s="8"/>
      <c r="U110" s="8"/>
      <c r="V110" s="8"/>
      <c r="W110" s="8"/>
      <c r="X110" s="8"/>
      <c r="Y110" s="8"/>
      <c r="Z110" s="8"/>
      <c r="AA110" s="8"/>
      <c r="AB110" s="8"/>
      <c r="AC110" s="8"/>
      <c r="AD110" s="8"/>
      <c r="AE110" s="8"/>
      <c r="AF110" s="8"/>
      <c r="AG110" s="8"/>
      <c r="AH110" s="8"/>
      <c r="AI110" s="8"/>
      <c r="AJ110" s="8"/>
      <c r="AK110" s="8"/>
      <c r="AL110" s="8"/>
      <c r="AM110" s="8"/>
      <c r="AN110" s="8"/>
      <c r="AO110" s="8"/>
      <c r="AP110" s="8"/>
      <c r="AQ110" s="8"/>
      <c r="AR110" s="8"/>
      <c r="AS110" s="8"/>
      <c r="AT110" s="8"/>
      <c r="AU110" s="8"/>
      <c r="AV110" s="8"/>
      <c r="AW110" s="8"/>
      <c r="AX110" s="8"/>
      <c r="AY110" s="8"/>
      <c r="AZ110" s="8"/>
      <c r="BA110" s="8"/>
      <c r="BB110" s="8"/>
      <c r="BC110" s="8"/>
      <c r="BD110" s="8"/>
      <c r="BE110" s="8"/>
      <c r="BF110" s="8"/>
      <c r="BG110" s="8"/>
      <c r="BH110" s="8"/>
      <c r="BI110" s="8"/>
      <c r="BJ110" s="8"/>
      <c r="BK110" s="8"/>
      <c r="BL110" s="8"/>
      <c r="BM110" s="8"/>
      <c r="BN110" s="8"/>
      <c r="BO110" s="8"/>
      <c r="BP110" s="8"/>
      <c r="BQ110" s="8"/>
      <c r="BR110" s="8"/>
      <c r="BS110" s="8"/>
      <c r="BT110" s="8"/>
      <c r="BU110" s="8"/>
      <c r="BV110" s="8"/>
      <c r="BW110" s="8"/>
      <c r="BX110" s="8"/>
      <c r="BY110" s="8"/>
      <c r="BZ110" s="8"/>
      <c r="CA110" s="8"/>
      <c r="CB110" s="8"/>
      <c r="CC110" s="8"/>
      <c r="CD110" s="8"/>
      <c r="CE110" s="8"/>
      <c r="CF110" s="8"/>
      <c r="CG110" s="8"/>
      <c r="CH110" s="8"/>
      <c r="CI110" s="8"/>
      <c r="CJ110" s="8"/>
      <c r="CK110" s="8"/>
      <c r="CL110" s="8"/>
      <c r="CM110" s="8"/>
      <c r="CN110" s="8"/>
      <c r="CO110" s="8"/>
      <c r="CP110" s="8"/>
      <c r="CQ110" s="8"/>
      <c r="CR110" s="8"/>
      <c r="CS110" s="8"/>
      <c r="CT110" s="8"/>
      <c r="CU110" s="8"/>
      <c r="CV110" s="8"/>
      <c r="CW110" s="8"/>
      <c r="CX110" s="8"/>
      <c r="CY110" s="8"/>
      <c r="CZ110" s="8"/>
    </row>
    <row r="111" spans="3:104" x14ac:dyDescent="0.3">
      <c r="C111"/>
      <c r="D111"/>
      <c r="E111"/>
      <c r="F111"/>
      <c r="G111"/>
      <c r="H111"/>
      <c r="J111" s="8"/>
      <c r="K111" s="8"/>
      <c r="L111" s="8"/>
      <c r="M111" s="8"/>
      <c r="N111" s="8"/>
      <c r="O111" s="8"/>
      <c r="P111" s="8"/>
      <c r="Q111" s="8"/>
      <c r="R111" s="8"/>
      <c r="S111" s="8"/>
      <c r="T111" s="8"/>
      <c r="U111" s="8"/>
      <c r="V111" s="8"/>
      <c r="W111" s="8"/>
      <c r="X111" s="8"/>
      <c r="Y111" s="8"/>
      <c r="Z111" s="8"/>
      <c r="AA111" s="8"/>
      <c r="AB111" s="8"/>
      <c r="AC111" s="8"/>
      <c r="AD111" s="8"/>
      <c r="AE111" s="8"/>
      <c r="AF111" s="8"/>
      <c r="AG111" s="8"/>
      <c r="AH111" s="8"/>
      <c r="AI111" s="8"/>
      <c r="AJ111" s="8"/>
      <c r="AK111" s="8"/>
      <c r="AL111" s="8"/>
      <c r="AM111" s="8"/>
      <c r="AN111" s="8"/>
      <c r="AO111" s="8"/>
      <c r="AP111" s="8"/>
      <c r="AQ111" s="8"/>
      <c r="AR111" s="8"/>
      <c r="AS111" s="8"/>
      <c r="AT111" s="8"/>
      <c r="AU111" s="8"/>
      <c r="AV111" s="8"/>
      <c r="AW111" s="8"/>
      <c r="AX111" s="8"/>
      <c r="AY111" s="8"/>
      <c r="AZ111" s="8"/>
      <c r="BA111" s="8"/>
      <c r="BB111" s="8"/>
      <c r="BC111" s="8"/>
      <c r="BD111" s="8"/>
      <c r="BE111" s="8"/>
      <c r="BF111" s="8"/>
      <c r="BG111" s="8"/>
      <c r="BH111" s="8"/>
      <c r="BI111" s="8"/>
      <c r="BJ111" s="8"/>
      <c r="BK111" s="8"/>
      <c r="BL111" s="8"/>
      <c r="BM111" s="8"/>
      <c r="BN111" s="8"/>
      <c r="BO111" s="8"/>
      <c r="BP111" s="8"/>
      <c r="BQ111" s="8"/>
      <c r="BR111" s="8"/>
      <c r="BS111" s="8"/>
      <c r="BT111" s="8"/>
      <c r="BU111" s="8"/>
      <c r="BV111" s="8"/>
      <c r="BW111" s="8"/>
      <c r="BX111" s="8"/>
      <c r="BY111" s="8"/>
      <c r="BZ111" s="8"/>
      <c r="CA111" s="8"/>
      <c r="CB111" s="8"/>
      <c r="CC111" s="8"/>
      <c r="CD111" s="8"/>
      <c r="CE111" s="8"/>
      <c r="CF111" s="8"/>
      <c r="CG111" s="8"/>
      <c r="CH111" s="8"/>
      <c r="CI111" s="8"/>
      <c r="CJ111" s="8"/>
      <c r="CK111" s="8"/>
      <c r="CL111" s="8"/>
      <c r="CM111" s="8"/>
      <c r="CN111" s="8"/>
      <c r="CO111" s="8"/>
      <c r="CP111" s="8"/>
      <c r="CQ111" s="8"/>
      <c r="CR111" s="8"/>
      <c r="CS111" s="8"/>
      <c r="CT111" s="8"/>
      <c r="CU111" s="8"/>
      <c r="CV111" s="8"/>
      <c r="CW111" s="8"/>
      <c r="CX111" s="8"/>
      <c r="CY111" s="8"/>
      <c r="CZ111" s="8"/>
    </row>
    <row r="112" spans="3:104" x14ac:dyDescent="0.3">
      <c r="C112"/>
      <c r="D112"/>
      <c r="E112"/>
      <c r="F112"/>
      <c r="G112"/>
      <c r="H112"/>
      <c r="J112" s="8"/>
      <c r="K112" s="8"/>
      <c r="L112" s="8"/>
      <c r="M112" s="8"/>
      <c r="N112" s="8"/>
      <c r="O112" s="8"/>
      <c r="P112" s="8"/>
      <c r="Q112" s="8"/>
      <c r="R112" s="8"/>
      <c r="S112" s="8"/>
      <c r="T112" s="8"/>
      <c r="U112" s="8"/>
      <c r="V112" s="8"/>
      <c r="W112" s="8"/>
      <c r="X112" s="8"/>
      <c r="Y112" s="8"/>
      <c r="Z112" s="8"/>
      <c r="AA112" s="8"/>
      <c r="AB112" s="8"/>
      <c r="AC112" s="8"/>
      <c r="AD112" s="8"/>
      <c r="AE112" s="8"/>
      <c r="AF112" s="8"/>
      <c r="AG112" s="8"/>
      <c r="AH112" s="8"/>
      <c r="AI112" s="8"/>
      <c r="AJ112" s="8"/>
      <c r="AK112" s="8"/>
      <c r="AL112" s="8"/>
      <c r="AM112" s="8"/>
      <c r="AN112" s="8"/>
      <c r="AO112" s="8"/>
      <c r="AP112" s="8"/>
      <c r="AQ112" s="8"/>
      <c r="AR112" s="8"/>
      <c r="AS112" s="8"/>
      <c r="AT112" s="8"/>
      <c r="AU112" s="8"/>
      <c r="AV112" s="8"/>
      <c r="AW112" s="8"/>
      <c r="AX112" s="8"/>
      <c r="AY112" s="8"/>
      <c r="AZ112" s="8"/>
      <c r="BA112" s="8"/>
      <c r="BB112" s="8"/>
      <c r="BC112" s="8"/>
      <c r="BD112" s="8"/>
      <c r="BE112" s="8"/>
      <c r="BF112" s="8"/>
      <c r="BG112" s="8"/>
      <c r="BH112" s="8"/>
      <c r="BI112" s="8"/>
      <c r="BJ112" s="8"/>
      <c r="BK112" s="8"/>
      <c r="BL112" s="8"/>
      <c r="BM112" s="8"/>
      <c r="BN112" s="8"/>
      <c r="BO112" s="8"/>
      <c r="BP112" s="8"/>
      <c r="BQ112" s="8"/>
      <c r="BR112" s="8"/>
      <c r="BS112" s="8"/>
      <c r="BT112" s="8"/>
      <c r="BU112" s="8"/>
      <c r="BV112" s="8"/>
      <c r="BW112" s="8"/>
      <c r="BX112" s="8"/>
      <c r="BY112" s="8"/>
      <c r="BZ112" s="8"/>
      <c r="CA112" s="8"/>
      <c r="CB112" s="8"/>
      <c r="CC112" s="8"/>
      <c r="CD112" s="8"/>
      <c r="CE112" s="8"/>
      <c r="CF112" s="8"/>
      <c r="CG112" s="8"/>
      <c r="CH112" s="8"/>
      <c r="CI112" s="8"/>
      <c r="CJ112" s="8"/>
      <c r="CK112" s="8"/>
      <c r="CL112" s="8"/>
      <c r="CM112" s="8"/>
      <c r="CN112" s="8"/>
      <c r="CO112" s="8"/>
      <c r="CP112" s="8"/>
      <c r="CQ112" s="8"/>
      <c r="CR112" s="8"/>
      <c r="CS112" s="8"/>
      <c r="CT112" s="8"/>
      <c r="CU112" s="8"/>
      <c r="CV112" s="8"/>
      <c r="CW112" s="8"/>
      <c r="CX112" s="8"/>
      <c r="CY112" s="8"/>
      <c r="CZ112" s="8"/>
    </row>
    <row r="113" spans="3:104" x14ac:dyDescent="0.3">
      <c r="C113"/>
      <c r="D113"/>
      <c r="E113"/>
      <c r="F113"/>
      <c r="G113"/>
      <c r="H113"/>
      <c r="J113" s="8"/>
      <c r="K113" s="8"/>
      <c r="L113" s="8"/>
      <c r="M113" s="8"/>
      <c r="N113" s="8"/>
      <c r="O113" s="8"/>
      <c r="P113" s="8"/>
      <c r="Q113" s="8"/>
      <c r="R113" s="8"/>
      <c r="S113" s="8"/>
      <c r="T113" s="8"/>
      <c r="U113" s="8"/>
      <c r="V113" s="8"/>
      <c r="W113" s="8"/>
      <c r="X113" s="8"/>
      <c r="Y113" s="8"/>
      <c r="Z113" s="8"/>
      <c r="AA113" s="8"/>
      <c r="AB113" s="8"/>
      <c r="AC113" s="8"/>
      <c r="AD113" s="8"/>
      <c r="AE113" s="8"/>
      <c r="AF113" s="8"/>
      <c r="AG113" s="8"/>
      <c r="AH113" s="8"/>
      <c r="AI113" s="8"/>
      <c r="AJ113" s="8"/>
      <c r="AK113" s="8"/>
      <c r="AL113" s="8"/>
      <c r="AM113" s="8"/>
      <c r="AN113" s="8"/>
      <c r="AO113" s="8"/>
      <c r="AP113" s="8"/>
      <c r="AQ113" s="8"/>
      <c r="AR113" s="8"/>
      <c r="AS113" s="8"/>
      <c r="AT113" s="8"/>
      <c r="AU113" s="8"/>
      <c r="AV113" s="8"/>
      <c r="AW113" s="8"/>
      <c r="AX113" s="8"/>
      <c r="AY113" s="8"/>
      <c r="AZ113" s="8"/>
      <c r="BA113" s="8"/>
      <c r="BB113" s="8"/>
      <c r="BC113" s="8"/>
      <c r="BD113" s="8"/>
      <c r="BE113" s="8"/>
      <c r="BF113" s="8"/>
      <c r="BG113" s="8"/>
      <c r="BH113" s="8"/>
      <c r="BI113" s="8"/>
      <c r="BJ113" s="8"/>
      <c r="BK113" s="8"/>
      <c r="BL113" s="8"/>
      <c r="BM113" s="8"/>
      <c r="BN113" s="8"/>
      <c r="BO113" s="8"/>
      <c r="BP113" s="8"/>
      <c r="BQ113" s="8"/>
      <c r="BR113" s="8"/>
      <c r="BS113" s="8"/>
      <c r="BT113" s="8"/>
      <c r="BU113" s="8"/>
      <c r="BV113" s="8"/>
      <c r="BW113" s="8"/>
      <c r="BX113" s="8"/>
      <c r="BY113" s="8"/>
      <c r="BZ113" s="8"/>
      <c r="CA113" s="8"/>
      <c r="CB113" s="8"/>
      <c r="CC113" s="8"/>
      <c r="CD113" s="8"/>
      <c r="CE113" s="8"/>
      <c r="CF113" s="8"/>
      <c r="CG113" s="8"/>
      <c r="CH113" s="8"/>
      <c r="CI113" s="8"/>
      <c r="CJ113" s="8"/>
      <c r="CK113" s="8"/>
      <c r="CL113" s="8"/>
      <c r="CM113" s="8"/>
      <c r="CN113" s="8"/>
      <c r="CO113" s="8"/>
      <c r="CP113" s="8"/>
      <c r="CQ113" s="8"/>
      <c r="CR113" s="8"/>
      <c r="CS113" s="8"/>
      <c r="CT113" s="8"/>
      <c r="CU113" s="8"/>
      <c r="CV113" s="8"/>
      <c r="CW113" s="8"/>
      <c r="CX113" s="8"/>
      <c r="CY113" s="8"/>
      <c r="CZ113" s="8"/>
    </row>
    <row r="114" spans="3:104" x14ac:dyDescent="0.3">
      <c r="C114"/>
      <c r="D114"/>
      <c r="E114"/>
      <c r="F114"/>
      <c r="G114"/>
      <c r="H114"/>
      <c r="J114" s="8"/>
      <c r="K114" s="8"/>
      <c r="L114" s="8"/>
      <c r="M114" s="8"/>
      <c r="N114" s="8"/>
      <c r="O114" s="8"/>
      <c r="P114" s="8"/>
      <c r="Q114" s="8"/>
      <c r="R114" s="8"/>
      <c r="S114" s="8"/>
      <c r="T114" s="8"/>
      <c r="U114" s="8"/>
      <c r="V114" s="8"/>
      <c r="W114" s="8"/>
      <c r="X114" s="8"/>
      <c r="Y114" s="8"/>
      <c r="Z114" s="8"/>
      <c r="AA114" s="8"/>
      <c r="AB114" s="8"/>
      <c r="AC114" s="8"/>
      <c r="AD114" s="8"/>
      <c r="AE114" s="8"/>
      <c r="AF114" s="8"/>
      <c r="AG114" s="8"/>
      <c r="AH114" s="8"/>
      <c r="AI114" s="8"/>
      <c r="AJ114" s="8"/>
      <c r="AK114" s="8"/>
      <c r="AL114" s="8"/>
      <c r="AM114" s="8"/>
      <c r="AN114" s="8"/>
      <c r="AO114" s="8"/>
      <c r="AP114" s="8"/>
      <c r="AQ114" s="8"/>
      <c r="AR114" s="8"/>
      <c r="AS114" s="8"/>
      <c r="AT114" s="8"/>
      <c r="AU114" s="8"/>
      <c r="AV114" s="8"/>
      <c r="AW114" s="8"/>
      <c r="AX114" s="8"/>
      <c r="AY114" s="8"/>
      <c r="AZ114" s="8"/>
      <c r="BA114" s="8"/>
      <c r="BB114" s="8"/>
      <c r="BC114" s="8"/>
      <c r="BD114" s="8"/>
      <c r="BE114" s="8"/>
      <c r="BF114" s="8"/>
      <c r="BG114" s="8"/>
      <c r="BH114" s="8"/>
      <c r="BI114" s="8"/>
      <c r="BJ114" s="8"/>
      <c r="BK114" s="8"/>
      <c r="BL114" s="8"/>
      <c r="BM114" s="8"/>
      <c r="BN114" s="8"/>
      <c r="BO114" s="8"/>
      <c r="BP114" s="8"/>
      <c r="BQ114" s="8"/>
      <c r="BR114" s="8"/>
      <c r="BS114" s="8"/>
      <c r="BT114" s="8"/>
      <c r="BU114" s="8"/>
      <c r="BV114" s="8"/>
      <c r="BW114" s="8"/>
      <c r="BX114" s="8"/>
      <c r="BY114" s="8"/>
      <c r="BZ114" s="8"/>
      <c r="CA114" s="8"/>
      <c r="CB114" s="8"/>
      <c r="CC114" s="8"/>
      <c r="CD114" s="8"/>
      <c r="CE114" s="8"/>
      <c r="CF114" s="8"/>
      <c r="CG114" s="8"/>
      <c r="CH114" s="8"/>
      <c r="CI114" s="8"/>
      <c r="CJ114" s="8"/>
      <c r="CK114" s="8"/>
      <c r="CL114" s="8"/>
      <c r="CM114" s="8"/>
      <c r="CN114" s="8"/>
      <c r="CO114" s="8"/>
      <c r="CP114" s="8"/>
      <c r="CQ114" s="8"/>
      <c r="CR114" s="8"/>
      <c r="CS114" s="8"/>
      <c r="CT114" s="8"/>
      <c r="CU114" s="8"/>
      <c r="CV114" s="8"/>
      <c r="CW114" s="8"/>
      <c r="CX114" s="8"/>
      <c r="CY114" s="8"/>
      <c r="CZ114" s="8"/>
    </row>
    <row r="115" spans="3:104" x14ac:dyDescent="0.3">
      <c r="C115"/>
      <c r="D115"/>
      <c r="E115"/>
      <c r="F115"/>
      <c r="G115"/>
      <c r="H115"/>
      <c r="J115" s="8"/>
      <c r="K115" s="8"/>
      <c r="L115" s="8"/>
      <c r="M115" s="8"/>
      <c r="N115" s="8"/>
      <c r="O115" s="8"/>
      <c r="P115" s="8"/>
      <c r="Q115" s="8"/>
      <c r="R115" s="8"/>
      <c r="S115" s="8"/>
      <c r="T115" s="8"/>
      <c r="U115" s="8"/>
      <c r="V115" s="8"/>
      <c r="W115" s="8"/>
      <c r="X115" s="8"/>
      <c r="Y115" s="8"/>
      <c r="Z115" s="8"/>
      <c r="AA115" s="8"/>
      <c r="AB115" s="8"/>
      <c r="AC115" s="8"/>
      <c r="AD115" s="8"/>
      <c r="AE115" s="8"/>
      <c r="AF115" s="8"/>
      <c r="AG115" s="8"/>
      <c r="AH115" s="8"/>
      <c r="AI115" s="8"/>
      <c r="AJ115" s="8"/>
      <c r="AK115" s="8"/>
      <c r="AL115" s="8"/>
      <c r="AM115" s="8"/>
      <c r="AN115" s="8"/>
      <c r="AO115" s="8"/>
      <c r="AP115" s="8"/>
      <c r="AQ115" s="8"/>
      <c r="AR115" s="8"/>
      <c r="AS115" s="8"/>
      <c r="AT115" s="8"/>
      <c r="AU115" s="8"/>
      <c r="AV115" s="8"/>
      <c r="AW115" s="8"/>
      <c r="AX115" s="8"/>
      <c r="AY115" s="8"/>
      <c r="AZ115" s="8"/>
      <c r="BA115" s="8"/>
      <c r="BB115" s="8"/>
      <c r="BC115" s="8"/>
      <c r="BD115" s="8"/>
      <c r="BE115" s="8"/>
      <c r="BF115" s="8"/>
      <c r="BG115" s="8"/>
      <c r="BH115" s="8"/>
      <c r="BI115" s="8"/>
      <c r="BJ115" s="8"/>
      <c r="BK115" s="8"/>
      <c r="BL115" s="8"/>
      <c r="BM115" s="8"/>
      <c r="BN115" s="8"/>
      <c r="BO115" s="8"/>
      <c r="BP115" s="8"/>
      <c r="BQ115" s="8"/>
      <c r="BR115" s="8"/>
      <c r="BS115" s="8"/>
      <c r="BT115" s="8"/>
      <c r="BU115" s="8"/>
      <c r="BV115" s="8"/>
      <c r="BW115" s="8"/>
      <c r="BX115" s="8"/>
      <c r="BY115" s="8"/>
      <c r="BZ115" s="8"/>
      <c r="CA115" s="8"/>
      <c r="CB115" s="8"/>
      <c r="CC115" s="8"/>
      <c r="CD115" s="8"/>
      <c r="CE115" s="8"/>
      <c r="CF115" s="8"/>
      <c r="CG115" s="8"/>
      <c r="CH115" s="8"/>
      <c r="CI115" s="8"/>
      <c r="CJ115" s="8"/>
      <c r="CK115" s="8"/>
      <c r="CL115" s="8"/>
      <c r="CM115" s="8"/>
      <c r="CN115" s="8"/>
      <c r="CO115" s="8"/>
      <c r="CP115" s="8"/>
      <c r="CQ115" s="8"/>
      <c r="CR115" s="8"/>
      <c r="CS115" s="8"/>
      <c r="CT115" s="8"/>
      <c r="CU115" s="8"/>
      <c r="CV115" s="8"/>
      <c r="CW115" s="8"/>
      <c r="CX115" s="8"/>
      <c r="CY115" s="8"/>
      <c r="CZ115" s="8"/>
    </row>
    <row r="116" spans="3:104" x14ac:dyDescent="0.3">
      <c r="C116"/>
      <c r="D116"/>
      <c r="E116"/>
      <c r="F116"/>
      <c r="G116"/>
      <c r="H116"/>
      <c r="J116" s="8"/>
      <c r="K116" s="8"/>
      <c r="L116" s="8"/>
      <c r="M116" s="8"/>
      <c r="N116" s="8"/>
      <c r="O116" s="8"/>
      <c r="P116" s="8"/>
      <c r="Q116" s="8"/>
      <c r="R116" s="8"/>
      <c r="S116" s="8"/>
      <c r="T116" s="8"/>
      <c r="U116" s="8"/>
      <c r="V116" s="8"/>
      <c r="W116" s="8"/>
      <c r="X116" s="8"/>
      <c r="Y116" s="8"/>
      <c r="Z116" s="8"/>
      <c r="AA116" s="8"/>
      <c r="AB116" s="8"/>
      <c r="AC116" s="8"/>
      <c r="AD116" s="8"/>
      <c r="AE116" s="8"/>
      <c r="AF116" s="8"/>
      <c r="AG116" s="8"/>
      <c r="AH116" s="8"/>
      <c r="AI116" s="8"/>
      <c r="AJ116" s="8"/>
      <c r="AK116" s="8"/>
      <c r="AL116" s="8"/>
      <c r="AM116" s="8"/>
      <c r="AN116" s="8"/>
      <c r="AO116" s="8"/>
      <c r="AP116" s="8"/>
      <c r="AQ116" s="8"/>
      <c r="AR116" s="8"/>
      <c r="AS116" s="8"/>
      <c r="AT116" s="8"/>
      <c r="AU116" s="8"/>
      <c r="AV116" s="8"/>
      <c r="AW116" s="8"/>
      <c r="AX116" s="8"/>
      <c r="AY116" s="8"/>
      <c r="AZ116" s="8"/>
      <c r="BA116" s="8"/>
      <c r="BB116" s="8"/>
      <c r="BC116" s="8"/>
      <c r="BD116" s="8"/>
      <c r="BE116" s="8"/>
      <c r="BF116" s="8"/>
      <c r="BG116" s="8"/>
      <c r="BH116" s="8"/>
      <c r="BI116" s="8"/>
      <c r="BJ116" s="8"/>
      <c r="BK116" s="8"/>
      <c r="BL116" s="8"/>
      <c r="BM116" s="8"/>
      <c r="BN116" s="8"/>
      <c r="BO116" s="8"/>
      <c r="BP116" s="8"/>
      <c r="BQ116" s="8"/>
      <c r="BR116" s="8"/>
      <c r="BS116" s="8"/>
      <c r="BT116" s="8"/>
      <c r="BU116" s="8"/>
      <c r="BV116" s="8"/>
      <c r="BW116" s="8"/>
      <c r="BX116" s="8"/>
      <c r="BY116" s="8"/>
      <c r="BZ116" s="8"/>
      <c r="CA116" s="8"/>
      <c r="CB116" s="8"/>
      <c r="CC116" s="8"/>
      <c r="CD116" s="8"/>
      <c r="CE116" s="8"/>
      <c r="CF116" s="8"/>
      <c r="CG116" s="8"/>
      <c r="CH116" s="8"/>
      <c r="CI116" s="8"/>
      <c r="CJ116" s="8"/>
      <c r="CK116" s="8"/>
      <c r="CL116" s="8"/>
      <c r="CM116" s="8"/>
      <c r="CN116" s="8"/>
      <c r="CO116" s="8"/>
      <c r="CP116" s="8"/>
      <c r="CQ116" s="8"/>
      <c r="CR116" s="8"/>
      <c r="CS116" s="8"/>
      <c r="CT116" s="8"/>
      <c r="CU116" s="8"/>
      <c r="CV116" s="8"/>
      <c r="CW116" s="8"/>
      <c r="CX116" s="8"/>
      <c r="CY116" s="8"/>
      <c r="CZ116" s="8"/>
    </row>
    <row r="117" spans="3:104" x14ac:dyDescent="0.3">
      <c r="C117"/>
      <c r="D117"/>
      <c r="E117"/>
      <c r="F117"/>
      <c r="G117"/>
      <c r="H117"/>
      <c r="J117" s="8"/>
      <c r="K117" s="8"/>
      <c r="L117" s="8"/>
      <c r="M117" s="8"/>
      <c r="N117" s="8"/>
      <c r="O117" s="8"/>
      <c r="P117" s="8"/>
      <c r="Q117" s="8"/>
      <c r="R117" s="8"/>
      <c r="S117" s="8"/>
      <c r="T117" s="8"/>
      <c r="U117" s="8"/>
      <c r="V117" s="8"/>
      <c r="W117" s="8"/>
      <c r="X117" s="8"/>
      <c r="Y117" s="8"/>
      <c r="Z117" s="8"/>
      <c r="AA117" s="8"/>
      <c r="AB117" s="8"/>
      <c r="AC117" s="8"/>
      <c r="AD117" s="8"/>
      <c r="AE117" s="8"/>
      <c r="AF117" s="8"/>
      <c r="AG117" s="8"/>
      <c r="AH117" s="8"/>
      <c r="AI117" s="8"/>
      <c r="AJ117" s="8"/>
      <c r="AK117" s="8"/>
      <c r="AL117" s="8"/>
      <c r="AM117" s="8"/>
      <c r="AN117" s="8"/>
      <c r="AO117" s="8"/>
      <c r="AP117" s="8"/>
      <c r="AQ117" s="8"/>
      <c r="AR117" s="8"/>
      <c r="AS117" s="8"/>
      <c r="AT117" s="8"/>
      <c r="AU117" s="8"/>
      <c r="AV117" s="8"/>
      <c r="AW117" s="8"/>
      <c r="AX117" s="8"/>
      <c r="AY117" s="8"/>
      <c r="AZ117" s="8"/>
      <c r="BA117" s="8"/>
      <c r="BB117" s="8"/>
      <c r="BC117" s="8"/>
      <c r="BD117" s="8"/>
      <c r="BE117" s="8"/>
      <c r="BF117" s="8"/>
      <c r="BG117" s="8"/>
      <c r="BH117" s="8"/>
      <c r="BI117" s="8"/>
      <c r="BJ117" s="8"/>
      <c r="BK117" s="8"/>
      <c r="BL117" s="8"/>
      <c r="BM117" s="8"/>
      <c r="BN117" s="8"/>
      <c r="BO117" s="8"/>
      <c r="BP117" s="8"/>
      <c r="BQ117" s="8"/>
      <c r="BR117" s="8"/>
      <c r="BS117" s="8"/>
      <c r="BT117" s="8"/>
      <c r="BU117" s="8"/>
      <c r="BV117" s="8"/>
      <c r="BW117" s="8"/>
      <c r="BX117" s="8"/>
      <c r="BY117" s="8"/>
      <c r="BZ117" s="8"/>
      <c r="CA117" s="8"/>
      <c r="CB117" s="8"/>
      <c r="CC117" s="8"/>
      <c r="CD117" s="8"/>
      <c r="CE117" s="8"/>
      <c r="CF117" s="8"/>
      <c r="CG117" s="8"/>
      <c r="CH117" s="8"/>
      <c r="CI117" s="8"/>
      <c r="CJ117" s="8"/>
      <c r="CK117" s="8"/>
      <c r="CL117" s="8"/>
      <c r="CM117" s="8"/>
      <c r="CN117" s="8"/>
      <c r="CO117" s="8"/>
      <c r="CP117" s="8"/>
      <c r="CQ117" s="8"/>
      <c r="CR117" s="8"/>
      <c r="CS117" s="8"/>
      <c r="CT117" s="8"/>
      <c r="CU117" s="8"/>
      <c r="CV117" s="8"/>
      <c r="CW117" s="8"/>
      <c r="CX117" s="8"/>
      <c r="CY117" s="8"/>
      <c r="CZ117" s="8"/>
    </row>
    <row r="118" spans="3:104" x14ac:dyDescent="0.3">
      <c r="C118"/>
      <c r="D118"/>
      <c r="E118"/>
      <c r="F118"/>
      <c r="G118"/>
      <c r="H118"/>
      <c r="J118" s="8"/>
      <c r="K118" s="8"/>
      <c r="L118" s="8"/>
      <c r="M118" s="8"/>
      <c r="N118" s="8"/>
      <c r="O118" s="8"/>
      <c r="P118" s="8"/>
      <c r="Q118" s="8"/>
      <c r="R118" s="8"/>
      <c r="S118" s="8"/>
      <c r="T118" s="8"/>
      <c r="U118" s="8"/>
      <c r="V118" s="8"/>
      <c r="W118" s="8"/>
      <c r="X118" s="8"/>
      <c r="Y118" s="8"/>
      <c r="Z118" s="8"/>
      <c r="AA118" s="8"/>
      <c r="AB118" s="8"/>
      <c r="AC118" s="8"/>
      <c r="AD118" s="8"/>
      <c r="AE118" s="8"/>
      <c r="AF118" s="8"/>
      <c r="AG118" s="8"/>
      <c r="AH118" s="8"/>
      <c r="AI118" s="8"/>
      <c r="AJ118" s="8"/>
      <c r="AK118" s="8"/>
      <c r="AL118" s="8"/>
      <c r="AM118" s="8"/>
      <c r="AN118" s="8"/>
      <c r="AO118" s="8"/>
      <c r="AP118" s="8"/>
      <c r="AQ118" s="8"/>
      <c r="AR118" s="8"/>
      <c r="AS118" s="8"/>
      <c r="AT118" s="8"/>
      <c r="AU118" s="8"/>
      <c r="AV118" s="8"/>
      <c r="AW118" s="8"/>
      <c r="AX118" s="8"/>
      <c r="AY118" s="8"/>
      <c r="AZ118" s="8"/>
      <c r="BA118" s="8"/>
      <c r="BB118" s="8"/>
      <c r="BC118" s="8"/>
      <c r="BD118" s="8"/>
      <c r="BE118" s="8"/>
      <c r="BF118" s="8"/>
      <c r="BG118" s="8"/>
      <c r="BH118" s="8"/>
      <c r="BI118" s="8"/>
      <c r="BJ118" s="8"/>
      <c r="BK118" s="8"/>
      <c r="BL118" s="8"/>
      <c r="BM118" s="8"/>
      <c r="BN118" s="8"/>
      <c r="BO118" s="8"/>
      <c r="BP118" s="8"/>
      <c r="BQ118" s="8"/>
      <c r="BR118" s="8"/>
      <c r="BS118" s="8"/>
      <c r="BT118" s="8"/>
      <c r="BU118" s="8"/>
      <c r="BV118" s="8"/>
      <c r="BW118" s="8"/>
      <c r="BX118" s="8"/>
      <c r="BY118" s="8"/>
      <c r="BZ118" s="8"/>
      <c r="CA118" s="8"/>
      <c r="CB118" s="8"/>
      <c r="CC118" s="8"/>
      <c r="CD118" s="8"/>
      <c r="CE118" s="8"/>
      <c r="CF118" s="8"/>
      <c r="CG118" s="8"/>
      <c r="CH118" s="8"/>
      <c r="CI118" s="8"/>
      <c r="CJ118" s="8"/>
      <c r="CK118" s="8"/>
      <c r="CL118" s="8"/>
      <c r="CM118" s="8"/>
      <c r="CN118" s="8"/>
      <c r="CO118" s="8"/>
      <c r="CP118" s="8"/>
      <c r="CQ118" s="8"/>
      <c r="CR118" s="8"/>
      <c r="CS118" s="8"/>
      <c r="CT118" s="8"/>
      <c r="CU118" s="8"/>
      <c r="CV118" s="8"/>
      <c r="CW118" s="8"/>
      <c r="CX118" s="8"/>
      <c r="CY118" s="8"/>
      <c r="CZ118" s="8"/>
    </row>
    <row r="119" spans="3:104" x14ac:dyDescent="0.3">
      <c r="C119"/>
      <c r="D119"/>
      <c r="E119"/>
      <c r="F119"/>
      <c r="G119"/>
      <c r="H119"/>
      <c r="J119" s="8"/>
      <c r="K119" s="8"/>
      <c r="L119" s="8"/>
      <c r="M119" s="8"/>
      <c r="N119" s="8"/>
      <c r="O119" s="8"/>
      <c r="P119" s="8"/>
      <c r="Q119" s="8"/>
      <c r="R119" s="8"/>
      <c r="S119" s="8"/>
      <c r="T119" s="8"/>
      <c r="U119" s="8"/>
      <c r="V119" s="8"/>
      <c r="W119" s="8"/>
      <c r="X119" s="8"/>
      <c r="Y119" s="8"/>
      <c r="Z119" s="8"/>
      <c r="AA119" s="8"/>
      <c r="AB119" s="8"/>
      <c r="AC119" s="8"/>
      <c r="AD119" s="8"/>
      <c r="AE119" s="8"/>
      <c r="AF119" s="8"/>
      <c r="AG119" s="8"/>
      <c r="AH119" s="8"/>
      <c r="AI119" s="8"/>
      <c r="AJ119" s="8"/>
      <c r="AK119" s="8"/>
      <c r="AL119" s="8"/>
      <c r="AM119" s="8"/>
      <c r="AN119" s="8"/>
      <c r="AO119" s="8"/>
      <c r="AP119" s="8"/>
      <c r="AQ119" s="8"/>
      <c r="AR119" s="8"/>
      <c r="AS119" s="8"/>
      <c r="AT119" s="8"/>
      <c r="AU119" s="8"/>
      <c r="AV119" s="8"/>
      <c r="AW119" s="8"/>
      <c r="AX119" s="8"/>
      <c r="AY119" s="8"/>
      <c r="AZ119" s="8"/>
      <c r="BA119" s="8"/>
      <c r="BB119" s="8"/>
      <c r="BC119" s="8"/>
      <c r="BD119" s="8"/>
      <c r="BE119" s="8"/>
      <c r="BF119" s="8"/>
      <c r="BG119" s="8"/>
      <c r="BH119" s="8"/>
      <c r="BI119" s="8"/>
      <c r="BJ119" s="8"/>
      <c r="BK119" s="8"/>
      <c r="BL119" s="8"/>
      <c r="BM119" s="8"/>
      <c r="BN119" s="8"/>
      <c r="BO119" s="8"/>
      <c r="BP119" s="8"/>
      <c r="BQ119" s="8"/>
      <c r="BR119" s="8"/>
      <c r="BS119" s="8"/>
      <c r="BT119" s="8"/>
      <c r="BU119" s="8"/>
      <c r="BV119" s="8"/>
      <c r="BW119" s="8"/>
      <c r="BX119" s="8"/>
      <c r="BY119" s="8"/>
      <c r="BZ119" s="8"/>
      <c r="CA119" s="8"/>
      <c r="CB119" s="8"/>
      <c r="CC119" s="8"/>
      <c r="CD119" s="8"/>
      <c r="CE119" s="8"/>
      <c r="CF119" s="8"/>
      <c r="CG119" s="8"/>
      <c r="CH119" s="8"/>
      <c r="CI119" s="8"/>
      <c r="CJ119" s="8"/>
      <c r="CK119" s="8"/>
      <c r="CL119" s="8"/>
      <c r="CM119" s="8"/>
      <c r="CN119" s="8"/>
      <c r="CO119" s="8"/>
      <c r="CP119" s="8"/>
      <c r="CQ119" s="8"/>
      <c r="CR119" s="8"/>
      <c r="CS119" s="8"/>
      <c r="CT119" s="8"/>
      <c r="CU119" s="8"/>
      <c r="CV119" s="8"/>
      <c r="CW119" s="8"/>
      <c r="CX119" s="8"/>
      <c r="CY119" s="8"/>
      <c r="CZ119" s="8"/>
    </row>
    <row r="120" spans="3:104" x14ac:dyDescent="0.3">
      <c r="C120"/>
      <c r="D120"/>
      <c r="E120"/>
      <c r="F120"/>
      <c r="G120"/>
      <c r="H120"/>
      <c r="J120" s="8"/>
      <c r="K120" s="8"/>
      <c r="L120" s="8"/>
      <c r="M120" s="8"/>
      <c r="N120" s="8"/>
      <c r="O120" s="8"/>
      <c r="P120" s="8"/>
      <c r="Q120" s="8"/>
      <c r="R120" s="8"/>
      <c r="S120" s="8"/>
      <c r="T120" s="8"/>
      <c r="U120" s="8"/>
      <c r="V120" s="8"/>
      <c r="W120" s="8"/>
      <c r="X120" s="8"/>
      <c r="Y120" s="8"/>
      <c r="Z120" s="8"/>
      <c r="AA120" s="8"/>
      <c r="AB120" s="8"/>
      <c r="AC120" s="8"/>
      <c r="AD120" s="8"/>
      <c r="AE120" s="8"/>
      <c r="AF120" s="8"/>
      <c r="AG120" s="8"/>
      <c r="AH120" s="8"/>
      <c r="AI120" s="8"/>
      <c r="AJ120" s="8"/>
      <c r="AK120" s="8"/>
      <c r="AL120" s="8"/>
      <c r="AM120" s="8"/>
      <c r="AN120" s="8"/>
      <c r="AO120" s="8"/>
      <c r="AP120" s="8"/>
      <c r="AQ120" s="8"/>
      <c r="AR120" s="8"/>
      <c r="AS120" s="8"/>
      <c r="AT120" s="8"/>
      <c r="AU120" s="8"/>
      <c r="AV120" s="8"/>
      <c r="AW120" s="8"/>
      <c r="AX120" s="8"/>
      <c r="AY120" s="8"/>
      <c r="AZ120" s="8"/>
      <c r="BA120" s="8"/>
      <c r="BB120" s="8"/>
      <c r="BC120" s="8"/>
      <c r="BD120" s="8"/>
      <c r="BE120" s="8"/>
      <c r="BF120" s="8"/>
      <c r="BG120" s="8"/>
      <c r="BH120" s="8"/>
      <c r="BI120" s="8"/>
      <c r="BJ120" s="8"/>
      <c r="BK120" s="8"/>
      <c r="BL120" s="8"/>
      <c r="BM120" s="8"/>
      <c r="BN120" s="8"/>
      <c r="BO120" s="8"/>
      <c r="BP120" s="8"/>
      <c r="BQ120" s="8"/>
      <c r="BR120" s="8"/>
      <c r="BS120" s="8"/>
      <c r="BT120" s="8"/>
      <c r="BU120" s="8"/>
      <c r="BV120" s="8"/>
      <c r="BW120" s="8"/>
      <c r="BX120" s="8"/>
      <c r="BY120" s="8"/>
      <c r="BZ120" s="8"/>
      <c r="CA120" s="8"/>
      <c r="CB120" s="8"/>
      <c r="CC120" s="8"/>
      <c r="CD120" s="8"/>
      <c r="CE120" s="8"/>
      <c r="CF120" s="8"/>
      <c r="CG120" s="8"/>
      <c r="CH120" s="8"/>
      <c r="CI120" s="8"/>
      <c r="CJ120" s="8"/>
      <c r="CK120" s="8"/>
      <c r="CL120" s="8"/>
      <c r="CM120" s="8"/>
      <c r="CN120" s="8"/>
      <c r="CO120" s="8"/>
      <c r="CP120" s="8"/>
      <c r="CQ120" s="8"/>
      <c r="CR120" s="8"/>
      <c r="CS120" s="8"/>
      <c r="CT120" s="8"/>
      <c r="CU120" s="8"/>
      <c r="CV120" s="8"/>
      <c r="CW120" s="8"/>
      <c r="CX120" s="8"/>
      <c r="CY120" s="8"/>
      <c r="CZ120" s="8"/>
    </row>
    <row r="121" spans="3:104" x14ac:dyDescent="0.3">
      <c r="C121"/>
      <c r="D121"/>
      <c r="E121"/>
      <c r="F121"/>
      <c r="G121"/>
      <c r="H121"/>
      <c r="J121" s="8"/>
      <c r="K121" s="8"/>
      <c r="L121" s="8"/>
      <c r="M121" s="8"/>
      <c r="N121" s="8"/>
      <c r="O121" s="8"/>
      <c r="P121" s="8"/>
      <c r="Q121" s="8"/>
      <c r="R121" s="8"/>
      <c r="S121" s="8"/>
      <c r="T121" s="8"/>
      <c r="U121" s="8"/>
      <c r="V121" s="8"/>
      <c r="W121" s="8"/>
      <c r="X121" s="8"/>
      <c r="Y121" s="8"/>
      <c r="Z121" s="8"/>
      <c r="AA121" s="8"/>
      <c r="AB121" s="8"/>
      <c r="AC121" s="8"/>
      <c r="AD121" s="8"/>
      <c r="AE121" s="8"/>
      <c r="AF121" s="8"/>
      <c r="AG121" s="8"/>
      <c r="AH121" s="8"/>
      <c r="AI121" s="8"/>
      <c r="AJ121" s="8"/>
      <c r="AK121" s="8"/>
      <c r="AL121" s="8"/>
      <c r="AM121" s="8"/>
      <c r="AN121" s="8"/>
      <c r="AO121" s="8"/>
      <c r="AP121" s="8"/>
      <c r="AQ121" s="8"/>
      <c r="AR121" s="8"/>
      <c r="AS121" s="8"/>
      <c r="AT121" s="8"/>
      <c r="AU121" s="8"/>
      <c r="AV121" s="8"/>
      <c r="AW121" s="8"/>
      <c r="AX121" s="8"/>
      <c r="AY121" s="8"/>
      <c r="AZ121" s="8"/>
      <c r="BA121" s="8"/>
      <c r="BB121" s="8"/>
      <c r="BC121" s="8"/>
      <c r="BD121" s="8"/>
      <c r="BE121" s="8"/>
      <c r="BF121" s="8"/>
      <c r="BG121" s="8"/>
      <c r="BH121" s="8"/>
      <c r="BI121" s="8"/>
      <c r="BJ121" s="8"/>
      <c r="BK121" s="8"/>
      <c r="BL121" s="8"/>
      <c r="BM121" s="8"/>
      <c r="BN121" s="8"/>
      <c r="BO121" s="8"/>
      <c r="BP121" s="8"/>
      <c r="BQ121" s="8"/>
      <c r="BR121" s="8"/>
      <c r="BS121" s="8"/>
      <c r="BT121" s="8"/>
      <c r="BU121" s="8"/>
      <c r="BV121" s="8"/>
      <c r="BW121" s="8"/>
      <c r="BX121" s="8"/>
      <c r="BY121" s="8"/>
      <c r="BZ121" s="8"/>
      <c r="CA121" s="8"/>
      <c r="CB121" s="8"/>
      <c r="CC121" s="8"/>
      <c r="CD121" s="8"/>
      <c r="CE121" s="8"/>
      <c r="CF121" s="8"/>
      <c r="CG121" s="8"/>
      <c r="CH121" s="8"/>
      <c r="CI121" s="8"/>
      <c r="CJ121" s="8"/>
      <c r="CK121" s="8"/>
      <c r="CL121" s="8"/>
      <c r="CM121" s="8"/>
      <c r="CN121" s="8"/>
      <c r="CO121" s="8"/>
      <c r="CP121" s="8"/>
      <c r="CQ121" s="8"/>
      <c r="CR121" s="8"/>
      <c r="CS121" s="8"/>
      <c r="CT121" s="8"/>
      <c r="CU121" s="8"/>
      <c r="CV121" s="8"/>
      <c r="CW121" s="8"/>
      <c r="CX121" s="8"/>
      <c r="CY121" s="8"/>
      <c r="CZ121" s="8"/>
    </row>
    <row r="122" spans="3:104" x14ac:dyDescent="0.3">
      <c r="C122"/>
      <c r="D122"/>
      <c r="E122"/>
      <c r="F122"/>
      <c r="G122"/>
      <c r="H122"/>
      <c r="J122" s="8"/>
      <c r="K122" s="8"/>
      <c r="L122" s="8"/>
      <c r="M122" s="8"/>
      <c r="N122" s="8"/>
      <c r="O122" s="8"/>
      <c r="P122" s="8"/>
      <c r="Q122" s="8"/>
      <c r="R122" s="8"/>
      <c r="S122" s="8"/>
      <c r="T122" s="8"/>
      <c r="U122" s="8"/>
      <c r="V122" s="8"/>
      <c r="W122" s="8"/>
      <c r="X122" s="8"/>
      <c r="Y122" s="8"/>
      <c r="Z122" s="8"/>
      <c r="AA122" s="8"/>
      <c r="AB122" s="8"/>
      <c r="AC122" s="8"/>
      <c r="AD122" s="8"/>
      <c r="AE122" s="8"/>
      <c r="AF122" s="8"/>
      <c r="AG122" s="8"/>
      <c r="AH122" s="8"/>
      <c r="AI122" s="8"/>
      <c r="AJ122" s="8"/>
      <c r="AK122" s="8"/>
      <c r="AL122" s="8"/>
      <c r="AM122" s="8"/>
      <c r="AN122" s="8"/>
      <c r="AO122" s="8"/>
      <c r="AP122" s="8"/>
      <c r="AQ122" s="8"/>
      <c r="AR122" s="8"/>
      <c r="AS122" s="8"/>
      <c r="AT122" s="8"/>
      <c r="AU122" s="8"/>
      <c r="AV122" s="8"/>
      <c r="AW122" s="8"/>
      <c r="AX122" s="8"/>
      <c r="AY122" s="8"/>
      <c r="AZ122" s="8"/>
      <c r="BA122" s="8"/>
      <c r="BB122" s="8"/>
      <c r="BC122" s="8"/>
      <c r="BD122" s="8"/>
      <c r="BE122" s="8"/>
      <c r="BF122" s="8"/>
      <c r="BG122" s="8"/>
      <c r="BH122" s="8"/>
      <c r="BI122" s="8"/>
      <c r="BJ122" s="8"/>
      <c r="BK122" s="8"/>
      <c r="BL122" s="8"/>
      <c r="BM122" s="8"/>
      <c r="BN122" s="8"/>
      <c r="BO122" s="8"/>
      <c r="BP122" s="8"/>
      <c r="BQ122" s="8"/>
      <c r="BR122" s="8"/>
      <c r="BS122" s="8"/>
      <c r="BT122" s="8"/>
      <c r="BU122" s="8"/>
      <c r="BV122" s="8"/>
      <c r="BW122" s="8"/>
      <c r="BX122" s="8"/>
      <c r="BY122" s="8"/>
      <c r="BZ122" s="8"/>
      <c r="CA122" s="8"/>
      <c r="CB122" s="8"/>
      <c r="CC122" s="8"/>
      <c r="CD122" s="8"/>
      <c r="CE122" s="8"/>
      <c r="CF122" s="8"/>
      <c r="CG122" s="8"/>
      <c r="CH122" s="8"/>
      <c r="CI122" s="8"/>
      <c r="CJ122" s="8"/>
      <c r="CK122" s="8"/>
      <c r="CL122" s="8"/>
      <c r="CM122" s="8"/>
      <c r="CN122" s="8"/>
      <c r="CO122" s="8"/>
      <c r="CP122" s="8"/>
      <c r="CQ122" s="8"/>
      <c r="CR122" s="8"/>
      <c r="CS122" s="8"/>
      <c r="CT122" s="8"/>
      <c r="CU122" s="8"/>
      <c r="CV122" s="8"/>
      <c r="CW122" s="8"/>
      <c r="CX122" s="8"/>
      <c r="CY122" s="8"/>
      <c r="CZ122" s="8"/>
    </row>
    <row r="123" spans="3:104" x14ac:dyDescent="0.3">
      <c r="C123"/>
      <c r="D123"/>
      <c r="E123"/>
      <c r="F123"/>
      <c r="G123"/>
      <c r="H123"/>
      <c r="J123" s="8"/>
      <c r="K123" s="8"/>
      <c r="L123" s="8"/>
      <c r="M123" s="8"/>
      <c r="N123" s="8"/>
      <c r="O123" s="8"/>
      <c r="P123" s="8"/>
      <c r="Q123" s="8"/>
      <c r="R123" s="8"/>
      <c r="S123" s="8"/>
      <c r="T123" s="8"/>
      <c r="U123" s="8"/>
      <c r="V123" s="8"/>
      <c r="W123" s="8"/>
      <c r="X123" s="8"/>
      <c r="Y123" s="8"/>
      <c r="Z123" s="8"/>
      <c r="AA123" s="8"/>
      <c r="AB123" s="8"/>
      <c r="AC123" s="8"/>
      <c r="AD123" s="8"/>
      <c r="AE123" s="8"/>
      <c r="AF123" s="8"/>
      <c r="AG123" s="8"/>
      <c r="AH123" s="8"/>
      <c r="AI123" s="8"/>
      <c r="AJ123" s="8"/>
      <c r="AK123" s="8"/>
      <c r="AL123" s="8"/>
      <c r="AM123" s="8"/>
      <c r="AN123" s="8"/>
      <c r="AO123" s="8"/>
      <c r="AP123" s="8"/>
      <c r="AQ123" s="8"/>
      <c r="AR123" s="8"/>
      <c r="AS123" s="8"/>
      <c r="AT123" s="8"/>
      <c r="AU123" s="8"/>
      <c r="AV123" s="8"/>
      <c r="AW123" s="8"/>
      <c r="AX123" s="8"/>
      <c r="AY123" s="8"/>
      <c r="AZ123" s="8"/>
      <c r="BA123" s="8"/>
      <c r="BB123" s="8"/>
      <c r="BC123" s="8"/>
      <c r="BD123" s="8"/>
      <c r="BE123" s="8"/>
      <c r="BF123" s="8"/>
      <c r="BG123" s="8"/>
      <c r="BH123" s="8"/>
      <c r="BI123" s="8"/>
      <c r="BJ123" s="8"/>
      <c r="BK123" s="8"/>
      <c r="BL123" s="8"/>
      <c r="BM123" s="8"/>
      <c r="BN123" s="8"/>
      <c r="BO123" s="8"/>
      <c r="BP123" s="8"/>
      <c r="BQ123" s="8"/>
      <c r="BR123" s="8"/>
      <c r="BS123" s="8"/>
      <c r="BT123" s="8"/>
      <c r="BU123" s="8"/>
      <c r="BV123" s="8"/>
      <c r="BW123" s="8"/>
      <c r="BX123" s="8"/>
      <c r="BY123" s="8"/>
      <c r="BZ123" s="8"/>
      <c r="CA123" s="8"/>
      <c r="CB123" s="8"/>
      <c r="CC123" s="8"/>
      <c r="CD123" s="8"/>
      <c r="CE123" s="8"/>
      <c r="CF123" s="8"/>
      <c r="CG123" s="8"/>
      <c r="CH123" s="8"/>
      <c r="CI123" s="8"/>
      <c r="CJ123" s="8"/>
      <c r="CK123" s="8"/>
      <c r="CL123" s="8"/>
      <c r="CM123" s="8"/>
      <c r="CN123" s="8"/>
      <c r="CO123" s="8"/>
      <c r="CP123" s="8"/>
      <c r="CQ123" s="8"/>
      <c r="CR123" s="8"/>
      <c r="CS123" s="8"/>
      <c r="CT123" s="8"/>
      <c r="CU123" s="8"/>
      <c r="CV123" s="8"/>
      <c r="CW123" s="8"/>
      <c r="CX123" s="8"/>
      <c r="CY123" s="8"/>
      <c r="CZ123" s="8"/>
    </row>
    <row r="124" spans="3:104" x14ac:dyDescent="0.3">
      <c r="C124"/>
      <c r="D124"/>
      <c r="E124"/>
      <c r="F124"/>
      <c r="G124"/>
      <c r="H124"/>
      <c r="J124" s="8"/>
      <c r="K124" s="8"/>
      <c r="L124" s="8"/>
      <c r="M124" s="8"/>
      <c r="N124" s="8"/>
      <c r="O124" s="8"/>
      <c r="P124" s="8"/>
      <c r="Q124" s="8"/>
      <c r="R124" s="8"/>
      <c r="S124" s="8"/>
      <c r="T124" s="8"/>
      <c r="U124" s="8"/>
      <c r="V124" s="8"/>
      <c r="W124" s="8"/>
      <c r="X124" s="8"/>
      <c r="Y124" s="8"/>
      <c r="Z124" s="8"/>
      <c r="AA124" s="8"/>
      <c r="AB124" s="8"/>
      <c r="AC124" s="8"/>
      <c r="AD124" s="8"/>
      <c r="AE124" s="8"/>
      <c r="AF124" s="8"/>
      <c r="AG124" s="8"/>
      <c r="AH124" s="8"/>
      <c r="AI124" s="8"/>
      <c r="AJ124" s="8"/>
      <c r="AK124" s="8"/>
      <c r="AL124" s="8"/>
      <c r="AM124" s="8"/>
      <c r="AN124" s="8"/>
      <c r="AO124" s="8"/>
      <c r="AP124" s="8"/>
      <c r="AQ124" s="8"/>
      <c r="AR124" s="8"/>
      <c r="AS124" s="8"/>
      <c r="AT124" s="8"/>
      <c r="AU124" s="8"/>
      <c r="AV124" s="8"/>
      <c r="AW124" s="8"/>
      <c r="AX124" s="8"/>
      <c r="AY124" s="8"/>
      <c r="AZ124" s="8"/>
      <c r="BA124" s="8"/>
      <c r="BB124" s="8"/>
      <c r="BC124" s="8"/>
      <c r="BD124" s="8"/>
      <c r="BE124" s="8"/>
      <c r="BF124" s="8"/>
      <c r="BG124" s="8"/>
      <c r="BH124" s="8"/>
      <c r="BI124" s="8"/>
      <c r="BJ124" s="8"/>
      <c r="BK124" s="8"/>
      <c r="BL124" s="8"/>
      <c r="BM124" s="8"/>
      <c r="BN124" s="8"/>
      <c r="BO124" s="8"/>
      <c r="BP124" s="8"/>
      <c r="BQ124" s="8"/>
      <c r="BR124" s="8"/>
      <c r="BS124" s="8"/>
      <c r="BT124" s="8"/>
      <c r="BU124" s="8"/>
      <c r="BV124" s="8"/>
      <c r="BW124" s="8"/>
      <c r="BX124" s="8"/>
      <c r="BY124" s="8"/>
      <c r="BZ124" s="8"/>
      <c r="CA124" s="8"/>
      <c r="CB124" s="8"/>
      <c r="CC124" s="8"/>
      <c r="CD124" s="8"/>
      <c r="CE124" s="8"/>
      <c r="CF124" s="8"/>
      <c r="CG124" s="8"/>
      <c r="CH124" s="8"/>
      <c r="CI124" s="8"/>
      <c r="CJ124" s="8"/>
      <c r="CK124" s="8"/>
      <c r="CL124" s="8"/>
      <c r="CM124" s="8"/>
      <c r="CN124" s="8"/>
      <c r="CO124" s="8"/>
      <c r="CP124" s="8"/>
      <c r="CQ124" s="8"/>
      <c r="CR124" s="8"/>
      <c r="CS124" s="8"/>
      <c r="CT124" s="8"/>
      <c r="CU124" s="8"/>
      <c r="CV124" s="8"/>
      <c r="CW124" s="8"/>
      <c r="CX124" s="8"/>
      <c r="CY124" s="8"/>
      <c r="CZ124" s="8"/>
    </row>
    <row r="125" spans="3:104" x14ac:dyDescent="0.3">
      <c r="C125"/>
      <c r="D125"/>
      <c r="E125"/>
      <c r="F125"/>
      <c r="G125"/>
      <c r="H125"/>
      <c r="J125" s="8"/>
      <c r="K125" s="8"/>
      <c r="L125" s="8"/>
      <c r="M125" s="8"/>
      <c r="N125" s="8"/>
      <c r="O125" s="8"/>
      <c r="P125" s="8"/>
      <c r="Q125" s="8"/>
      <c r="R125" s="8"/>
      <c r="S125" s="8"/>
      <c r="T125" s="8"/>
      <c r="U125" s="8"/>
      <c r="V125" s="8"/>
      <c r="W125" s="8"/>
      <c r="X125" s="8"/>
      <c r="Y125" s="8"/>
      <c r="Z125" s="8"/>
      <c r="AA125" s="8"/>
      <c r="AB125" s="8"/>
      <c r="AC125" s="8"/>
      <c r="AD125" s="8"/>
      <c r="AE125" s="8"/>
      <c r="AF125" s="8"/>
      <c r="AG125" s="8"/>
      <c r="AH125" s="8"/>
      <c r="AI125" s="8"/>
      <c r="AJ125" s="8"/>
      <c r="AK125" s="8"/>
      <c r="AL125" s="8"/>
      <c r="AM125" s="8"/>
      <c r="AN125" s="8"/>
      <c r="AO125" s="8"/>
      <c r="AP125" s="8"/>
      <c r="AQ125" s="8"/>
      <c r="AR125" s="8"/>
      <c r="AS125" s="8"/>
      <c r="AT125" s="8"/>
      <c r="AU125" s="8"/>
      <c r="AV125" s="8"/>
      <c r="AW125" s="8"/>
      <c r="AX125" s="8"/>
      <c r="AY125" s="8"/>
      <c r="AZ125" s="8"/>
      <c r="BA125" s="8"/>
      <c r="BB125" s="8"/>
      <c r="BC125" s="8"/>
      <c r="BD125" s="8"/>
      <c r="BE125" s="8"/>
      <c r="BF125" s="8"/>
      <c r="BG125" s="8"/>
      <c r="BH125" s="8"/>
      <c r="BI125" s="8"/>
      <c r="BJ125" s="8"/>
      <c r="BK125" s="8"/>
      <c r="BL125" s="8"/>
      <c r="BM125" s="8"/>
      <c r="BN125" s="8"/>
      <c r="BO125" s="8"/>
      <c r="BP125" s="8"/>
      <c r="BQ125" s="8"/>
      <c r="BR125" s="8"/>
      <c r="BS125" s="8"/>
      <c r="BT125" s="8"/>
      <c r="BU125" s="8"/>
      <c r="BV125" s="8"/>
      <c r="BW125" s="8"/>
      <c r="BX125" s="8"/>
      <c r="BY125" s="8"/>
      <c r="BZ125" s="8"/>
      <c r="CA125" s="8"/>
      <c r="CB125" s="8"/>
      <c r="CC125" s="8"/>
      <c r="CD125" s="8"/>
      <c r="CE125" s="8"/>
      <c r="CF125" s="8"/>
      <c r="CG125" s="8"/>
      <c r="CH125" s="8"/>
      <c r="CI125" s="8"/>
      <c r="CJ125" s="8"/>
      <c r="CK125" s="8"/>
      <c r="CL125" s="8"/>
      <c r="CM125" s="8"/>
      <c r="CN125" s="8"/>
      <c r="CO125" s="8"/>
      <c r="CP125" s="8"/>
      <c r="CQ125" s="8"/>
      <c r="CR125" s="8"/>
      <c r="CS125" s="8"/>
      <c r="CT125" s="8"/>
      <c r="CU125" s="8"/>
      <c r="CV125" s="8"/>
      <c r="CW125" s="8"/>
      <c r="CX125" s="8"/>
      <c r="CY125" s="8"/>
      <c r="CZ125" s="8"/>
    </row>
    <row r="126" spans="3:104" x14ac:dyDescent="0.3">
      <c r="C126"/>
      <c r="D126"/>
      <c r="E126"/>
      <c r="F126"/>
      <c r="G126"/>
      <c r="H126"/>
      <c r="J126" s="8"/>
      <c r="K126" s="8"/>
      <c r="L126" s="8"/>
      <c r="M126" s="8"/>
      <c r="N126" s="8"/>
      <c r="O126" s="8"/>
      <c r="P126" s="8"/>
      <c r="Q126" s="8"/>
      <c r="R126" s="8"/>
      <c r="S126" s="8"/>
      <c r="T126" s="8"/>
      <c r="U126" s="8"/>
      <c r="V126" s="8"/>
      <c r="W126" s="8"/>
      <c r="X126" s="8"/>
      <c r="Y126" s="8"/>
      <c r="Z126" s="8"/>
      <c r="AA126" s="8"/>
      <c r="AB126" s="8"/>
      <c r="AC126" s="8"/>
      <c r="AD126" s="8"/>
      <c r="AE126" s="8"/>
      <c r="AF126" s="8"/>
      <c r="AG126" s="8"/>
      <c r="AH126" s="8"/>
      <c r="AI126" s="8"/>
      <c r="AJ126" s="8"/>
      <c r="AK126" s="8"/>
      <c r="AL126" s="8"/>
      <c r="AM126" s="8"/>
      <c r="AN126" s="8"/>
      <c r="AO126" s="8"/>
      <c r="AP126" s="8"/>
      <c r="AQ126" s="8"/>
      <c r="AR126" s="8"/>
      <c r="AS126" s="8"/>
      <c r="AT126" s="8"/>
      <c r="AU126" s="8"/>
      <c r="AV126" s="8"/>
      <c r="AW126" s="8"/>
      <c r="AX126" s="8"/>
      <c r="AY126" s="8"/>
      <c r="AZ126" s="8"/>
      <c r="BA126" s="8"/>
      <c r="BB126" s="8"/>
      <c r="BC126" s="8"/>
      <c r="BD126" s="8"/>
      <c r="BE126" s="8"/>
      <c r="BF126" s="8"/>
      <c r="BG126" s="8"/>
      <c r="BH126" s="8"/>
      <c r="BI126" s="8"/>
      <c r="BJ126" s="8"/>
      <c r="BK126" s="8"/>
      <c r="BL126" s="8"/>
      <c r="BM126" s="8"/>
      <c r="BN126" s="8"/>
      <c r="BO126" s="8"/>
      <c r="BP126" s="8"/>
      <c r="BQ126" s="8"/>
      <c r="BR126" s="8"/>
      <c r="BS126" s="8"/>
      <c r="BT126" s="8"/>
      <c r="BU126" s="8"/>
      <c r="BV126" s="8"/>
      <c r="BW126" s="8"/>
      <c r="BX126" s="8"/>
      <c r="BY126" s="8"/>
      <c r="BZ126" s="8"/>
      <c r="CA126" s="8"/>
      <c r="CB126" s="8"/>
      <c r="CC126" s="8"/>
      <c r="CD126" s="8"/>
      <c r="CE126" s="8"/>
      <c r="CF126" s="8"/>
      <c r="CG126" s="8"/>
      <c r="CH126" s="8"/>
      <c r="CI126" s="8"/>
      <c r="CJ126" s="8"/>
      <c r="CK126" s="8"/>
      <c r="CL126" s="8"/>
      <c r="CM126" s="8"/>
      <c r="CN126" s="8"/>
      <c r="CO126" s="8"/>
      <c r="CP126" s="8"/>
      <c r="CQ126" s="8"/>
      <c r="CR126" s="8"/>
      <c r="CS126" s="8"/>
      <c r="CT126" s="8"/>
      <c r="CU126" s="8"/>
      <c r="CV126" s="8"/>
      <c r="CW126" s="8"/>
      <c r="CX126" s="8"/>
      <c r="CY126" s="8"/>
      <c r="CZ126" s="8"/>
    </row>
    <row r="127" spans="3:104" x14ac:dyDescent="0.3">
      <c r="C127"/>
      <c r="D127"/>
      <c r="E127"/>
      <c r="F127"/>
      <c r="G127"/>
      <c r="H127"/>
      <c r="J127" s="8"/>
      <c r="K127" s="8"/>
      <c r="L127" s="8"/>
      <c r="M127" s="8"/>
      <c r="N127" s="8"/>
      <c r="O127" s="8"/>
      <c r="P127" s="8"/>
      <c r="Q127" s="8"/>
      <c r="R127" s="8"/>
      <c r="S127" s="8"/>
      <c r="T127" s="8"/>
      <c r="U127" s="8"/>
      <c r="V127" s="8"/>
      <c r="W127" s="8"/>
      <c r="X127" s="8"/>
      <c r="Y127" s="8"/>
      <c r="Z127" s="8"/>
      <c r="AA127" s="8"/>
      <c r="AB127" s="8"/>
      <c r="AC127" s="8"/>
      <c r="AD127" s="8"/>
      <c r="AE127" s="8"/>
      <c r="AF127" s="8"/>
      <c r="AG127" s="8"/>
      <c r="AH127" s="8"/>
      <c r="AI127" s="8"/>
      <c r="AJ127" s="8"/>
      <c r="AK127" s="8"/>
      <c r="AL127" s="8"/>
      <c r="AM127" s="8"/>
      <c r="AN127" s="8"/>
      <c r="AO127" s="8"/>
      <c r="AP127" s="8"/>
      <c r="AQ127" s="8"/>
      <c r="AR127" s="8"/>
      <c r="AS127" s="8"/>
      <c r="AT127" s="8"/>
      <c r="AU127" s="8"/>
      <c r="AV127" s="8"/>
      <c r="AW127" s="8"/>
      <c r="AX127" s="8"/>
      <c r="AY127" s="8"/>
      <c r="AZ127" s="8"/>
      <c r="BA127" s="8"/>
      <c r="BB127" s="8"/>
      <c r="BC127" s="8"/>
      <c r="BD127" s="8"/>
      <c r="BE127" s="8"/>
      <c r="BF127" s="8"/>
      <c r="BG127" s="8"/>
      <c r="BH127" s="8"/>
      <c r="BI127" s="8"/>
      <c r="BJ127" s="8"/>
      <c r="BK127" s="8"/>
      <c r="BL127" s="8"/>
      <c r="BM127" s="8"/>
      <c r="BN127" s="8"/>
      <c r="BO127" s="8"/>
      <c r="BP127" s="8"/>
      <c r="BQ127" s="8"/>
      <c r="BR127" s="8"/>
      <c r="BS127" s="8"/>
      <c r="BT127" s="8"/>
      <c r="BU127" s="8"/>
      <c r="BV127" s="8"/>
      <c r="BW127" s="8"/>
      <c r="BX127" s="8"/>
      <c r="BY127" s="8"/>
      <c r="BZ127" s="8"/>
      <c r="CA127" s="8"/>
      <c r="CB127" s="8"/>
      <c r="CC127" s="8"/>
      <c r="CD127" s="8"/>
      <c r="CE127" s="8"/>
      <c r="CF127" s="8"/>
      <c r="CG127" s="8"/>
      <c r="CH127" s="8"/>
      <c r="CI127" s="8"/>
      <c r="CJ127" s="8"/>
      <c r="CK127" s="8"/>
      <c r="CL127" s="8"/>
      <c r="CM127" s="8"/>
      <c r="CN127" s="8"/>
      <c r="CO127" s="8"/>
      <c r="CP127" s="8"/>
      <c r="CQ127" s="8"/>
      <c r="CR127" s="8"/>
      <c r="CS127" s="8"/>
      <c r="CT127" s="8"/>
      <c r="CU127" s="8"/>
      <c r="CV127" s="8"/>
      <c r="CW127" s="8"/>
      <c r="CX127" s="8"/>
      <c r="CY127" s="8"/>
      <c r="CZ127" s="8"/>
    </row>
    <row r="128" spans="3:104" x14ac:dyDescent="0.3">
      <c r="C128"/>
      <c r="D128"/>
      <c r="E128"/>
      <c r="F128"/>
      <c r="G128"/>
      <c r="H128"/>
      <c r="J128" s="8"/>
      <c r="K128" s="8"/>
      <c r="L128" s="8"/>
      <c r="M128" s="8"/>
      <c r="N128" s="8"/>
      <c r="O128" s="8"/>
      <c r="P128" s="8"/>
      <c r="Q128" s="8"/>
      <c r="R128" s="8"/>
      <c r="S128" s="8"/>
      <c r="T128" s="8"/>
      <c r="U128" s="8"/>
      <c r="V128" s="8"/>
      <c r="W128" s="8"/>
      <c r="X128" s="8"/>
      <c r="Y128" s="8"/>
      <c r="Z128" s="8"/>
      <c r="AA128" s="8"/>
      <c r="AB128" s="8"/>
      <c r="AC128" s="8"/>
      <c r="AD128" s="8"/>
      <c r="AE128" s="8"/>
      <c r="AF128" s="8"/>
      <c r="AG128" s="8"/>
      <c r="AH128" s="8"/>
      <c r="AI128" s="8"/>
      <c r="AJ128" s="8"/>
      <c r="AK128" s="8"/>
      <c r="AL128" s="8"/>
      <c r="AM128" s="8"/>
      <c r="AN128" s="8"/>
      <c r="AO128" s="8"/>
      <c r="AP128" s="8"/>
      <c r="AQ128" s="8"/>
      <c r="AR128" s="8"/>
      <c r="AS128" s="8"/>
      <c r="AT128" s="8"/>
      <c r="AU128" s="8"/>
      <c r="AV128" s="8"/>
      <c r="AW128" s="8"/>
      <c r="AX128" s="8"/>
      <c r="AY128" s="8"/>
      <c r="AZ128" s="8"/>
      <c r="BA128" s="8"/>
      <c r="BB128" s="8"/>
      <c r="BC128" s="8"/>
      <c r="BD128" s="8"/>
      <c r="BE128" s="8"/>
      <c r="BF128" s="8"/>
      <c r="BG128" s="8"/>
      <c r="BH128" s="8"/>
      <c r="BI128" s="8"/>
      <c r="BJ128" s="8"/>
      <c r="BK128" s="8"/>
      <c r="BL128" s="8"/>
      <c r="BM128" s="8"/>
      <c r="BN128" s="8"/>
      <c r="BO128" s="8"/>
      <c r="BP128" s="8"/>
      <c r="BQ128" s="8"/>
      <c r="BR128" s="8"/>
      <c r="BS128" s="8"/>
      <c r="BT128" s="8"/>
      <c r="BU128" s="8"/>
      <c r="BV128" s="8"/>
      <c r="BW128" s="8"/>
      <c r="BX128" s="8"/>
      <c r="BY128" s="8"/>
      <c r="BZ128" s="8"/>
      <c r="CA128" s="8"/>
      <c r="CB128" s="8"/>
      <c r="CC128" s="8"/>
      <c r="CD128" s="8"/>
      <c r="CE128" s="8"/>
      <c r="CF128" s="8"/>
      <c r="CG128" s="8"/>
      <c r="CH128" s="8"/>
      <c r="CI128" s="8"/>
      <c r="CJ128" s="8"/>
      <c r="CK128" s="8"/>
      <c r="CL128" s="8"/>
      <c r="CM128" s="8"/>
      <c r="CN128" s="8"/>
      <c r="CO128" s="8"/>
      <c r="CP128" s="8"/>
      <c r="CQ128" s="8"/>
      <c r="CR128" s="8"/>
      <c r="CS128" s="8"/>
      <c r="CT128" s="8"/>
      <c r="CU128" s="8"/>
      <c r="CV128" s="8"/>
      <c r="CW128" s="8"/>
      <c r="CX128" s="8"/>
      <c r="CY128" s="8"/>
      <c r="CZ128" s="8"/>
    </row>
    <row r="129" spans="3:104" x14ac:dyDescent="0.3">
      <c r="C129"/>
      <c r="D129"/>
      <c r="E129"/>
      <c r="F129"/>
      <c r="G129"/>
      <c r="H129"/>
      <c r="J129" s="8"/>
      <c r="K129" s="8"/>
      <c r="L129" s="8"/>
      <c r="M129" s="8"/>
      <c r="N129" s="8"/>
      <c r="O129" s="8"/>
      <c r="P129" s="8"/>
      <c r="Q129" s="8"/>
      <c r="R129" s="8"/>
      <c r="S129" s="8"/>
      <c r="T129" s="8"/>
      <c r="U129" s="8"/>
      <c r="V129" s="8"/>
      <c r="W129" s="8"/>
      <c r="X129" s="8"/>
      <c r="Y129" s="8"/>
      <c r="Z129" s="8"/>
      <c r="AA129" s="8"/>
      <c r="AB129" s="8"/>
      <c r="AC129" s="8"/>
      <c r="AD129" s="8"/>
      <c r="AE129" s="8"/>
      <c r="AF129" s="8"/>
      <c r="AG129" s="8"/>
      <c r="AH129" s="8"/>
      <c r="AI129" s="8"/>
      <c r="AJ129" s="8"/>
      <c r="AK129" s="8"/>
      <c r="AL129" s="8"/>
      <c r="AM129" s="8"/>
      <c r="AN129" s="8"/>
      <c r="AO129" s="8"/>
      <c r="AP129" s="8"/>
      <c r="AQ129" s="8"/>
      <c r="AR129" s="8"/>
      <c r="AS129" s="8"/>
      <c r="AT129" s="8"/>
      <c r="AU129" s="8"/>
      <c r="AV129" s="8"/>
      <c r="AW129" s="8"/>
      <c r="AX129" s="8"/>
      <c r="AY129" s="8"/>
      <c r="AZ129" s="8"/>
      <c r="BA129" s="8"/>
      <c r="BB129" s="8"/>
      <c r="BC129" s="8"/>
      <c r="BD129" s="8"/>
      <c r="BE129" s="8"/>
      <c r="BF129" s="8"/>
      <c r="BG129" s="8"/>
      <c r="BH129" s="8"/>
      <c r="BI129" s="8"/>
      <c r="BJ129" s="8"/>
      <c r="BK129" s="8"/>
      <c r="BL129" s="8"/>
      <c r="BM129" s="8"/>
      <c r="BN129" s="8"/>
      <c r="BO129" s="8"/>
      <c r="BP129" s="8"/>
      <c r="BQ129" s="8"/>
      <c r="BR129" s="8"/>
      <c r="BS129" s="8"/>
      <c r="BT129" s="8"/>
      <c r="BU129" s="8"/>
      <c r="BV129" s="8"/>
      <c r="BW129" s="8"/>
      <c r="BX129" s="8"/>
      <c r="BY129" s="8"/>
      <c r="BZ129" s="8"/>
      <c r="CA129" s="8"/>
      <c r="CB129" s="8"/>
      <c r="CC129" s="8"/>
      <c r="CD129" s="8"/>
      <c r="CE129" s="8"/>
      <c r="CF129" s="8"/>
      <c r="CG129" s="8"/>
      <c r="CH129" s="8"/>
      <c r="CI129" s="8"/>
      <c r="CJ129" s="8"/>
      <c r="CK129" s="8"/>
      <c r="CL129" s="8"/>
      <c r="CM129" s="8"/>
      <c r="CN129" s="8"/>
      <c r="CO129" s="8"/>
      <c r="CP129" s="8"/>
      <c r="CQ129" s="8"/>
      <c r="CR129" s="8"/>
      <c r="CS129" s="8"/>
      <c r="CT129" s="8"/>
      <c r="CU129" s="8"/>
      <c r="CV129" s="8"/>
      <c r="CW129" s="8"/>
      <c r="CX129" s="8"/>
      <c r="CY129" s="8"/>
      <c r="CZ129" s="8"/>
    </row>
    <row r="130" spans="3:104" x14ac:dyDescent="0.3">
      <c r="C130"/>
      <c r="D130"/>
      <c r="E130"/>
      <c r="F130"/>
      <c r="G130"/>
      <c r="H130"/>
      <c r="J130" s="8"/>
      <c r="K130" s="8"/>
      <c r="L130" s="8"/>
      <c r="M130" s="8"/>
      <c r="N130" s="8"/>
      <c r="O130" s="8"/>
      <c r="P130" s="8"/>
      <c r="Q130" s="8"/>
      <c r="R130" s="8"/>
      <c r="S130" s="8"/>
      <c r="T130" s="8"/>
      <c r="U130" s="8"/>
      <c r="V130" s="8"/>
      <c r="W130" s="8"/>
      <c r="X130" s="8"/>
      <c r="Y130" s="8"/>
      <c r="Z130" s="8"/>
      <c r="AA130" s="8"/>
      <c r="AB130" s="8"/>
      <c r="AC130" s="8"/>
      <c r="AD130" s="8"/>
      <c r="AE130" s="8"/>
      <c r="AF130" s="8"/>
      <c r="AG130" s="8"/>
      <c r="AH130" s="8"/>
      <c r="AI130" s="8"/>
      <c r="AJ130" s="8"/>
      <c r="AK130" s="8"/>
      <c r="AL130" s="8"/>
      <c r="AM130" s="8"/>
      <c r="AN130" s="8"/>
      <c r="AO130" s="8"/>
      <c r="AP130" s="8"/>
      <c r="AQ130" s="8"/>
      <c r="AR130" s="8"/>
      <c r="AS130" s="8"/>
      <c r="AT130" s="8"/>
      <c r="AU130" s="8"/>
      <c r="AV130" s="8"/>
      <c r="AW130" s="8"/>
      <c r="AX130" s="8"/>
      <c r="AY130" s="8"/>
      <c r="AZ130" s="8"/>
      <c r="BA130" s="8"/>
      <c r="BB130" s="8"/>
      <c r="BC130" s="8"/>
      <c r="BD130" s="8"/>
      <c r="BE130" s="8"/>
      <c r="BF130" s="8"/>
      <c r="BG130" s="8"/>
      <c r="BH130" s="8"/>
      <c r="BI130" s="8"/>
      <c r="BJ130" s="8"/>
      <c r="BK130" s="8"/>
      <c r="BL130" s="8"/>
      <c r="BM130" s="8"/>
      <c r="BN130" s="8"/>
      <c r="BO130" s="8"/>
      <c r="BP130" s="8"/>
      <c r="BQ130" s="8"/>
      <c r="BR130" s="8"/>
      <c r="BS130" s="8"/>
      <c r="BT130" s="8"/>
      <c r="BU130" s="8"/>
      <c r="BV130" s="8"/>
      <c r="BW130" s="8"/>
      <c r="BX130" s="8"/>
      <c r="BY130" s="8"/>
      <c r="BZ130" s="8"/>
      <c r="CA130" s="8"/>
      <c r="CB130" s="8"/>
      <c r="CC130" s="8"/>
      <c r="CD130" s="8"/>
      <c r="CE130" s="8"/>
      <c r="CF130" s="8"/>
      <c r="CG130" s="8"/>
      <c r="CH130" s="8"/>
      <c r="CI130" s="8"/>
      <c r="CJ130" s="8"/>
      <c r="CK130" s="8"/>
      <c r="CL130" s="8"/>
      <c r="CM130" s="8"/>
      <c r="CN130" s="8"/>
      <c r="CO130" s="8"/>
      <c r="CP130" s="8"/>
      <c r="CQ130" s="8"/>
      <c r="CR130" s="8"/>
      <c r="CS130" s="8"/>
      <c r="CT130" s="8"/>
      <c r="CU130" s="8"/>
      <c r="CV130" s="8"/>
      <c r="CW130" s="8"/>
      <c r="CX130" s="8"/>
      <c r="CY130" s="8"/>
      <c r="CZ130" s="8"/>
    </row>
    <row r="131" spans="3:104" x14ac:dyDescent="0.3">
      <c r="C131"/>
      <c r="D131"/>
      <c r="E131"/>
      <c r="F131"/>
      <c r="G131"/>
      <c r="H131"/>
      <c r="J131" s="8"/>
      <c r="K131" s="8"/>
      <c r="L131" s="8"/>
      <c r="M131" s="8"/>
      <c r="N131" s="8"/>
      <c r="O131" s="8"/>
      <c r="P131" s="8"/>
      <c r="Q131" s="8"/>
      <c r="R131" s="8"/>
      <c r="S131" s="8"/>
      <c r="T131" s="8"/>
      <c r="U131" s="8"/>
      <c r="V131" s="8"/>
      <c r="W131" s="8"/>
      <c r="X131" s="8"/>
      <c r="Y131" s="8"/>
      <c r="Z131" s="8"/>
      <c r="AA131" s="8"/>
      <c r="AB131" s="8"/>
      <c r="AC131" s="8"/>
      <c r="AD131" s="8"/>
      <c r="AE131" s="8"/>
      <c r="AF131" s="8"/>
      <c r="AG131" s="8"/>
      <c r="AH131" s="8"/>
      <c r="AI131" s="8"/>
      <c r="AJ131" s="8"/>
      <c r="AK131" s="8"/>
      <c r="AL131" s="8"/>
      <c r="AM131" s="8"/>
      <c r="AN131" s="8"/>
      <c r="AO131" s="8"/>
      <c r="AP131" s="8"/>
      <c r="AQ131" s="8"/>
      <c r="AR131" s="8"/>
      <c r="AS131" s="8"/>
      <c r="AT131" s="8"/>
      <c r="AU131" s="8"/>
      <c r="AV131" s="8"/>
      <c r="AW131" s="8"/>
      <c r="AX131" s="8"/>
      <c r="AY131" s="8"/>
      <c r="AZ131" s="8"/>
      <c r="BA131" s="8"/>
      <c r="BB131" s="8"/>
      <c r="BC131" s="8"/>
      <c r="BD131" s="8"/>
      <c r="BE131" s="8"/>
      <c r="BF131" s="8"/>
      <c r="BG131" s="8"/>
      <c r="BH131" s="8"/>
      <c r="BI131" s="8"/>
      <c r="BJ131" s="8"/>
      <c r="BK131" s="8"/>
      <c r="BL131" s="8"/>
      <c r="BM131" s="8"/>
      <c r="BN131" s="8"/>
      <c r="BO131" s="8"/>
      <c r="BP131" s="8"/>
      <c r="BQ131" s="8"/>
      <c r="BR131" s="8"/>
      <c r="BS131" s="8"/>
      <c r="BT131" s="8"/>
      <c r="BU131" s="8"/>
      <c r="BV131" s="8"/>
      <c r="BW131" s="8"/>
      <c r="BX131" s="8"/>
      <c r="BY131" s="8"/>
      <c r="BZ131" s="8"/>
      <c r="CA131" s="8"/>
      <c r="CB131" s="8"/>
      <c r="CC131" s="8"/>
      <c r="CD131" s="8"/>
      <c r="CE131" s="8"/>
      <c r="CF131" s="8"/>
      <c r="CG131" s="8"/>
      <c r="CH131" s="8"/>
      <c r="CI131" s="8"/>
      <c r="CJ131" s="8"/>
      <c r="CK131" s="8"/>
      <c r="CL131" s="8"/>
      <c r="CM131" s="8"/>
      <c r="CN131" s="8"/>
      <c r="CO131" s="8"/>
      <c r="CP131" s="8"/>
      <c r="CQ131" s="8"/>
      <c r="CR131" s="8"/>
      <c r="CS131" s="8"/>
      <c r="CT131" s="8"/>
      <c r="CU131" s="8"/>
      <c r="CV131" s="8"/>
      <c r="CW131" s="8"/>
      <c r="CX131" s="8"/>
      <c r="CY131" s="8"/>
      <c r="CZ131" s="8"/>
    </row>
    <row r="132" spans="3:104" x14ac:dyDescent="0.3">
      <c r="C132"/>
      <c r="D132"/>
      <c r="E132"/>
      <c r="F132"/>
      <c r="G132"/>
      <c r="H132"/>
      <c r="J132" s="8"/>
      <c r="K132" s="8"/>
      <c r="L132" s="8"/>
      <c r="M132" s="8"/>
      <c r="N132" s="8"/>
      <c r="O132" s="8"/>
      <c r="P132" s="8"/>
      <c r="Q132" s="8"/>
      <c r="R132" s="8"/>
      <c r="S132" s="8"/>
      <c r="T132" s="8"/>
      <c r="U132" s="8"/>
      <c r="V132" s="8"/>
      <c r="W132" s="8"/>
      <c r="X132" s="8"/>
      <c r="Y132" s="8"/>
      <c r="Z132" s="8"/>
      <c r="AA132" s="8"/>
      <c r="AB132" s="8"/>
      <c r="AC132" s="8"/>
      <c r="AD132" s="8"/>
      <c r="AE132" s="8"/>
      <c r="AF132" s="8"/>
      <c r="AG132" s="8"/>
      <c r="AH132" s="8"/>
      <c r="AI132" s="8"/>
      <c r="AJ132" s="8"/>
      <c r="AK132" s="8"/>
      <c r="AL132" s="8"/>
      <c r="AM132" s="8"/>
      <c r="AN132" s="8"/>
      <c r="AO132" s="8"/>
      <c r="AP132" s="8"/>
      <c r="AQ132" s="8"/>
      <c r="AR132" s="8"/>
      <c r="AS132" s="8"/>
      <c r="AT132" s="8"/>
      <c r="AU132" s="8"/>
      <c r="AV132" s="8"/>
      <c r="AW132" s="8"/>
      <c r="AX132" s="8"/>
      <c r="AY132" s="8"/>
      <c r="AZ132" s="8"/>
      <c r="BA132" s="8"/>
      <c r="BB132" s="8"/>
      <c r="BC132" s="8"/>
      <c r="BD132" s="8"/>
      <c r="BE132" s="8"/>
      <c r="BF132" s="8"/>
      <c r="BG132" s="8"/>
      <c r="BH132" s="8"/>
      <c r="BI132" s="8"/>
      <c r="BJ132" s="8"/>
      <c r="BK132" s="8"/>
      <c r="BL132" s="8"/>
      <c r="BM132" s="8"/>
      <c r="BN132" s="8"/>
      <c r="BO132" s="8"/>
      <c r="BP132" s="8"/>
      <c r="BQ132" s="8"/>
      <c r="BR132" s="8"/>
      <c r="BS132" s="8"/>
      <c r="BT132" s="8"/>
      <c r="BU132" s="8"/>
      <c r="BV132" s="8"/>
      <c r="BW132" s="8"/>
      <c r="BX132" s="8"/>
      <c r="BY132" s="8"/>
      <c r="BZ132" s="8"/>
      <c r="CA132" s="8"/>
      <c r="CB132" s="8"/>
      <c r="CC132" s="8"/>
      <c r="CD132" s="8"/>
      <c r="CE132" s="8"/>
      <c r="CF132" s="8"/>
      <c r="CG132" s="8"/>
      <c r="CH132" s="8"/>
      <c r="CI132" s="8"/>
      <c r="CJ132" s="8"/>
      <c r="CK132" s="8"/>
      <c r="CL132" s="8"/>
      <c r="CM132" s="8"/>
      <c r="CN132" s="8"/>
      <c r="CO132" s="8"/>
      <c r="CP132" s="8"/>
      <c r="CQ132" s="8"/>
      <c r="CR132" s="8"/>
      <c r="CS132" s="8"/>
      <c r="CT132" s="8"/>
      <c r="CU132" s="8"/>
      <c r="CV132" s="8"/>
      <c r="CW132" s="8"/>
      <c r="CX132" s="8"/>
      <c r="CY132" s="8"/>
      <c r="CZ132" s="8"/>
    </row>
    <row r="133" spans="3:104" x14ac:dyDescent="0.3">
      <c r="C133"/>
      <c r="D133"/>
      <c r="E133"/>
      <c r="F133"/>
      <c r="G133"/>
      <c r="H133"/>
      <c r="J133" s="8"/>
      <c r="K133" s="8"/>
      <c r="L133" s="8"/>
      <c r="M133" s="8"/>
      <c r="N133" s="8"/>
      <c r="O133" s="8"/>
      <c r="P133" s="8"/>
      <c r="Q133" s="8"/>
      <c r="R133" s="8"/>
      <c r="S133" s="8"/>
      <c r="T133" s="8"/>
      <c r="U133" s="8"/>
      <c r="V133" s="8"/>
      <c r="W133" s="8"/>
      <c r="X133" s="8"/>
      <c r="Y133" s="8"/>
      <c r="Z133" s="8"/>
      <c r="AA133" s="8"/>
      <c r="AB133" s="8"/>
      <c r="AC133" s="8"/>
      <c r="AD133" s="8"/>
      <c r="AE133" s="8"/>
      <c r="AF133" s="8"/>
      <c r="AG133" s="8"/>
      <c r="AH133" s="8"/>
      <c r="AI133" s="8"/>
      <c r="AJ133" s="8"/>
      <c r="AK133" s="8"/>
      <c r="AL133" s="8"/>
      <c r="AM133" s="8"/>
      <c r="AN133" s="8"/>
      <c r="AO133" s="8"/>
      <c r="AP133" s="8"/>
      <c r="AQ133" s="8"/>
      <c r="AR133" s="8"/>
      <c r="AS133" s="8"/>
      <c r="AT133" s="8"/>
      <c r="AU133" s="8"/>
      <c r="AV133" s="8"/>
      <c r="AW133" s="8"/>
      <c r="AX133" s="8"/>
      <c r="AY133" s="8"/>
      <c r="AZ133" s="8"/>
      <c r="BA133" s="8"/>
      <c r="BB133" s="8"/>
      <c r="BC133" s="8"/>
      <c r="BD133" s="8"/>
      <c r="BE133" s="8"/>
      <c r="BF133" s="8"/>
      <c r="BG133" s="8"/>
      <c r="BH133" s="8"/>
      <c r="BI133" s="8"/>
      <c r="BJ133" s="8"/>
      <c r="BK133" s="8"/>
      <c r="BL133" s="8"/>
      <c r="BM133" s="8"/>
      <c r="BN133" s="8"/>
      <c r="BO133" s="8"/>
      <c r="BP133" s="8"/>
      <c r="BQ133" s="8"/>
      <c r="BR133" s="8"/>
      <c r="BS133" s="8"/>
      <c r="BT133" s="8"/>
      <c r="BU133" s="8"/>
      <c r="BV133" s="8"/>
      <c r="BW133" s="8"/>
      <c r="BX133" s="8"/>
      <c r="BY133" s="8"/>
      <c r="BZ133" s="8"/>
      <c r="CA133" s="8"/>
      <c r="CB133" s="8"/>
      <c r="CC133" s="8"/>
      <c r="CD133" s="8"/>
      <c r="CE133" s="8"/>
      <c r="CF133" s="8"/>
      <c r="CG133" s="8"/>
      <c r="CH133" s="8"/>
      <c r="CI133" s="8"/>
      <c r="CJ133" s="8"/>
      <c r="CK133" s="8"/>
      <c r="CL133" s="8"/>
      <c r="CM133" s="8"/>
      <c r="CN133" s="8"/>
      <c r="CO133" s="8"/>
      <c r="CP133" s="8"/>
      <c r="CQ133" s="8"/>
      <c r="CR133" s="8"/>
      <c r="CS133" s="8"/>
      <c r="CT133" s="8"/>
      <c r="CU133" s="8"/>
      <c r="CV133" s="8"/>
      <c r="CW133" s="8"/>
      <c r="CX133" s="8"/>
      <c r="CY133" s="8"/>
      <c r="CZ133" s="8"/>
    </row>
    <row r="134" spans="3:104" x14ac:dyDescent="0.3">
      <c r="C134"/>
      <c r="D134"/>
      <c r="E134"/>
      <c r="F134"/>
      <c r="G134"/>
      <c r="H134"/>
      <c r="J134" s="8"/>
      <c r="K134" s="8"/>
      <c r="L134" s="8"/>
      <c r="M134" s="8"/>
      <c r="N134" s="8"/>
      <c r="O134" s="8"/>
      <c r="P134" s="8"/>
      <c r="Q134" s="8"/>
      <c r="R134" s="8"/>
      <c r="S134" s="8"/>
      <c r="T134" s="8"/>
      <c r="U134" s="8"/>
      <c r="V134" s="8"/>
      <c r="W134" s="8"/>
      <c r="X134" s="8"/>
      <c r="Y134" s="8"/>
      <c r="Z134" s="8"/>
      <c r="AA134" s="8"/>
      <c r="AB134" s="8"/>
      <c r="AC134" s="8"/>
      <c r="AD134" s="8"/>
      <c r="AE134" s="8"/>
      <c r="AF134" s="8"/>
      <c r="AG134" s="8"/>
      <c r="AH134" s="8"/>
      <c r="AI134" s="8"/>
      <c r="AJ134" s="8"/>
      <c r="AK134" s="8"/>
      <c r="AL134" s="8"/>
      <c r="AM134" s="8"/>
      <c r="AN134" s="8"/>
      <c r="AO134" s="8"/>
      <c r="AP134" s="8"/>
      <c r="AQ134" s="8"/>
      <c r="AR134" s="8"/>
      <c r="AS134" s="8"/>
      <c r="AT134" s="8"/>
      <c r="AU134" s="8"/>
      <c r="AV134" s="8"/>
      <c r="AW134" s="8"/>
      <c r="AX134" s="8"/>
      <c r="AY134" s="8"/>
      <c r="AZ134" s="8"/>
      <c r="BA134" s="8"/>
      <c r="BB134" s="8"/>
      <c r="BC134" s="8"/>
      <c r="BD134" s="8"/>
      <c r="BE134" s="8"/>
      <c r="BF134" s="8"/>
      <c r="BG134" s="8"/>
      <c r="BH134" s="8"/>
      <c r="BI134" s="8"/>
      <c r="BJ134" s="8"/>
      <c r="BK134" s="8"/>
      <c r="BL134" s="8"/>
      <c r="BM134" s="8"/>
      <c r="BN134" s="8"/>
      <c r="BO134" s="8"/>
      <c r="BP134" s="8"/>
      <c r="BQ134" s="8"/>
      <c r="BR134" s="8"/>
      <c r="BS134" s="8"/>
      <c r="BT134" s="8"/>
      <c r="BU134" s="8"/>
      <c r="BV134" s="8"/>
      <c r="BW134" s="8"/>
      <c r="BX134" s="8"/>
      <c r="BY134" s="8"/>
      <c r="BZ134" s="8"/>
      <c r="CA134" s="8"/>
      <c r="CB134" s="8"/>
      <c r="CC134" s="8"/>
      <c r="CD134" s="8"/>
      <c r="CE134" s="8"/>
      <c r="CF134" s="8"/>
      <c r="CG134" s="8"/>
      <c r="CH134" s="8"/>
      <c r="CI134" s="8"/>
      <c r="CJ134" s="8"/>
      <c r="CK134" s="8"/>
      <c r="CL134" s="8"/>
      <c r="CM134" s="8"/>
      <c r="CN134" s="8"/>
      <c r="CO134" s="8"/>
      <c r="CP134" s="8"/>
      <c r="CQ134" s="8"/>
      <c r="CR134" s="8"/>
      <c r="CS134" s="8"/>
      <c r="CT134" s="8"/>
      <c r="CU134" s="8"/>
      <c r="CV134" s="8"/>
      <c r="CW134" s="8"/>
      <c r="CX134" s="8"/>
      <c r="CY134" s="8"/>
      <c r="CZ134" s="8"/>
    </row>
    <row r="135" spans="3:104" x14ac:dyDescent="0.3">
      <c r="C135"/>
      <c r="D135"/>
      <c r="E135"/>
      <c r="F135"/>
      <c r="G135"/>
      <c r="H135"/>
      <c r="J135" s="8"/>
      <c r="K135" s="8"/>
      <c r="L135" s="8"/>
      <c r="M135" s="8"/>
      <c r="N135" s="8"/>
      <c r="O135" s="8"/>
      <c r="P135" s="8"/>
      <c r="Q135" s="8"/>
      <c r="R135" s="8"/>
      <c r="S135" s="8"/>
      <c r="T135" s="8"/>
      <c r="U135" s="8"/>
      <c r="V135" s="8"/>
      <c r="W135" s="8"/>
      <c r="X135" s="8"/>
      <c r="Y135" s="8"/>
      <c r="Z135" s="8"/>
      <c r="AA135" s="8"/>
      <c r="AB135" s="8"/>
      <c r="AC135" s="8"/>
      <c r="AD135" s="8"/>
      <c r="AE135" s="8"/>
      <c r="AF135" s="8"/>
      <c r="AG135" s="8"/>
      <c r="AH135" s="8"/>
      <c r="AI135" s="8"/>
      <c r="AJ135" s="8"/>
      <c r="AK135" s="8"/>
      <c r="AL135" s="8"/>
      <c r="AM135" s="8"/>
      <c r="AN135" s="8"/>
      <c r="AO135" s="8"/>
      <c r="AP135" s="8"/>
      <c r="AQ135" s="8"/>
      <c r="AR135" s="8"/>
      <c r="AS135" s="8"/>
      <c r="AT135" s="8"/>
      <c r="AU135" s="8"/>
      <c r="AV135" s="8"/>
      <c r="AW135" s="8"/>
      <c r="AX135" s="8"/>
      <c r="AY135" s="8"/>
      <c r="AZ135" s="8"/>
      <c r="BA135" s="8"/>
      <c r="BB135" s="8"/>
      <c r="BC135" s="8"/>
      <c r="BD135" s="8"/>
      <c r="BE135" s="8"/>
      <c r="BF135" s="8"/>
      <c r="BG135" s="8"/>
      <c r="BH135" s="8"/>
      <c r="BI135" s="8"/>
      <c r="BJ135" s="8"/>
      <c r="BK135" s="8"/>
      <c r="BL135" s="8"/>
      <c r="BM135" s="8"/>
      <c r="BN135" s="8"/>
      <c r="BO135" s="8"/>
      <c r="BP135" s="8"/>
      <c r="BQ135" s="8"/>
      <c r="BR135" s="8"/>
      <c r="BS135" s="8"/>
      <c r="BT135" s="8"/>
      <c r="BU135" s="8"/>
      <c r="BV135" s="8"/>
      <c r="BW135" s="8"/>
      <c r="BX135" s="8"/>
      <c r="BY135" s="8"/>
      <c r="BZ135" s="8"/>
      <c r="CA135" s="8"/>
      <c r="CB135" s="8"/>
      <c r="CC135" s="8"/>
      <c r="CD135" s="8"/>
      <c r="CE135" s="8"/>
      <c r="CF135" s="8"/>
      <c r="CG135" s="8"/>
      <c r="CH135" s="8"/>
      <c r="CI135" s="8"/>
      <c r="CJ135" s="8"/>
      <c r="CK135" s="8"/>
      <c r="CL135" s="8"/>
      <c r="CM135" s="8"/>
      <c r="CN135" s="8"/>
      <c r="CO135" s="8"/>
      <c r="CP135" s="8"/>
      <c r="CQ135" s="8"/>
      <c r="CR135" s="8"/>
      <c r="CS135" s="8"/>
      <c r="CT135" s="8"/>
      <c r="CU135" s="8"/>
      <c r="CV135" s="8"/>
      <c r="CW135" s="8"/>
      <c r="CX135" s="8"/>
      <c r="CY135" s="8"/>
      <c r="CZ135" s="8"/>
    </row>
    <row r="136" spans="3:104" x14ac:dyDescent="0.3">
      <c r="C136"/>
      <c r="D136"/>
      <c r="E136"/>
      <c r="F136"/>
      <c r="G136"/>
      <c r="H136"/>
      <c r="J136" s="8"/>
      <c r="K136" s="8"/>
      <c r="L136" s="8"/>
      <c r="M136" s="8"/>
      <c r="N136" s="8"/>
      <c r="O136" s="8"/>
      <c r="P136" s="8"/>
      <c r="Q136" s="8"/>
      <c r="R136" s="8"/>
      <c r="S136" s="8"/>
      <c r="T136" s="8"/>
      <c r="U136" s="8"/>
      <c r="V136" s="8"/>
      <c r="W136" s="8"/>
      <c r="X136" s="8"/>
      <c r="Y136" s="8"/>
      <c r="Z136" s="8"/>
      <c r="AA136" s="8"/>
      <c r="AB136" s="8"/>
      <c r="AC136" s="8"/>
      <c r="AD136" s="8"/>
      <c r="AE136" s="8"/>
      <c r="AF136" s="8"/>
      <c r="AG136" s="8"/>
      <c r="AH136" s="8"/>
      <c r="AI136" s="8"/>
      <c r="AJ136" s="8"/>
      <c r="AK136" s="8"/>
      <c r="AL136" s="8"/>
      <c r="AM136" s="8"/>
      <c r="AN136" s="8"/>
      <c r="AO136" s="8"/>
      <c r="AP136" s="8"/>
      <c r="AQ136" s="8"/>
      <c r="AR136" s="8"/>
      <c r="AS136" s="8"/>
      <c r="AT136" s="8"/>
      <c r="AU136" s="8"/>
      <c r="AV136" s="8"/>
      <c r="AW136" s="8"/>
      <c r="AX136" s="8"/>
      <c r="AY136" s="8"/>
      <c r="AZ136" s="8"/>
      <c r="BA136" s="8"/>
      <c r="BB136" s="8"/>
      <c r="BC136" s="8"/>
      <c r="BD136" s="8"/>
      <c r="BE136" s="8"/>
      <c r="BF136" s="8"/>
      <c r="BG136" s="8"/>
      <c r="BH136" s="8"/>
      <c r="BI136" s="8"/>
      <c r="BJ136" s="8"/>
      <c r="BK136" s="8"/>
      <c r="BL136" s="8"/>
      <c r="BM136" s="8"/>
      <c r="BN136" s="8"/>
      <c r="BO136" s="8"/>
      <c r="BP136" s="8"/>
      <c r="BQ136" s="8"/>
      <c r="BR136" s="8"/>
      <c r="BS136" s="8"/>
      <c r="BT136" s="8"/>
      <c r="BU136" s="8"/>
      <c r="BV136" s="8"/>
      <c r="BW136" s="8"/>
      <c r="BX136" s="8"/>
      <c r="BY136" s="8"/>
      <c r="BZ136" s="8"/>
      <c r="CA136" s="8"/>
      <c r="CB136" s="8"/>
      <c r="CC136" s="8"/>
      <c r="CD136" s="8"/>
      <c r="CE136" s="8"/>
      <c r="CF136" s="8"/>
      <c r="CG136" s="8"/>
      <c r="CH136" s="8"/>
      <c r="CI136" s="8"/>
      <c r="CJ136" s="8"/>
      <c r="CK136" s="8"/>
      <c r="CL136" s="8"/>
      <c r="CM136" s="8"/>
      <c r="CN136" s="8"/>
      <c r="CO136" s="8"/>
      <c r="CP136" s="8"/>
      <c r="CQ136" s="8"/>
      <c r="CR136" s="8"/>
      <c r="CS136" s="8"/>
      <c r="CT136" s="8"/>
      <c r="CU136" s="8"/>
      <c r="CV136" s="8"/>
      <c r="CW136" s="8"/>
      <c r="CX136" s="8"/>
      <c r="CY136" s="8"/>
      <c r="CZ136" s="8"/>
    </row>
    <row r="137" spans="3:104" x14ac:dyDescent="0.3">
      <c r="C137"/>
      <c r="D137"/>
      <c r="E137"/>
      <c r="F137"/>
      <c r="G137"/>
      <c r="H137"/>
      <c r="J137" s="8"/>
      <c r="K137" s="8"/>
      <c r="L137" s="8"/>
      <c r="M137" s="8"/>
      <c r="N137" s="8"/>
      <c r="O137" s="8"/>
      <c r="P137" s="8"/>
      <c r="Q137" s="8"/>
      <c r="R137" s="8"/>
      <c r="S137" s="8"/>
      <c r="T137" s="8"/>
      <c r="U137" s="8"/>
      <c r="V137" s="8"/>
      <c r="W137" s="8"/>
      <c r="X137" s="8"/>
      <c r="Y137" s="8"/>
      <c r="Z137" s="8"/>
      <c r="AA137" s="8"/>
      <c r="AB137" s="8"/>
      <c r="AC137" s="8"/>
      <c r="AD137" s="8"/>
      <c r="AE137" s="8"/>
      <c r="AF137" s="8"/>
      <c r="AG137" s="8"/>
      <c r="AH137" s="8"/>
      <c r="AI137" s="8"/>
      <c r="AJ137" s="8"/>
      <c r="AK137" s="8"/>
      <c r="AL137" s="8"/>
      <c r="AM137" s="8"/>
      <c r="AN137" s="8"/>
      <c r="AO137" s="8"/>
      <c r="AP137" s="8"/>
      <c r="AQ137" s="8"/>
      <c r="AR137" s="8"/>
      <c r="AS137" s="8"/>
      <c r="AT137" s="8"/>
      <c r="AU137" s="8"/>
      <c r="AV137" s="8"/>
      <c r="AW137" s="8"/>
      <c r="AX137" s="8"/>
      <c r="AY137" s="8"/>
      <c r="AZ137" s="8"/>
      <c r="BA137" s="8"/>
      <c r="BB137" s="8"/>
      <c r="BC137" s="8"/>
      <c r="BD137" s="8"/>
      <c r="BE137" s="8"/>
      <c r="BF137" s="8"/>
      <c r="BG137" s="8"/>
      <c r="BH137" s="8"/>
      <c r="BI137" s="8"/>
      <c r="BJ137" s="8"/>
      <c r="BK137" s="8"/>
      <c r="BL137" s="8"/>
      <c r="BM137" s="8"/>
      <c r="BN137" s="8"/>
      <c r="BO137" s="8"/>
      <c r="BP137" s="8"/>
      <c r="BQ137" s="8"/>
      <c r="BR137" s="8"/>
      <c r="BS137" s="8"/>
      <c r="BT137" s="8"/>
      <c r="BU137" s="8"/>
      <c r="BV137" s="8"/>
      <c r="BW137" s="8"/>
      <c r="BX137" s="8"/>
      <c r="BY137" s="8"/>
      <c r="BZ137" s="8"/>
      <c r="CA137" s="8"/>
      <c r="CB137" s="8"/>
      <c r="CC137" s="8"/>
      <c r="CD137" s="8"/>
      <c r="CE137" s="8"/>
      <c r="CF137" s="8"/>
      <c r="CG137" s="8"/>
      <c r="CH137" s="8"/>
      <c r="CI137" s="8"/>
      <c r="CJ137" s="8"/>
      <c r="CK137" s="8"/>
      <c r="CL137" s="8"/>
      <c r="CM137" s="8"/>
      <c r="CN137" s="8"/>
      <c r="CO137" s="8"/>
      <c r="CP137" s="8"/>
      <c r="CQ137" s="8"/>
      <c r="CR137" s="8"/>
      <c r="CS137" s="8"/>
      <c r="CT137" s="8"/>
      <c r="CU137" s="8"/>
      <c r="CV137" s="8"/>
      <c r="CW137" s="8"/>
      <c r="CX137" s="8"/>
      <c r="CY137" s="8"/>
      <c r="CZ137" s="8"/>
    </row>
    <row r="138" spans="3:104" x14ac:dyDescent="0.3">
      <c r="C138"/>
      <c r="D138"/>
      <c r="E138"/>
      <c r="F138"/>
      <c r="G138"/>
      <c r="H138"/>
      <c r="J138" s="8"/>
      <c r="K138" s="8"/>
      <c r="L138" s="8"/>
      <c r="M138" s="8"/>
      <c r="N138" s="8"/>
      <c r="O138" s="8"/>
      <c r="P138" s="8"/>
      <c r="Q138" s="8"/>
      <c r="R138" s="8"/>
      <c r="S138" s="8"/>
      <c r="T138" s="8"/>
      <c r="U138" s="8"/>
      <c r="V138" s="8"/>
      <c r="W138" s="8"/>
      <c r="X138" s="8"/>
      <c r="Y138" s="8"/>
      <c r="Z138" s="8"/>
      <c r="AA138" s="8"/>
      <c r="AB138" s="8"/>
      <c r="AC138" s="8"/>
      <c r="AD138" s="8"/>
      <c r="AE138" s="8"/>
      <c r="AF138" s="8"/>
      <c r="AG138" s="8"/>
      <c r="AH138" s="8"/>
      <c r="AI138" s="8"/>
      <c r="AJ138" s="8"/>
      <c r="AK138" s="8"/>
      <c r="AL138" s="8"/>
      <c r="AM138" s="8"/>
      <c r="AN138" s="8"/>
      <c r="AO138" s="8"/>
      <c r="AP138" s="8"/>
      <c r="AQ138" s="8"/>
      <c r="AR138" s="8"/>
      <c r="AS138" s="8"/>
      <c r="AT138" s="8"/>
      <c r="AU138" s="8"/>
      <c r="AV138" s="8"/>
      <c r="AW138" s="8"/>
      <c r="AX138" s="8"/>
      <c r="AY138" s="8"/>
      <c r="AZ138" s="8"/>
      <c r="BA138" s="8"/>
      <c r="BB138" s="8"/>
      <c r="BC138" s="8"/>
      <c r="BD138" s="8"/>
      <c r="BE138" s="8"/>
      <c r="BF138" s="8"/>
      <c r="BG138" s="8"/>
      <c r="BH138" s="8"/>
      <c r="BI138" s="8"/>
      <c r="BJ138" s="8"/>
      <c r="BK138" s="8"/>
      <c r="BL138" s="8"/>
      <c r="BM138" s="8"/>
      <c r="BN138" s="8"/>
      <c r="BO138" s="8"/>
      <c r="BP138" s="8"/>
      <c r="BQ138" s="8"/>
      <c r="BR138" s="8"/>
      <c r="BS138" s="8"/>
      <c r="BT138" s="8"/>
      <c r="BU138" s="8"/>
      <c r="BV138" s="8"/>
      <c r="BW138" s="8"/>
      <c r="BX138" s="8"/>
      <c r="BY138" s="8"/>
      <c r="BZ138" s="8"/>
      <c r="CA138" s="8"/>
      <c r="CB138" s="8"/>
      <c r="CC138" s="8"/>
      <c r="CD138" s="8"/>
      <c r="CE138" s="8"/>
      <c r="CF138" s="8"/>
      <c r="CG138" s="8"/>
      <c r="CH138" s="8"/>
      <c r="CI138" s="8"/>
      <c r="CJ138" s="8"/>
      <c r="CK138" s="8"/>
      <c r="CL138" s="8"/>
      <c r="CM138" s="8"/>
      <c r="CN138" s="8"/>
      <c r="CO138" s="8"/>
      <c r="CP138" s="8"/>
      <c r="CQ138" s="8"/>
      <c r="CR138" s="8"/>
      <c r="CS138" s="8"/>
      <c r="CT138" s="8"/>
      <c r="CU138" s="8"/>
      <c r="CV138" s="8"/>
      <c r="CW138" s="8"/>
      <c r="CX138" s="8"/>
      <c r="CY138" s="8"/>
      <c r="CZ138" s="8"/>
    </row>
    <row r="139" spans="3:104" x14ac:dyDescent="0.3">
      <c r="C139"/>
      <c r="D139"/>
      <c r="E139"/>
      <c r="F139"/>
      <c r="G139"/>
      <c r="H139"/>
      <c r="J139" s="8"/>
      <c r="K139" s="8"/>
      <c r="L139" s="8"/>
      <c r="M139" s="8"/>
      <c r="N139" s="8"/>
      <c r="O139" s="8"/>
      <c r="P139" s="8"/>
      <c r="Q139" s="8"/>
      <c r="R139" s="8"/>
      <c r="S139" s="8"/>
      <c r="T139" s="8"/>
      <c r="U139" s="8"/>
      <c r="V139" s="8"/>
      <c r="W139" s="8"/>
      <c r="X139" s="8"/>
      <c r="Y139" s="8"/>
      <c r="Z139" s="8"/>
      <c r="AA139" s="8"/>
      <c r="AB139" s="8"/>
      <c r="AC139" s="8"/>
      <c r="AD139" s="8"/>
      <c r="AE139" s="8"/>
      <c r="AF139" s="8"/>
      <c r="AG139" s="8"/>
      <c r="AH139" s="8"/>
      <c r="AI139" s="8"/>
      <c r="AJ139" s="8"/>
      <c r="AK139" s="8"/>
      <c r="AL139" s="8"/>
      <c r="AM139" s="8"/>
      <c r="AN139" s="8"/>
      <c r="AO139" s="8"/>
      <c r="AP139" s="8"/>
      <c r="AQ139" s="8"/>
      <c r="AR139" s="8"/>
      <c r="AS139" s="8"/>
      <c r="AT139" s="8"/>
      <c r="AU139" s="8"/>
      <c r="AV139" s="8"/>
      <c r="AW139" s="8"/>
      <c r="AX139" s="8"/>
      <c r="AY139" s="8"/>
      <c r="AZ139" s="8"/>
      <c r="BA139" s="8"/>
      <c r="BB139" s="8"/>
      <c r="BC139" s="8"/>
      <c r="BD139" s="8"/>
      <c r="BE139" s="8"/>
      <c r="BF139" s="8"/>
      <c r="BG139" s="8"/>
      <c r="BH139" s="8"/>
      <c r="BI139" s="8"/>
      <c r="BJ139" s="8"/>
      <c r="BK139" s="8"/>
      <c r="BL139" s="8"/>
      <c r="BM139" s="8"/>
      <c r="BN139" s="8"/>
      <c r="BO139" s="8"/>
      <c r="BP139" s="8"/>
      <c r="BQ139" s="8"/>
      <c r="BR139" s="8"/>
      <c r="BS139" s="8"/>
      <c r="BT139" s="8"/>
      <c r="BU139" s="8"/>
      <c r="BV139" s="8"/>
      <c r="BW139" s="8"/>
      <c r="BX139" s="8"/>
      <c r="BY139" s="8"/>
      <c r="BZ139" s="8"/>
      <c r="CA139" s="8"/>
      <c r="CB139" s="8"/>
      <c r="CC139" s="8"/>
      <c r="CD139" s="8"/>
      <c r="CE139" s="8"/>
      <c r="CF139" s="8"/>
      <c r="CG139" s="8"/>
      <c r="CH139" s="8"/>
      <c r="CI139" s="8"/>
      <c r="CJ139" s="8"/>
      <c r="CK139" s="8"/>
      <c r="CL139" s="8"/>
      <c r="CM139" s="8"/>
      <c r="CN139" s="8"/>
      <c r="CO139" s="8"/>
      <c r="CP139" s="8"/>
      <c r="CQ139" s="8"/>
      <c r="CR139" s="8"/>
      <c r="CS139" s="8"/>
      <c r="CT139" s="8"/>
      <c r="CU139" s="8"/>
      <c r="CV139" s="8"/>
      <c r="CW139" s="8"/>
      <c r="CX139" s="8"/>
      <c r="CY139" s="8"/>
      <c r="CZ139" s="8"/>
    </row>
    <row r="140" spans="3:104" x14ac:dyDescent="0.3">
      <c r="C140"/>
      <c r="D140"/>
      <c r="E140"/>
      <c r="F140"/>
      <c r="G140"/>
      <c r="H140"/>
      <c r="J140" s="8"/>
      <c r="K140" s="8"/>
      <c r="L140" s="8"/>
      <c r="M140" s="8"/>
      <c r="N140" s="8"/>
      <c r="O140" s="8"/>
      <c r="P140" s="8"/>
      <c r="Q140" s="8"/>
      <c r="R140" s="8"/>
      <c r="S140" s="8"/>
      <c r="T140" s="8"/>
      <c r="U140" s="8"/>
      <c r="V140" s="8"/>
      <c r="W140" s="8"/>
      <c r="X140" s="8"/>
      <c r="Y140" s="8"/>
      <c r="Z140" s="8"/>
      <c r="AA140" s="8"/>
      <c r="AB140" s="8"/>
      <c r="AC140" s="8"/>
      <c r="AD140" s="8"/>
      <c r="AE140" s="8"/>
      <c r="AF140" s="8"/>
      <c r="AG140" s="8"/>
      <c r="AH140" s="8"/>
      <c r="AI140" s="8"/>
      <c r="AJ140" s="8"/>
      <c r="AK140" s="8"/>
      <c r="AL140" s="8"/>
      <c r="AM140" s="8"/>
      <c r="AN140" s="8"/>
      <c r="AO140" s="8"/>
      <c r="AP140" s="8"/>
      <c r="AQ140" s="8"/>
      <c r="AR140" s="8"/>
      <c r="AS140" s="8"/>
      <c r="AT140" s="8"/>
      <c r="AU140" s="8"/>
      <c r="AV140" s="8"/>
      <c r="AW140" s="8"/>
      <c r="AX140" s="8"/>
      <c r="AY140" s="8"/>
      <c r="AZ140" s="8"/>
      <c r="BA140" s="8"/>
      <c r="BB140" s="8"/>
      <c r="BC140" s="8"/>
      <c r="BD140" s="8"/>
      <c r="BE140" s="8"/>
      <c r="BF140" s="8"/>
      <c r="BG140" s="8"/>
      <c r="BH140" s="8"/>
      <c r="BI140" s="8"/>
      <c r="BJ140" s="8"/>
      <c r="BK140" s="8"/>
      <c r="BL140" s="8"/>
      <c r="BM140" s="8"/>
      <c r="BN140" s="8"/>
      <c r="BO140" s="8"/>
      <c r="BP140" s="8"/>
      <c r="BQ140" s="8"/>
      <c r="BR140" s="8"/>
      <c r="BS140" s="8"/>
      <c r="BT140" s="8"/>
      <c r="BU140" s="8"/>
      <c r="BV140" s="8"/>
      <c r="BW140" s="8"/>
      <c r="BX140" s="8"/>
      <c r="BY140" s="8"/>
      <c r="BZ140" s="8"/>
      <c r="CA140" s="8"/>
      <c r="CB140" s="8"/>
      <c r="CC140" s="8"/>
      <c r="CD140" s="8"/>
      <c r="CE140" s="8"/>
      <c r="CF140" s="8"/>
      <c r="CG140" s="8"/>
      <c r="CH140" s="8"/>
      <c r="CI140" s="8"/>
      <c r="CJ140" s="8"/>
      <c r="CK140" s="8"/>
      <c r="CL140" s="8"/>
      <c r="CM140" s="8"/>
      <c r="CN140" s="8"/>
      <c r="CO140" s="8"/>
      <c r="CP140" s="8"/>
      <c r="CQ140" s="8"/>
      <c r="CR140" s="8"/>
      <c r="CS140" s="8"/>
      <c r="CT140" s="8"/>
      <c r="CU140" s="8"/>
      <c r="CV140" s="8"/>
      <c r="CW140" s="8"/>
      <c r="CX140" s="8"/>
      <c r="CY140" s="8"/>
      <c r="CZ140" s="8"/>
    </row>
    <row r="141" spans="3:104" x14ac:dyDescent="0.3">
      <c r="C141"/>
      <c r="D141"/>
      <c r="E141"/>
      <c r="F141"/>
      <c r="G141"/>
      <c r="H141"/>
      <c r="J141" s="8"/>
      <c r="K141" s="8"/>
      <c r="L141" s="8"/>
      <c r="M141" s="8"/>
      <c r="N141" s="8"/>
      <c r="O141" s="8"/>
      <c r="P141" s="8"/>
      <c r="Q141" s="8"/>
      <c r="R141" s="8"/>
      <c r="S141" s="8"/>
      <c r="T141" s="8"/>
      <c r="U141" s="8"/>
      <c r="V141" s="8"/>
      <c r="W141" s="8"/>
      <c r="X141" s="8"/>
      <c r="Y141" s="8"/>
      <c r="Z141" s="8"/>
      <c r="AA141" s="8"/>
      <c r="AB141" s="8"/>
      <c r="AC141" s="8"/>
      <c r="AD141" s="8"/>
      <c r="AE141" s="8"/>
      <c r="AF141" s="8"/>
      <c r="AG141" s="8"/>
      <c r="AH141" s="8"/>
      <c r="AI141" s="8"/>
      <c r="AJ141" s="8"/>
      <c r="AK141" s="8"/>
      <c r="AL141" s="8"/>
      <c r="AM141" s="8"/>
      <c r="AN141" s="8"/>
      <c r="AO141" s="8"/>
      <c r="AP141" s="8"/>
      <c r="AQ141" s="8"/>
      <c r="AR141" s="8"/>
      <c r="AS141" s="8"/>
      <c r="AT141" s="8"/>
      <c r="AU141" s="8"/>
      <c r="AV141" s="8"/>
      <c r="AW141" s="8"/>
      <c r="AX141" s="8"/>
      <c r="AY141" s="8"/>
      <c r="AZ141" s="8"/>
      <c r="BA141" s="8"/>
      <c r="BB141" s="8"/>
      <c r="BC141" s="8"/>
      <c r="BD141" s="8"/>
      <c r="BE141" s="8"/>
      <c r="BF141" s="8"/>
      <c r="BG141" s="8"/>
      <c r="BH141" s="8"/>
      <c r="BI141" s="8"/>
      <c r="BJ141" s="8"/>
      <c r="BK141" s="8"/>
      <c r="BL141" s="8"/>
      <c r="BM141" s="8"/>
      <c r="BN141" s="8"/>
      <c r="BO141" s="8"/>
      <c r="BP141" s="8"/>
      <c r="BQ141" s="8"/>
      <c r="BR141" s="8"/>
      <c r="BS141" s="8"/>
      <c r="BT141" s="8"/>
      <c r="BU141" s="8"/>
      <c r="BV141" s="8"/>
      <c r="BW141" s="8"/>
      <c r="BX141" s="8"/>
      <c r="BY141" s="8"/>
      <c r="BZ141" s="8"/>
      <c r="CA141" s="8"/>
      <c r="CB141" s="8"/>
      <c r="CC141" s="8"/>
      <c r="CD141" s="8"/>
      <c r="CE141" s="8"/>
      <c r="CF141" s="8"/>
      <c r="CG141" s="8"/>
      <c r="CH141" s="8"/>
      <c r="CI141" s="8"/>
      <c r="CJ141" s="8"/>
      <c r="CK141" s="8"/>
      <c r="CL141" s="8"/>
      <c r="CM141" s="8"/>
      <c r="CN141" s="8"/>
      <c r="CO141" s="8"/>
      <c r="CP141" s="8"/>
      <c r="CQ141" s="8"/>
      <c r="CR141" s="8"/>
      <c r="CS141" s="8"/>
      <c r="CT141" s="8"/>
      <c r="CU141" s="8"/>
      <c r="CV141" s="8"/>
      <c r="CW141" s="8"/>
      <c r="CX141" s="8"/>
      <c r="CY141" s="8"/>
      <c r="CZ141" s="8"/>
    </row>
    <row r="142" spans="3:104" x14ac:dyDescent="0.3">
      <c r="C142"/>
      <c r="D142"/>
      <c r="E142"/>
      <c r="F142"/>
      <c r="G142"/>
      <c r="H142"/>
      <c r="J142" s="8"/>
      <c r="K142" s="8"/>
      <c r="L142" s="8"/>
      <c r="M142" s="8"/>
      <c r="N142" s="8"/>
      <c r="O142" s="8"/>
      <c r="P142" s="8"/>
      <c r="Q142" s="8"/>
      <c r="R142" s="8"/>
      <c r="S142" s="8"/>
      <c r="T142" s="8"/>
      <c r="U142" s="8"/>
      <c r="V142" s="8"/>
      <c r="W142" s="8"/>
      <c r="X142" s="8"/>
      <c r="Y142" s="8"/>
      <c r="Z142" s="8"/>
      <c r="AA142" s="8"/>
      <c r="AB142" s="8"/>
      <c r="AC142" s="8"/>
      <c r="AD142" s="8"/>
      <c r="AE142" s="8"/>
      <c r="AF142" s="8"/>
      <c r="AG142" s="8"/>
      <c r="AH142" s="8"/>
      <c r="AI142" s="8"/>
      <c r="AJ142" s="8"/>
      <c r="AK142" s="8"/>
      <c r="AL142" s="8"/>
      <c r="AM142" s="8"/>
      <c r="AN142" s="8"/>
      <c r="AO142" s="8"/>
      <c r="AP142" s="8"/>
      <c r="AQ142" s="8"/>
      <c r="AR142" s="8"/>
      <c r="AS142" s="8"/>
      <c r="AT142" s="8"/>
      <c r="AU142" s="8"/>
      <c r="AV142" s="8"/>
      <c r="AW142" s="8"/>
      <c r="AX142" s="8"/>
      <c r="AY142" s="8"/>
      <c r="AZ142" s="8"/>
      <c r="BA142" s="8"/>
      <c r="BB142" s="8"/>
      <c r="BC142" s="8"/>
      <c r="BD142" s="8"/>
      <c r="BE142" s="8"/>
      <c r="BF142" s="8"/>
      <c r="BG142" s="8"/>
      <c r="BH142" s="8"/>
      <c r="BI142" s="8"/>
      <c r="BJ142" s="8"/>
      <c r="BK142" s="8"/>
      <c r="BL142" s="8"/>
      <c r="BM142" s="8"/>
      <c r="BN142" s="8"/>
      <c r="BO142" s="8"/>
      <c r="BP142" s="8"/>
      <c r="BQ142" s="8"/>
      <c r="BR142" s="8"/>
      <c r="BS142" s="8"/>
      <c r="BT142" s="8"/>
      <c r="BU142" s="8"/>
      <c r="BV142" s="8"/>
      <c r="BW142" s="8"/>
      <c r="BX142" s="8"/>
      <c r="BY142" s="8"/>
      <c r="BZ142" s="8"/>
      <c r="CA142" s="8"/>
      <c r="CB142" s="8"/>
      <c r="CC142" s="8"/>
      <c r="CD142" s="8"/>
      <c r="CE142" s="8"/>
      <c r="CF142" s="8"/>
      <c r="CG142" s="8"/>
      <c r="CH142" s="8"/>
      <c r="CI142" s="8"/>
      <c r="CJ142" s="8"/>
      <c r="CK142" s="8"/>
      <c r="CL142" s="8"/>
      <c r="CM142" s="8"/>
      <c r="CN142" s="8"/>
      <c r="CO142" s="8"/>
      <c r="CP142" s="8"/>
      <c r="CQ142" s="8"/>
      <c r="CR142" s="8"/>
      <c r="CS142" s="8"/>
      <c r="CT142" s="8"/>
      <c r="CU142" s="8"/>
      <c r="CV142" s="8"/>
      <c r="CW142" s="8"/>
      <c r="CX142" s="8"/>
      <c r="CY142" s="8"/>
      <c r="CZ142" s="8"/>
    </row>
  </sheetData>
  <mergeCells count="1">
    <mergeCell ref="B2:G2"/>
  </mergeCells>
  <pageMargins left="0.7" right="0.7" top="0.75" bottom="0.75" header="0.3" footer="0.3"/>
  <pageSetup paperSize="9" orientation="portrait"/>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hase xmlns="http://schemas.microsoft.com/sharepoint/v3/fields">
      <Value>Contracted</Value>
    </Phase>
    <PortalAuthor xmlns="http://schemas.microsoft.com/sharepoint/v3/fields"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File" ma:contentTypeID="0x0101000DD098BE9899426A8B0406C5EF9CA50A0088BDD742C1DD304A87D731357DBB47E2" ma:contentTypeVersion="1" ma:contentTypeDescription="This is the base type for all file formats" ma:contentTypeScope="" ma:versionID="7ff74889935fc138bd7541b24877147a">
  <xsd:schema xmlns:xsd="http://www.w3.org/2001/XMLSchema" xmlns:p="http://schemas.microsoft.com/office/2006/metadata/properties" xmlns:ns2="http://schemas.microsoft.com/sharepoint/v3/fields" targetNamespace="http://schemas.microsoft.com/office/2006/metadata/properties" ma:root="true" ma:fieldsID="46dc3d67e2c7a72f7fde2a6a9b1bcac1" ns2:_="">
    <xsd:import namespace="http://schemas.microsoft.com/sharepoint/v3/fields"/>
    <xsd:element name="properties">
      <xsd:complexType>
        <xsd:sequence>
          <xsd:element name="documentManagement">
            <xsd:complexType>
              <xsd:all>
                <xsd:element ref="ns2:PortalAuthor" minOccurs="0"/>
                <xsd:element ref="ns2:Phase" minOccurs="0"/>
              </xsd:all>
            </xsd:complexType>
          </xsd:element>
        </xsd:sequence>
      </xsd:complexType>
    </xsd:element>
  </xsd:schema>
  <xsd:schema xmlns:xsd="http://www.w3.org/2001/XMLSchema" xmlns:dms="http://schemas.microsoft.com/office/2006/documentManagement/types" targetNamespace="http://schemas.microsoft.com/sharepoint/v3/fields" elementFormDefault="qualified">
    <xsd:import namespace="http://schemas.microsoft.com/office/2006/documentManagement/types"/>
    <xsd:element name="PortalAuthor" ma:index="8" nillable="true" ma:displayName="Author" ma:internalName="PortalAuthor">
      <xsd:simpleType>
        <xsd:restriction base="dms:Text">
          <xsd:maxLength value="255"/>
        </xsd:restriction>
      </xsd:simpleType>
    </xsd:element>
    <xsd:element name="Phase" ma:index="9" nillable="true" ma:displayName="Phase" ma:default="Contracted" ma:internalName="Phase" ma:requiredMultiChoice="true">
      <xsd:complexType>
        <xsd:complexContent>
          <xsd:extension base="dms:MultiChoice">
            <xsd:sequence>
              <xsd:element name="Value" maxOccurs="unbounded" minOccurs="0" nillable="true">
                <xsd:simpleType>
                  <xsd:restriction base="dms:Choice">
                    <xsd:enumeration value="Precontracted"/>
                    <xsd:enumeration value="Contracted"/>
                    <xsd:enumeration value="Closed"/>
                  </xsd:restriction>
                </xsd:simple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AE784753-1928-4D6F-83BC-1FAE29BA76C6}">
  <ds:schemaRefs>
    <ds:schemaRef ds:uri="http://purl.org/dc/terms/"/>
    <ds:schemaRef ds:uri="http://schemas.microsoft.com/sharepoint/v3/fields"/>
    <ds:schemaRef ds:uri="http://purl.org/dc/dcmitype/"/>
    <ds:schemaRef ds:uri="http://www.w3.org/XML/1998/namespace"/>
    <ds:schemaRef ds:uri="http://schemas.microsoft.com/office/2006/documentManagement/types"/>
    <ds:schemaRef ds:uri="http://purl.org/dc/elements/1.1/"/>
    <ds:schemaRef ds:uri="http://schemas.microsoft.com/office/2006/metadata/properties"/>
    <ds:schemaRef ds:uri="http://schemas.openxmlformats.org/package/2006/metadata/core-properties"/>
    <ds:schemaRef ds:uri="http://schemas.microsoft.com/office/infopath/2007/PartnerControls"/>
  </ds:schemaRefs>
</ds:datastoreItem>
</file>

<file path=customXml/itemProps2.xml><?xml version="1.0" encoding="utf-8"?>
<ds:datastoreItem xmlns:ds="http://schemas.openxmlformats.org/officeDocument/2006/customXml" ds:itemID="{D5848600-2E8A-4836-874B-3D5E5B443EC6}">
  <ds:schemaRefs>
    <ds:schemaRef ds:uri="http://schemas.microsoft.com/sharepoint/v3/contenttype/forms"/>
  </ds:schemaRefs>
</ds:datastoreItem>
</file>

<file path=customXml/itemProps3.xml><?xml version="1.0" encoding="utf-8"?>
<ds:datastoreItem xmlns:ds="http://schemas.openxmlformats.org/officeDocument/2006/customXml" ds:itemID="{D5D6C50A-3B64-4A50-9420-90562322C57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fields"/>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31</vt:i4>
      </vt:variant>
      <vt:variant>
        <vt:lpstr>Named Ranges</vt:lpstr>
      </vt:variant>
      <vt:variant>
        <vt:i4>3</vt:i4>
      </vt:variant>
    </vt:vector>
  </HeadingPairs>
  <TitlesOfParts>
    <vt:vector size="34" baseType="lpstr">
      <vt:lpstr>LOG</vt:lpstr>
      <vt:lpstr>Intro</vt:lpstr>
      <vt:lpstr>READ THIS</vt:lpstr>
      <vt:lpstr>HOU_Deta Boil</vt:lpstr>
      <vt:lpstr>HOU_Semi-Deta Boil</vt:lpstr>
      <vt:lpstr>HOU_Multi Boil</vt:lpstr>
      <vt:lpstr>HP, gas absorption,air-to-water</vt:lpstr>
      <vt:lpstr>HP, gas absorpt,brine-to-water</vt:lpstr>
      <vt:lpstr>HP, gas adsorpt,brine to water</vt:lpstr>
      <vt:lpstr>Heat pump, air-to-air</vt:lpstr>
      <vt:lpstr>Oil-fired boiler</vt:lpstr>
      <vt:lpstr>Natural gas boiler</vt:lpstr>
      <vt:lpstr>DH substation</vt:lpstr>
      <vt:lpstr>Biomass boiler, automatic</vt:lpstr>
      <vt:lpstr>Electric heating</vt:lpstr>
      <vt:lpstr>Solar heating</vt:lpstr>
      <vt:lpstr>Heat pump, air-to-water</vt:lpstr>
      <vt:lpstr>Heat pump, ground source</vt:lpstr>
      <vt:lpstr>Biomass boiler, manual</vt:lpstr>
      <vt:lpstr>Wood stove</vt:lpstr>
      <vt:lpstr>Heat pump, gas engine air-water</vt:lpstr>
      <vt:lpstr>Heat pump, gas engine Brine-wat</vt:lpstr>
      <vt:lpstr>Heat pump, ventilation</vt:lpstr>
      <vt:lpstr>Micro CHP, natural gas FC</vt:lpstr>
      <vt:lpstr>Micro CHP, hydrogen FC</vt:lpstr>
      <vt:lpstr>Micro CHP - Stirling engine</vt:lpstr>
      <vt:lpstr>Micro CHP - Gas engine</vt:lpstr>
      <vt:lpstr>DH network</vt:lpstr>
      <vt:lpstr>Electrical grid</vt:lpstr>
      <vt:lpstr>DBcompar after new tech ka sept</vt:lpstr>
      <vt:lpstr>MBcompar after new tech ka sept</vt:lpstr>
      <vt:lpstr>'Micro CHP - Stirling engine'!_ftn1</vt:lpstr>
      <vt:lpstr>'Biomass boiler, automatic'!_Toc305146851</vt:lpstr>
      <vt:lpstr>Euro</vt:lpstr>
    </vt:vector>
  </TitlesOfParts>
  <Company>COWI</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Thomas Engberg Pedersen</dc:creator>
  <cp:lastModifiedBy>Mikkel Bosack</cp:lastModifiedBy>
  <dcterms:created xsi:type="dcterms:W3CDTF">2012-05-21T08:38:35Z</dcterms:created>
  <dcterms:modified xsi:type="dcterms:W3CDTF">2021-03-31T08:36:37Z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0x0101000DD098BE9899426A8B0406C5EF9CA50A0088BDD742C1DD304A87D731357DBB47E2</vt:lpwstr>
  </property>
  <property fmtid="{D5CDD505-2E9C-101B-9397-08002B2CF9AE}" pid="3" name="_NewReviewCycle">
    <vt:lpwstr/>
  </property>
  <property fmtid="{D5CDD505-2E9C-101B-9397-08002B2CF9AE}" pid="4" name="SaveCode">
    <vt:r8>661581695079803</vt:r8>
  </property>
</Properties>
</file>