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0" yWindow="945" windowWidth="22425" windowHeight="11745" activeTab="5"/>
  </bookViews>
  <sheets>
    <sheet name="Other_trans" sheetId="4" r:id="rId1"/>
    <sheet name="Waste_trans" sheetId="1" r:id="rId2"/>
    <sheet name="AGR_trans" sheetId="11" r:id="rId3"/>
    <sheet name="CH4R_trans" sheetId="8" r:id="rId4"/>
    <sheet name="N2OR_trans" sheetId="6" r:id="rId5"/>
    <sheet name="TechSelection" sheetId="3" r:id="rId6"/>
    <sheet name="Calc_CH4" sheetId="2" r:id="rId7"/>
    <sheet name="Calc_N2O" sheetId="5" r:id="rId8"/>
    <sheet name="Calc_FGS" sheetId="10" r:id="rId9"/>
    <sheet name="Calculation" sheetId="9" r:id="rId10"/>
  </sheets>
  <externalReferences>
    <externalReference r:id="rId11"/>
    <externalReference r:id="rId12"/>
    <externalReference r:id="rId13"/>
  </externalReferences>
  <definedNames>
    <definedName name="BaseYear">[1]Calculation!$K$2</definedName>
    <definedName name="FID_1">[2]AGR_Fuels!$A$2</definedName>
    <definedName name="Regs">[3]Sheet1!$P$3:$P$19</definedName>
    <definedName name="Tiny">Calculation!$G$5</definedName>
  </definedNames>
  <calcPr calcId="114210" calcMode="manual"/>
</workbook>
</file>

<file path=xl/calcChain.xml><?xml version="1.0" encoding="utf-8"?>
<calcChain xmlns="http://schemas.openxmlformats.org/spreadsheetml/2006/main">
  <c r="V6" i="4"/>
  <c r="W6"/>
  <c r="G6"/>
  <c r="J6"/>
  <c r="V7"/>
  <c r="W7"/>
  <c r="G7"/>
  <c r="J7"/>
  <c r="V8"/>
  <c r="W8"/>
  <c r="G8"/>
  <c r="J8"/>
  <c r="V9"/>
  <c r="W9"/>
  <c r="G9"/>
  <c r="J9"/>
  <c r="V10"/>
  <c r="W10"/>
  <c r="G10"/>
  <c r="J10"/>
  <c r="V11"/>
  <c r="W11"/>
  <c r="G11"/>
  <c r="J11"/>
  <c r="V12"/>
  <c r="W12"/>
  <c r="G12"/>
  <c r="J12"/>
  <c r="V13"/>
  <c r="W13"/>
  <c r="G13"/>
  <c r="J13"/>
  <c r="V14"/>
  <c r="W14"/>
  <c r="G14"/>
  <c r="J14"/>
  <c r="G80" i="1"/>
  <c r="F80"/>
  <c r="G79"/>
  <c r="F79"/>
  <c r="G78"/>
  <c r="F78"/>
  <c r="G77"/>
  <c r="F77"/>
  <c r="G76"/>
  <c r="F76"/>
  <c r="G75"/>
  <c r="F75"/>
  <c r="F9" i="8" a="1"/>
  <c r="F9"/>
  <c r="G9"/>
  <c r="F10"/>
  <c r="G10"/>
  <c r="F11"/>
  <c r="G11"/>
  <c r="F12"/>
  <c r="G12"/>
  <c r="V15" i="4"/>
  <c r="W15"/>
  <c r="F15" a="1"/>
  <c r="V16"/>
  <c r="W16"/>
  <c r="F16" a="1"/>
  <c r="V17"/>
  <c r="W17"/>
  <c r="F17" a="1"/>
  <c r="V18"/>
  <c r="W18"/>
  <c r="F18" a="1"/>
  <c r="V19"/>
  <c r="W19"/>
  <c r="F19" a="1"/>
  <c r="V20"/>
  <c r="W20"/>
  <c r="F20" a="1"/>
  <c r="V21"/>
  <c r="W21"/>
  <c r="F21" a="1"/>
  <c r="V22"/>
  <c r="W22"/>
  <c r="F22" a="1"/>
  <c r="V23"/>
  <c r="W23"/>
  <c r="F23" a="1"/>
  <c r="V24"/>
  <c r="W24"/>
  <c r="F24" a="1"/>
  <c r="F24"/>
  <c r="G24"/>
  <c r="H24"/>
  <c r="I24"/>
  <c r="V25"/>
  <c r="W25"/>
  <c r="F25" a="1"/>
  <c r="F25"/>
  <c r="G25"/>
  <c r="H25"/>
  <c r="I25"/>
  <c r="V26"/>
  <c r="W26"/>
  <c r="F26" a="1"/>
  <c r="F26"/>
  <c r="G26"/>
  <c r="H26"/>
  <c r="I26"/>
  <c r="V27"/>
  <c r="W27"/>
  <c r="F27" a="1"/>
  <c r="F27"/>
  <c r="G27"/>
  <c r="H27"/>
  <c r="I27"/>
  <c r="V28"/>
  <c r="W28"/>
  <c r="F28" a="1"/>
  <c r="F28"/>
  <c r="G28"/>
  <c r="H28"/>
  <c r="I28"/>
  <c r="V29"/>
  <c r="W29"/>
  <c r="F29" a="1"/>
  <c r="F29"/>
  <c r="G29"/>
  <c r="H29"/>
  <c r="I29"/>
  <c r="V30"/>
  <c r="W30"/>
  <c r="F30" a="1"/>
  <c r="F30"/>
  <c r="G30"/>
  <c r="H30"/>
  <c r="I30"/>
  <c r="V31"/>
  <c r="W31"/>
  <c r="F31" a="1"/>
  <c r="F31"/>
  <c r="G31"/>
  <c r="H31"/>
  <c r="I31"/>
  <c r="V32"/>
  <c r="W32"/>
  <c r="F32" a="1"/>
  <c r="F32"/>
  <c r="G32"/>
  <c r="H32"/>
  <c r="I32"/>
  <c r="V33"/>
  <c r="W33"/>
  <c r="F33" a="1"/>
  <c r="F33"/>
  <c r="G33"/>
  <c r="H33"/>
  <c r="I33"/>
  <c r="V34"/>
  <c r="W34"/>
  <c r="F34" a="1"/>
  <c r="F34"/>
  <c r="G34"/>
  <c r="H34"/>
  <c r="I34"/>
  <c r="V35"/>
  <c r="W35"/>
  <c r="F35" a="1"/>
  <c r="F35"/>
  <c r="G35"/>
  <c r="H35"/>
  <c r="I35"/>
  <c r="V36"/>
  <c r="W36"/>
  <c r="F36" a="1"/>
  <c r="F36"/>
  <c r="G36"/>
  <c r="H36"/>
  <c r="I36"/>
  <c r="V37"/>
  <c r="W37"/>
  <c r="F37" a="1"/>
  <c r="F37"/>
  <c r="G37"/>
  <c r="H37"/>
  <c r="I37"/>
  <c r="V38"/>
  <c r="W38"/>
  <c r="F38" a="1"/>
  <c r="F38"/>
  <c r="G38"/>
  <c r="H38"/>
  <c r="I38"/>
  <c r="V39"/>
  <c r="W39"/>
  <c r="F39" a="1"/>
  <c r="F39"/>
  <c r="G39"/>
  <c r="H39"/>
  <c r="I39"/>
  <c r="V40"/>
  <c r="W40"/>
  <c r="F40" a="1"/>
  <c r="F40"/>
  <c r="G40"/>
  <c r="H40"/>
  <c r="I40"/>
  <c r="V41"/>
  <c r="W41"/>
  <c r="F41" a="1"/>
  <c r="F41"/>
  <c r="G41"/>
  <c r="H41"/>
  <c r="I41"/>
  <c r="V42"/>
  <c r="W42"/>
  <c r="F42" a="1"/>
  <c r="F42"/>
  <c r="G42"/>
  <c r="H42"/>
  <c r="I42"/>
  <c r="V43"/>
  <c r="W43"/>
  <c r="F43" a="1"/>
  <c r="F43"/>
  <c r="G43"/>
  <c r="H43"/>
  <c r="I43"/>
  <c r="V44"/>
  <c r="W44"/>
  <c r="F44" a="1"/>
  <c r="F44"/>
  <c r="G44"/>
  <c r="H44"/>
  <c r="I44"/>
  <c r="V45"/>
  <c r="W45"/>
  <c r="V46"/>
  <c r="W46"/>
  <c r="V47"/>
  <c r="W47"/>
  <c r="V48"/>
  <c r="W48"/>
  <c r="V49"/>
  <c r="W49"/>
  <c r="V50"/>
  <c r="W50"/>
  <c r="V51"/>
  <c r="W51"/>
  <c r="V52"/>
  <c r="W52"/>
  <c r="V53"/>
  <c r="W53"/>
  <c r="V54"/>
  <c r="W54"/>
  <c r="V55"/>
  <c r="W55"/>
  <c r="V56"/>
  <c r="W56"/>
  <c r="V57"/>
  <c r="W57"/>
  <c r="V58"/>
  <c r="W58"/>
  <c r="V59"/>
  <c r="W59"/>
  <c r="V60"/>
  <c r="W60"/>
  <c r="V61"/>
  <c r="W61"/>
  <c r="V62"/>
  <c r="W62"/>
  <c r="V63"/>
  <c r="W63"/>
  <c r="V64"/>
  <c r="W64"/>
  <c r="V65"/>
  <c r="W65"/>
  <c r="V66"/>
  <c r="W66"/>
  <c r="V67"/>
  <c r="W67"/>
  <c r="V68"/>
  <c r="W68"/>
  <c r="V69"/>
  <c r="W69"/>
  <c r="V70"/>
  <c r="W70"/>
  <c r="V71"/>
  <c r="W71"/>
  <c r="V72"/>
  <c r="W72"/>
  <c r="V73"/>
  <c r="W73"/>
  <c r="V74"/>
  <c r="W74"/>
  <c r="AB11" i="10"/>
  <c r="AA11"/>
  <c r="Z11"/>
  <c r="Y11"/>
  <c r="X11"/>
  <c r="W11"/>
  <c r="V11"/>
  <c r="U11"/>
  <c r="T11"/>
  <c r="S11"/>
  <c r="R11"/>
  <c r="Q11"/>
  <c r="P11"/>
  <c r="AB10"/>
  <c r="AA10"/>
  <c r="Z10"/>
  <c r="Y10"/>
  <c r="X10"/>
  <c r="W10"/>
  <c r="V10"/>
  <c r="U10"/>
  <c r="T10"/>
  <c r="S10"/>
  <c r="R10"/>
  <c r="Q10"/>
  <c r="P10"/>
  <c r="AB9"/>
  <c r="AA9"/>
  <c r="Z9"/>
  <c r="Y9"/>
  <c r="X9"/>
  <c r="W9"/>
  <c r="V9"/>
  <c r="U9"/>
  <c r="T9"/>
  <c r="S9"/>
  <c r="R9"/>
  <c r="Q9"/>
  <c r="P9"/>
  <c r="AB8"/>
  <c r="AA8"/>
  <c r="Z8"/>
  <c r="Y8"/>
  <c r="X8"/>
  <c r="W8"/>
  <c r="V8"/>
  <c r="U8"/>
  <c r="T8"/>
  <c r="S8"/>
  <c r="R8"/>
  <c r="Q8"/>
  <c r="P8"/>
  <c r="G6" i="11"/>
  <c r="G5" i="1" a="1"/>
  <c r="G15"/>
  <c r="F15"/>
  <c r="G14"/>
  <c r="F14"/>
  <c r="G13"/>
  <c r="F13"/>
  <c r="G12"/>
  <c r="F12"/>
  <c r="G11"/>
  <c r="F11"/>
  <c r="G10"/>
  <c r="F10"/>
  <c r="G9"/>
  <c r="F9"/>
  <c r="G8"/>
  <c r="F8"/>
  <c r="G7"/>
  <c r="F7"/>
  <c r="G6"/>
  <c r="F6"/>
  <c r="G5"/>
  <c r="F5"/>
  <c r="F30" i="6"/>
  <c r="F74" i="4" a="1"/>
  <c r="F73" a="1"/>
  <c r="F72" a="1"/>
  <c r="F71" a="1"/>
  <c r="F70" a="1"/>
  <c r="F69" a="1"/>
  <c r="F68" a="1"/>
  <c r="F67" a="1"/>
  <c r="F66" a="1"/>
  <c r="F65" a="1"/>
  <c r="F64" a="1"/>
  <c r="F63" a="1"/>
  <c r="F62" a="1"/>
  <c r="F61" a="1"/>
  <c r="F60" a="1"/>
  <c r="F59" a="1"/>
  <c r="F58" a="1"/>
  <c r="F57" a="1"/>
  <c r="F56" a="1"/>
  <c r="F55" a="1"/>
  <c r="F54" a="1"/>
  <c r="F53" a="1"/>
  <c r="F52" a="1"/>
  <c r="F51" a="1"/>
  <c r="F50" a="1"/>
  <c r="F49" a="1"/>
  <c r="F48" a="1"/>
  <c r="F47" a="1"/>
  <c r="F46" a="1"/>
  <c r="F45" a="1"/>
  <c r="N33" i="10"/>
  <c r="M33"/>
  <c r="L33"/>
  <c r="K33"/>
  <c r="J33"/>
  <c r="I33"/>
  <c r="H33"/>
  <c r="G33"/>
  <c r="F33"/>
  <c r="E33"/>
  <c r="D33"/>
  <c r="C33"/>
  <c r="B33"/>
  <c r="N26"/>
  <c r="M26"/>
  <c r="L26"/>
  <c r="K26"/>
  <c r="J26"/>
  <c r="I26"/>
  <c r="H26"/>
  <c r="G26"/>
  <c r="F26"/>
  <c r="E26"/>
  <c r="D26"/>
  <c r="C26"/>
  <c r="B26"/>
  <c r="N19"/>
  <c r="M19"/>
  <c r="L19"/>
  <c r="K19"/>
  <c r="J19"/>
  <c r="I19"/>
  <c r="H19"/>
  <c r="G19"/>
  <c r="F19"/>
  <c r="E19"/>
  <c r="D19"/>
  <c r="C19"/>
  <c r="B19"/>
  <c r="G80" i="8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14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14"/>
  <c r="C2" i="9"/>
  <c r="D4"/>
  <c r="D6"/>
  <c r="C8"/>
  <c r="C7"/>
  <c r="C3"/>
  <c r="D5"/>
  <c r="G22" i="6"/>
  <c r="G21"/>
  <c r="F22"/>
  <c r="F21"/>
  <c r="G86" i="1"/>
  <c r="F86"/>
  <c r="N18" i="5"/>
  <c r="M18"/>
  <c r="L18"/>
  <c r="K18"/>
  <c r="J18"/>
  <c r="I18"/>
  <c r="H18"/>
  <c r="G18"/>
  <c r="F18"/>
  <c r="E18"/>
  <c r="D18"/>
  <c r="C18"/>
  <c r="B18"/>
  <c r="J15" i="4" a="1"/>
  <c r="Q15" i="10" a="1"/>
  <c r="R15" a="1"/>
  <c r="S15" a="1"/>
  <c r="U15" a="1"/>
  <c r="V15" a="1"/>
  <c r="W15" a="1"/>
  <c r="X15" a="1"/>
  <c r="Y15" a="1"/>
  <c r="Z15" a="1"/>
  <c r="AB15" a="1"/>
  <c r="Q22" a="1"/>
  <c r="R22" a="1"/>
  <c r="S22" a="1"/>
  <c r="U22" a="1"/>
  <c r="V22" a="1"/>
  <c r="W22" a="1"/>
  <c r="X22" a="1"/>
  <c r="Y22" a="1"/>
  <c r="Z22" a="1"/>
  <c r="AB22" a="1"/>
  <c r="Q29" a="1"/>
  <c r="R29" a="1"/>
  <c r="S29" a="1"/>
  <c r="U29" a="1"/>
  <c r="V29" a="1"/>
  <c r="W29" a="1"/>
  <c r="X29" a="1"/>
  <c r="Y29" a="1"/>
  <c r="Z29" a="1"/>
  <c r="AB29" a="1"/>
  <c r="P15" a="1"/>
  <c r="P18"/>
  <c r="P17"/>
  <c r="P16"/>
  <c r="P15"/>
  <c r="Q18"/>
  <c r="Q17"/>
  <c r="Q16"/>
  <c r="Q15"/>
  <c r="R18"/>
  <c r="R17"/>
  <c r="R16"/>
  <c r="R15"/>
  <c r="S18"/>
  <c r="S17"/>
  <c r="S16"/>
  <c r="S15"/>
  <c r="T15" a="1"/>
  <c r="T18"/>
  <c r="T17"/>
  <c r="T16"/>
  <c r="T15"/>
  <c r="U18"/>
  <c r="U17"/>
  <c r="U16"/>
  <c r="U15"/>
  <c r="V18"/>
  <c r="V17"/>
  <c r="V16"/>
  <c r="V15"/>
  <c r="W18"/>
  <c r="W17"/>
  <c r="W16"/>
  <c r="W15"/>
  <c r="X18"/>
  <c r="X17"/>
  <c r="X16"/>
  <c r="X15"/>
  <c r="Y18"/>
  <c r="Y17"/>
  <c r="Y16"/>
  <c r="Y15"/>
  <c r="Z18"/>
  <c r="Z17"/>
  <c r="Z16"/>
  <c r="Z15"/>
  <c r="AA15" a="1"/>
  <c r="AA18"/>
  <c r="AA17"/>
  <c r="AA16"/>
  <c r="AA15"/>
  <c r="AB18"/>
  <c r="AB17"/>
  <c r="AB16"/>
  <c r="AB15"/>
  <c r="P22" a="1"/>
  <c r="P25"/>
  <c r="P24"/>
  <c r="P23"/>
  <c r="P22"/>
  <c r="Q25"/>
  <c r="Q24"/>
  <c r="Q23"/>
  <c r="Q22"/>
  <c r="R25"/>
  <c r="R24"/>
  <c r="R23"/>
  <c r="R22"/>
  <c r="S25"/>
  <c r="S24"/>
  <c r="S23"/>
  <c r="S22"/>
  <c r="T22" a="1"/>
  <c r="T25"/>
  <c r="T24"/>
  <c r="T23"/>
  <c r="T22"/>
  <c r="U25"/>
  <c r="U24"/>
  <c r="U23"/>
  <c r="U22"/>
  <c r="V25"/>
  <c r="V24"/>
  <c r="V23"/>
  <c r="V22"/>
  <c r="W25"/>
  <c r="W24"/>
  <c r="W23"/>
  <c r="W22"/>
  <c r="X25"/>
  <c r="X24"/>
  <c r="X23"/>
  <c r="X22"/>
  <c r="Y25"/>
  <c r="Y24"/>
  <c r="Y23"/>
  <c r="Y22"/>
  <c r="Z25"/>
  <c r="Z24"/>
  <c r="Z23"/>
  <c r="Z22"/>
  <c r="AA22" a="1"/>
  <c r="AA25"/>
  <c r="AA24"/>
  <c r="AA23"/>
  <c r="AA22"/>
  <c r="AB25"/>
  <c r="AB24"/>
  <c r="AB23"/>
  <c r="AB22"/>
  <c r="P29" a="1"/>
  <c r="P32"/>
  <c r="P31"/>
  <c r="P30"/>
  <c r="P29"/>
  <c r="Q32"/>
  <c r="Q31"/>
  <c r="Q30"/>
  <c r="Q29"/>
  <c r="R32"/>
  <c r="R31"/>
  <c r="R30"/>
  <c r="R29"/>
  <c r="S32"/>
  <c r="S31"/>
  <c r="S30"/>
  <c r="S29"/>
  <c r="T29" a="1"/>
  <c r="T32"/>
  <c r="T31"/>
  <c r="T30"/>
  <c r="T29"/>
  <c r="U32"/>
  <c r="U31"/>
  <c r="U30"/>
  <c r="U29"/>
  <c r="V32"/>
  <c r="V31"/>
  <c r="V30"/>
  <c r="V29"/>
  <c r="W32"/>
  <c r="W31"/>
  <c r="W30"/>
  <c r="W29"/>
  <c r="X32"/>
  <c r="X31"/>
  <c r="X30"/>
  <c r="X29"/>
  <c r="Y32"/>
  <c r="Y31"/>
  <c r="Y30"/>
  <c r="Y29"/>
  <c r="Z32"/>
  <c r="Z31"/>
  <c r="Z30"/>
  <c r="Z29"/>
  <c r="AA29" a="1"/>
  <c r="AA32"/>
  <c r="AA31"/>
  <c r="AA30"/>
  <c r="AA29"/>
  <c r="AB32"/>
  <c r="AB31"/>
  <c r="AB30"/>
  <c r="AB29"/>
  <c r="I45" i="4"/>
  <c r="H45"/>
  <c r="G45"/>
  <c r="F45"/>
  <c r="I46"/>
  <c r="H46"/>
  <c r="G46"/>
  <c r="F46"/>
  <c r="I47"/>
  <c r="H47"/>
  <c r="G47"/>
  <c r="F47"/>
  <c r="I48"/>
  <c r="H48"/>
  <c r="G48"/>
  <c r="F48"/>
  <c r="I49"/>
  <c r="H49"/>
  <c r="G49"/>
  <c r="F49"/>
  <c r="I50"/>
  <c r="H50"/>
  <c r="G50"/>
  <c r="F50"/>
  <c r="I51"/>
  <c r="H51"/>
  <c r="G51"/>
  <c r="F51"/>
  <c r="I52"/>
  <c r="H52"/>
  <c r="G52"/>
  <c r="F52"/>
  <c r="I53"/>
  <c r="H53"/>
  <c r="G53"/>
  <c r="F53"/>
  <c r="I54"/>
  <c r="H54"/>
  <c r="G54"/>
  <c r="F54"/>
  <c r="I55"/>
  <c r="H55"/>
  <c r="G55"/>
  <c r="F55"/>
  <c r="I56"/>
  <c r="H56"/>
  <c r="G56"/>
  <c r="F56"/>
  <c r="I57"/>
  <c r="H57"/>
  <c r="G57"/>
  <c r="F57"/>
  <c r="I58"/>
  <c r="H58"/>
  <c r="G58"/>
  <c r="F58"/>
  <c r="I59"/>
  <c r="H59"/>
  <c r="G59"/>
  <c r="F59"/>
  <c r="I60"/>
  <c r="H60"/>
  <c r="G60"/>
  <c r="F60"/>
  <c r="I61"/>
  <c r="H61"/>
  <c r="G61"/>
  <c r="F61"/>
  <c r="I62"/>
  <c r="H62"/>
  <c r="G62"/>
  <c r="F62"/>
  <c r="I63"/>
  <c r="H63"/>
  <c r="G63"/>
  <c r="F63"/>
  <c r="I64"/>
  <c r="H64"/>
  <c r="G64"/>
  <c r="F64"/>
  <c r="I65"/>
  <c r="H65"/>
  <c r="G65"/>
  <c r="F65"/>
  <c r="I66"/>
  <c r="H66"/>
  <c r="G66"/>
  <c r="F66"/>
  <c r="I67"/>
  <c r="H67"/>
  <c r="G67"/>
  <c r="F67"/>
  <c r="I68"/>
  <c r="H68"/>
  <c r="G68"/>
  <c r="F68"/>
  <c r="I69"/>
  <c r="H69"/>
  <c r="G69"/>
  <c r="F69"/>
  <c r="I70"/>
  <c r="H70"/>
  <c r="G70"/>
  <c r="F70"/>
  <c r="I71"/>
  <c r="H71"/>
  <c r="G71"/>
  <c r="F71"/>
  <c r="I72"/>
  <c r="H72"/>
  <c r="G72"/>
  <c r="F72"/>
  <c r="I73"/>
  <c r="H73"/>
  <c r="G73"/>
  <c r="F73"/>
  <c r="I74"/>
  <c r="H74"/>
  <c r="G74"/>
  <c r="F74"/>
  <c r="G23"/>
  <c r="J23"/>
  <c r="I23"/>
  <c r="H23"/>
  <c r="F23"/>
  <c r="G22"/>
  <c r="J22"/>
  <c r="I22"/>
  <c r="H22"/>
  <c r="F22"/>
  <c r="G21"/>
  <c r="J21"/>
  <c r="I21"/>
  <c r="H21"/>
  <c r="F21"/>
  <c r="G20"/>
  <c r="J20"/>
  <c r="I20"/>
  <c r="H20"/>
  <c r="F20"/>
  <c r="G19"/>
  <c r="J19"/>
  <c r="I19"/>
  <c r="H19"/>
  <c r="F19"/>
  <c r="G18"/>
  <c r="J18"/>
  <c r="I18"/>
  <c r="H18"/>
  <c r="F18"/>
  <c r="G17"/>
  <c r="J17"/>
  <c r="I17"/>
  <c r="H17"/>
  <c r="F17"/>
  <c r="G16"/>
  <c r="J16"/>
  <c r="I16"/>
  <c r="H16"/>
  <c r="F16"/>
  <c r="G15"/>
  <c r="J15"/>
  <c r="I15"/>
  <c r="H15"/>
  <c r="F15"/>
</calcChain>
</file>

<file path=xl/comments1.xml><?xml version="1.0" encoding="utf-8"?>
<comments xmlns="http://schemas.openxmlformats.org/spreadsheetml/2006/main">
  <authors>
    <author>Antti Lehtilä</author>
  </authors>
  <commentList>
    <comment ref="F86" authorId="0">
      <text>
        <r>
          <rPr>
            <b/>
            <sz val="9"/>
            <color indexed="81"/>
            <rFont val="Tahoma"/>
            <family val="2"/>
          </rPr>
          <t>Antti Lehtilä:</t>
        </r>
        <r>
          <rPr>
            <sz val="9"/>
            <color indexed="81"/>
            <rFont val="Tahoma"/>
            <family val="2"/>
          </rPr>
          <t xml:space="preserve">
Composting emissions</t>
        </r>
      </text>
    </comment>
    <comment ref="G86" authorId="0">
      <text>
        <r>
          <rPr>
            <b/>
            <sz val="9"/>
            <color indexed="81"/>
            <rFont val="Tahoma"/>
            <family val="2"/>
          </rPr>
          <t>Antti Lehtilä:</t>
        </r>
        <r>
          <rPr>
            <sz val="9"/>
            <color indexed="81"/>
            <rFont val="Tahoma"/>
            <family val="2"/>
          </rPr>
          <t xml:space="preserve">
Composting emissions</t>
        </r>
      </text>
    </comment>
  </commentList>
</comments>
</file>

<file path=xl/comments2.xml><?xml version="1.0" encoding="utf-8"?>
<comments xmlns="http://schemas.openxmlformats.org/spreadsheetml/2006/main">
  <authors>
    <author>Maryse Labriet</author>
  </authors>
  <commentList>
    <comment ref="C7" authorId="0">
      <text>
        <r>
          <rPr>
            <b/>
            <sz val="8"/>
            <color indexed="81"/>
            <rFont val="Tahoma"/>
          </rPr>
          <t>Maryse Labriet:</t>
        </r>
        <r>
          <rPr>
            <sz val="8"/>
            <color indexed="81"/>
            <rFont val="Tahoma"/>
          </rPr>
          <t xml:space="preserve">
US-EPA uses 3.06 (based on energy)</t>
        </r>
      </text>
    </comment>
    <comment ref="C8" authorId="0">
      <text>
        <r>
          <rPr>
            <b/>
            <sz val="8"/>
            <color indexed="81"/>
            <rFont val="Tahoma"/>
          </rPr>
          <t>Maryse Labriet:</t>
        </r>
        <r>
          <rPr>
            <sz val="8"/>
            <color indexed="81"/>
            <rFont val="Tahoma"/>
          </rPr>
          <t xml:space="preserve">
From US-EPA. And recalculated by ML using PV=nRT</t>
        </r>
      </text>
    </comment>
  </commentList>
</comments>
</file>

<file path=xl/sharedStrings.xml><?xml version="1.0" encoding="utf-8"?>
<sst xmlns="http://schemas.openxmlformats.org/spreadsheetml/2006/main" count="1911" uniqueCount="235">
  <si>
    <t>~TFM_UPD</t>
  </si>
  <si>
    <t>TimeSlice</t>
  </si>
  <si>
    <t>LimType</t>
  </si>
  <si>
    <t>Attribute</t>
  </si>
  <si>
    <t>Year</t>
  </si>
  <si>
    <t>DNK</t>
  </si>
  <si>
    <t>FIN</t>
  </si>
  <si>
    <t>NOR</t>
  </si>
  <si>
    <t>SWE</t>
  </si>
  <si>
    <t>Pset_Set</t>
  </si>
  <si>
    <t>Pset_CO</t>
  </si>
  <si>
    <t>Pset_CI</t>
  </si>
  <si>
    <t>Pset_PN</t>
  </si>
  <si>
    <t>Pset_PD</t>
  </si>
  <si>
    <t>Cset_Set</t>
  </si>
  <si>
    <t>Cset_CN</t>
  </si>
  <si>
    <t>Cset_CD</t>
  </si>
  <si>
    <t>*0.9</t>
  </si>
  <si>
    <t>FIXOM</t>
  </si>
  <si>
    <t>FX</t>
  </si>
  <si>
    <t>ACT_BND</t>
  </si>
  <si>
    <t>RESWLF000</t>
  </si>
  <si>
    <t>FLO_SHAR</t>
  </si>
  <si>
    <t>RESWINRT</t>
  </si>
  <si>
    <t>RESWFAST</t>
  </si>
  <si>
    <t>FLO_DELIV</t>
  </si>
  <si>
    <t>RESWGATE</t>
  </si>
  <si>
    <t>STG_LOSS</t>
  </si>
  <si>
    <t>RESWLFAST</t>
  </si>
  <si>
    <t>RESWLSLOW</t>
  </si>
  <si>
    <t>ACTFLO</t>
  </si>
  <si>
    <t>RESMETG</t>
  </si>
  <si>
    <t>OUTPUT</t>
  </si>
  <si>
    <t>RESWLF2</t>
  </si>
  <si>
    <t>RESWLF3</t>
  </si>
  <si>
    <t>RESWLF4</t>
  </si>
  <si>
    <t>RESWBIOT</t>
  </si>
  <si>
    <t>RESMFAST</t>
  </si>
  <si>
    <t>RESWLFGEN</t>
  </si>
  <si>
    <t>RESWLF5</t>
  </si>
  <si>
    <t>RESWLF6</t>
  </si>
  <si>
    <t>RESWLF7</t>
  </si>
  <si>
    <t>ACH4NONAB</t>
  </si>
  <si>
    <t>AGRN2OP</t>
  </si>
  <si>
    <t>RESOTH000</t>
  </si>
  <si>
    <t>RCH4NONAB</t>
  </si>
  <si>
    <t>RESN2OP</t>
  </si>
  <si>
    <t>~TFM_INS</t>
  </si>
  <si>
    <t>ANNUAL</t>
  </si>
  <si>
    <t>STG_CHRG</t>
  </si>
  <si>
    <t>LO</t>
  </si>
  <si>
    <t>COM_BNDPRD</t>
  </si>
  <si>
    <t>UPXCH4X</t>
  </si>
  <si>
    <t>INDNIT000</t>
  </si>
  <si>
    <t>~TFM_AVA</t>
  </si>
  <si>
    <t>*</t>
  </si>
  <si>
    <t>PRC_MARK</t>
  </si>
  <si>
    <t>BIOBMU</t>
  </si>
  <si>
    <t>Other_Indexes</t>
  </si>
  <si>
    <t>ADDWASTE</t>
  </si>
  <si>
    <t>UP</t>
  </si>
  <si>
    <t>~TFM_DINS</t>
  </si>
  <si>
    <t>WWAT</t>
  </si>
  <si>
    <t>ACIDS</t>
  </si>
  <si>
    <t>AGRMMETH</t>
  </si>
  <si>
    <t>WWATER</t>
  </si>
  <si>
    <t>LANDFIL</t>
  </si>
  <si>
    <t>AGRCH4P</t>
  </si>
  <si>
    <t>AN2ONONAB</t>
  </si>
  <si>
    <t>FLO_EMIS</t>
  </si>
  <si>
    <t>ACT</t>
  </si>
  <si>
    <t>RESCH4P</t>
  </si>
  <si>
    <t>FIM</t>
  </si>
  <si>
    <t>RESWSLOW</t>
  </si>
  <si>
    <t>IN2O*</t>
  </si>
  <si>
    <t>FLO_MARK</t>
  </si>
  <si>
    <t>AN2OCROP*</t>
  </si>
  <si>
    <t>AGRCNITR</t>
  </si>
  <si>
    <t>AN2OFERT*</t>
  </si>
  <si>
    <t>AGRFNITR</t>
  </si>
  <si>
    <t>AN2OANIM*</t>
  </si>
  <si>
    <t>AGRANITR</t>
  </si>
  <si>
    <t>AN2OCROP1</t>
  </si>
  <si>
    <t>AN2OCROP2</t>
  </si>
  <si>
    <t>AN2OFERT1</t>
  </si>
  <si>
    <t>AN2OFERT2</t>
  </si>
  <si>
    <t>AN2OFERT3</t>
  </si>
  <si>
    <t>AN2OFERT4</t>
  </si>
  <si>
    <t>AN2OFERT5</t>
  </si>
  <si>
    <t>AN2OANIM1</t>
  </si>
  <si>
    <t>AN2OANIM2</t>
  </si>
  <si>
    <t>0</t>
  </si>
  <si>
    <t>ONOFGS00</t>
  </si>
  <si>
    <t>\I:</t>
  </si>
  <si>
    <t>N</t>
  </si>
  <si>
    <t>NCAP_BND</t>
  </si>
  <si>
    <t>FGR*</t>
  </si>
  <si>
    <t>INDN2OP</t>
  </si>
  <si>
    <t>FGROIREC</t>
  </si>
  <si>
    <t>COM_IE</t>
  </si>
  <si>
    <t>RESWLF8</t>
  </si>
  <si>
    <t>ACH4MAN0*</t>
  </si>
  <si>
    <t>ACH4MAN01</t>
  </si>
  <si>
    <t>ACH4MAN02</t>
  </si>
  <si>
    <t>ACH4MAN03</t>
  </si>
  <si>
    <t>ACH4MAN04</t>
  </si>
  <si>
    <t>RCH4WWAT*</t>
  </si>
  <si>
    <t>RESWMETH</t>
  </si>
  <si>
    <t>RCH4WWAT1</t>
  </si>
  <si>
    <t>ACH4FERM*</t>
  </si>
  <si>
    <t>AGRFMETH</t>
  </si>
  <si>
    <t>ACH4FERM1</t>
  </si>
  <si>
    <t>ACH4FERM2</t>
  </si>
  <si>
    <t>COM_AGG</t>
  </si>
  <si>
    <t>BIOGAS</t>
  </si>
  <si>
    <t>ELCBGB</t>
  </si>
  <si>
    <t>ELCBGS</t>
  </si>
  <si>
    <t>GANNGA</t>
  </si>
  <si>
    <t>ELCNGN</t>
  </si>
  <si>
    <t>ELCNGA</t>
  </si>
  <si>
    <t>UNCH4OIL01</t>
  </si>
  <si>
    <t>UPNOIL01</t>
  </si>
  <si>
    <t>UNCH4OIL02</t>
  </si>
  <si>
    <t>UNCH4OIL03</t>
  </si>
  <si>
    <t>UNCH4OIL04</t>
  </si>
  <si>
    <t>UNCH4COA01</t>
  </si>
  <si>
    <t>UPNCOA01</t>
  </si>
  <si>
    <t>UNCH4COA02</t>
  </si>
  <si>
    <t>UNCH4COA03</t>
  </si>
  <si>
    <t>UNCH4COA04</t>
  </si>
  <si>
    <t>UNCH4COA05</t>
  </si>
  <si>
    <t>UNCH4COA06</t>
  </si>
  <si>
    <t>UNCH4COA07</t>
  </si>
  <si>
    <t>UNCH4COA08</t>
  </si>
  <si>
    <t>UNCH4GAS01</t>
  </si>
  <si>
    <t>UPNGAS01</t>
  </si>
  <si>
    <t>UNCH4GAS02</t>
  </si>
  <si>
    <t>UNCH4GAS03</t>
  </si>
  <si>
    <t>UNCH4GAS04</t>
  </si>
  <si>
    <t>UNCH4GAS05</t>
  </si>
  <si>
    <t>UNCH4GAS06</t>
  </si>
  <si>
    <t>UNCH4GAS07</t>
  </si>
  <si>
    <t>UNCH4GAS08</t>
  </si>
  <si>
    <t>UNCH4GAS09</t>
  </si>
  <si>
    <t>UNCH4GAS10</t>
  </si>
  <si>
    <t>UNCH4GAS11</t>
  </si>
  <si>
    <t>UNCH4GAS12</t>
  </si>
  <si>
    <t>UNCH4GAS13</t>
  </si>
  <si>
    <t>UNCH4GAS14</t>
  </si>
  <si>
    <t>Conversion</t>
  </si>
  <si>
    <t>TIMES units</t>
  </si>
  <si>
    <t xml:space="preserve">1 kt CH4 = </t>
  </si>
  <si>
    <t>ktCE</t>
  </si>
  <si>
    <t>CH4</t>
  </si>
  <si>
    <t>tCH4</t>
  </si>
  <si>
    <t>M$/tCH4</t>
  </si>
  <si>
    <t xml:space="preserve">1 kt CO2 = </t>
  </si>
  <si>
    <t>CO2</t>
  </si>
  <si>
    <t>ktCO2</t>
  </si>
  <si>
    <t>M$/ktCO2</t>
  </si>
  <si>
    <t>1$/TCE =&gt; $/tCH4</t>
  </si>
  <si>
    <t>x</t>
  </si>
  <si>
    <t>1$/TCE =&gt; $/tCO2</t>
  </si>
  <si>
    <t>1$/TCE =&gt; M$/tCH4</t>
  </si>
  <si>
    <t xml:space="preserve">1 kt CH4 burned = </t>
  </si>
  <si>
    <t>kt CO2</t>
  </si>
  <si>
    <t xml:space="preserve">1 kt CH4 used = </t>
  </si>
  <si>
    <t>PJ natural gas</t>
  </si>
  <si>
    <t>Manure management options - gross potentials</t>
  </si>
  <si>
    <t>MAP</t>
  </si>
  <si>
    <t>Baseline Demands (drivers)</t>
  </si>
  <si>
    <t>Note: These are the demands (COM_PROJ) according to the original EFDA Drivers. Update with other Demands if necessary</t>
  </si>
  <si>
    <t>Baseline Emissions (kt CO2 eq.)</t>
  </si>
  <si>
    <t>FROM FGS-BALTS</t>
  </si>
  <si>
    <t>SODS</t>
  </si>
  <si>
    <t>HCFC22</t>
  </si>
  <si>
    <t>NONFERR</t>
  </si>
  <si>
    <t>OTHFGS</t>
  </si>
  <si>
    <t>DUMMA</t>
  </si>
  <si>
    <t>ICHFGAS</t>
  </si>
  <si>
    <t>INFFGAS</t>
  </si>
  <si>
    <t>TOTFGS</t>
  </si>
  <si>
    <t>COMFGS000</t>
  </si>
  <si>
    <t>COMFGAS</t>
  </si>
  <si>
    <t>TERC</t>
  </si>
  <si>
    <t>COMC</t>
  </si>
  <si>
    <t>MVAC</t>
  </si>
  <si>
    <t>FGRRECOV</t>
  </si>
  <si>
    <t>FGRLEAKR</t>
  </si>
  <si>
    <t>FGRALOOP</t>
  </si>
  <si>
    <t>FGRDISTR</t>
  </si>
  <si>
    <t>FGRHLOOP</t>
  </si>
  <si>
    <t>FGREH152</t>
  </si>
  <si>
    <t>FGREHCO2</t>
  </si>
  <si>
    <t>FGRHCFC22</t>
  </si>
  <si>
    <t>\I: ACT_BND</t>
  </si>
  <si>
    <t>~TFM_AVA-C</t>
  </si>
  <si>
    <t>INDNIT</t>
  </si>
  <si>
    <t>IN2ONIT*</t>
  </si>
  <si>
    <t>From EMISPROJECT-WEM</t>
  </si>
  <si>
    <t>Tiny</t>
  </si>
  <si>
    <t xml:space="preserve">\I: </t>
  </si>
  <si>
    <t>ZZZ</t>
  </si>
  <si>
    <t>* NCAP_BND</t>
  </si>
  <si>
    <t>NCAP_COST</t>
  </si>
  <si>
    <t>ALANDUSE</t>
  </si>
  <si>
    <t>AGRLAND</t>
  </si>
  <si>
    <t>BIOCRP</t>
  </si>
  <si>
    <t>AGRDAIRY</t>
  </si>
  <si>
    <t>AGRCATLE</t>
  </si>
  <si>
    <t>AGRSWINE</t>
  </si>
  <si>
    <t>AGRSHEEP</t>
  </si>
  <si>
    <t>AGRHORSE</t>
  </si>
  <si>
    <t>AGRPOULT</t>
  </si>
  <si>
    <t>ACULAND</t>
  </si>
  <si>
    <t>ENV_ACT</t>
  </si>
  <si>
    <t>G-AMANL</t>
  </si>
  <si>
    <t>DUM1</t>
  </si>
  <si>
    <t>G-AMANS</t>
  </si>
  <si>
    <t>DUM2</t>
  </si>
  <si>
    <t>AMAN-BGD</t>
  </si>
  <si>
    <t>AMAN-BGC</t>
  </si>
  <si>
    <t>AMAN-BGS</t>
  </si>
  <si>
    <t>AGRCROP</t>
  </si>
  <si>
    <t>AFERTREQ</t>
  </si>
  <si>
    <t>AGRFERT</t>
  </si>
  <si>
    <t>NCAP_AF</t>
  </si>
  <si>
    <t>AMANBGF</t>
  </si>
  <si>
    <t>A*,HET3*</t>
  </si>
  <si>
    <t>Curr</t>
  </si>
  <si>
    <t>EUR10</t>
  </si>
  <si>
    <t>2000</t>
  </si>
  <si>
    <t>2005</t>
  </si>
  <si>
    <t>OLD Metro calibration</t>
  </si>
  <si>
    <t>Allregions</t>
  </si>
</sst>
</file>

<file path=xl/styles.xml><?xml version="1.0" encoding="utf-8"?>
<styleSheet xmlns="http://schemas.openxmlformats.org/spreadsheetml/2006/main">
  <numFmts count="5">
    <numFmt numFmtId="180" formatCode="0.0"/>
    <numFmt numFmtId="182" formatCode="0.000"/>
    <numFmt numFmtId="183" formatCode="0.0000"/>
    <numFmt numFmtId="187" formatCode="0.000000"/>
    <numFmt numFmtId="189" formatCode="0.000;0.000;0"/>
  </numFmts>
  <fonts count="17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9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2"/>
      <color indexed="9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9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4" fillId="0" borderId="0"/>
    <xf numFmtId="9" fontId="1" fillId="0" borderId="0" applyFont="0" applyFill="0" applyBorder="0" applyAlignment="0" applyProtection="0"/>
  </cellStyleXfs>
  <cellXfs count="1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1" fillId="0" borderId="0" xfId="0" applyFont="1"/>
    <xf numFmtId="2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/>
    <xf numFmtId="0" fontId="4" fillId="3" borderId="0" xfId="0" applyFont="1" applyFill="1"/>
    <xf numFmtId="0" fontId="4" fillId="0" borderId="0" xfId="0" applyFont="1" applyFill="1"/>
    <xf numFmtId="0" fontId="5" fillId="0" borderId="0" xfId="0" applyFont="1" applyFill="1"/>
    <xf numFmtId="0" fontId="4" fillId="0" borderId="0" xfId="0" applyFont="1"/>
    <xf numFmtId="0" fontId="0" fillId="3" borderId="0" xfId="0" applyFill="1"/>
    <xf numFmtId="0" fontId="1" fillId="3" borderId="0" xfId="0" applyFont="1" applyFill="1"/>
    <xf numFmtId="2" fontId="1" fillId="3" borderId="0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0" fontId="4" fillId="0" borderId="0" xfId="0" applyFont="1" applyFill="1" applyBorder="1"/>
    <xf numFmtId="1" fontId="0" fillId="0" borderId="0" xfId="0" applyNumberFormat="1"/>
    <xf numFmtId="2" fontId="5" fillId="0" borderId="0" xfId="0" applyNumberFormat="1" applyFont="1"/>
    <xf numFmtId="0" fontId="3" fillId="0" borderId="0" xfId="0" applyFont="1"/>
    <xf numFmtId="1" fontId="0" fillId="0" borderId="0" xfId="0" applyNumberFormat="1" applyFont="1"/>
    <xf numFmtId="9" fontId="4" fillId="0" borderId="0" xfId="3" applyFont="1"/>
    <xf numFmtId="0" fontId="2" fillId="0" borderId="0" xfId="2" applyFont="1"/>
    <xf numFmtId="0" fontId="4" fillId="0" borderId="0" xfId="2"/>
    <xf numFmtId="0" fontId="3" fillId="2" borderId="1" xfId="2" applyFont="1" applyFill="1" applyBorder="1"/>
    <xf numFmtId="0" fontId="4" fillId="0" borderId="0" xfId="2" applyFont="1" applyFill="1" applyBorder="1"/>
    <xf numFmtId="0" fontId="4" fillId="0" borderId="0" xfId="2" applyFill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" fontId="0" fillId="4" borderId="0" xfId="0" applyNumberForma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80" fontId="1" fillId="3" borderId="0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4" fillId="2" borderId="0" xfId="0" applyFont="1" applyFill="1" applyBorder="1"/>
    <xf numFmtId="0" fontId="0" fillId="2" borderId="0" xfId="0" applyFill="1" applyBorder="1"/>
    <xf numFmtId="0" fontId="4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/>
    <xf numFmtId="2" fontId="0" fillId="0" borderId="0" xfId="0" applyNumberForma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83" fontId="0" fillId="0" borderId="0" xfId="0" applyNumberFormat="1"/>
    <xf numFmtId="0" fontId="4" fillId="2" borderId="0" xfId="0" applyFont="1" applyFill="1"/>
    <xf numFmtId="0" fontId="4" fillId="0" borderId="0" xfId="0" applyFont="1" applyAlignment="1">
      <alignment horizontal="center"/>
    </xf>
    <xf numFmtId="2" fontId="4" fillId="2" borderId="0" xfId="0" applyNumberFormat="1" applyFont="1" applyFill="1" applyBorder="1" applyAlignment="1">
      <alignment horizontal="left"/>
    </xf>
    <xf numFmtId="0" fontId="3" fillId="2" borderId="0" xfId="0" applyFont="1" applyFill="1"/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left"/>
    </xf>
    <xf numFmtId="0" fontId="0" fillId="2" borderId="0" xfId="0" quotePrefix="1" applyFill="1" applyAlignment="1">
      <alignment horizontal="left"/>
    </xf>
    <xf numFmtId="183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183" fontId="0" fillId="2" borderId="0" xfId="0" applyNumberFormat="1" applyFill="1" applyAlignment="1">
      <alignment horizontal="left"/>
    </xf>
    <xf numFmtId="187" fontId="0" fillId="2" borderId="0" xfId="0" applyNumberFormat="1" applyFill="1" applyAlignment="1">
      <alignment horizontal="left"/>
    </xf>
    <xf numFmtId="11" fontId="0" fillId="2" borderId="0" xfId="0" applyNumberFormat="1" applyFill="1" applyAlignment="1">
      <alignment horizontal="left"/>
    </xf>
    <xf numFmtId="0" fontId="0" fillId="0" borderId="5" xfId="0" applyBorder="1" applyAlignment="1">
      <alignment horizontal="center"/>
    </xf>
    <xf numFmtId="1" fontId="10" fillId="0" borderId="0" xfId="2" quotePrefix="1" applyNumberFormat="1" applyFont="1" applyFill="1" applyBorder="1" applyAlignment="1">
      <alignment horizontal="center"/>
    </xf>
    <xf numFmtId="0" fontId="10" fillId="0" borderId="0" xfId="2" applyFont="1" applyAlignment="1">
      <alignment horizontal="center"/>
    </xf>
    <xf numFmtId="0" fontId="13" fillId="5" borderId="0" xfId="0" applyFont="1" applyFill="1"/>
    <xf numFmtId="0" fontId="14" fillId="2" borderId="0" xfId="0" applyFont="1" applyFill="1"/>
    <xf numFmtId="0" fontId="3" fillId="6" borderId="0" xfId="0" applyFont="1" applyFill="1"/>
    <xf numFmtId="0" fontId="0" fillId="6" borderId="0" xfId="0" applyFill="1"/>
    <xf numFmtId="1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0" fontId="0" fillId="4" borderId="0" xfId="0" applyFill="1"/>
    <xf numFmtId="0" fontId="4" fillId="4" borderId="0" xfId="0" applyFont="1" applyFill="1" applyBorder="1"/>
    <xf numFmtId="0" fontId="1" fillId="4" borderId="0" xfId="0" applyFont="1" applyFill="1"/>
    <xf numFmtId="0" fontId="4" fillId="4" borderId="0" xfId="0" applyFont="1" applyFill="1"/>
    <xf numFmtId="2" fontId="0" fillId="4" borderId="0" xfId="0" applyNumberFormat="1" applyFill="1"/>
    <xf numFmtId="2" fontId="0" fillId="3" borderId="0" xfId="0" applyNumberFormat="1" applyFill="1"/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80" fontId="0" fillId="0" borderId="0" xfId="0" applyNumberFormat="1"/>
    <xf numFmtId="1" fontId="0" fillId="7" borderId="0" xfId="0" applyNumberFormat="1" applyFill="1"/>
    <xf numFmtId="1" fontId="0" fillId="8" borderId="0" xfId="0" applyNumberFormat="1" applyFill="1"/>
    <xf numFmtId="182" fontId="0" fillId="8" borderId="0" xfId="0" applyNumberFormat="1" applyFill="1"/>
    <xf numFmtId="1" fontId="0" fillId="8" borderId="0" xfId="0" applyNumberFormat="1" applyFill="1" applyAlignment="1">
      <alignment horizontal="center"/>
    </xf>
    <xf numFmtId="180" fontId="0" fillId="8" borderId="0" xfId="0" applyNumberFormat="1" applyFill="1" applyAlignment="1">
      <alignment horizontal="center"/>
    </xf>
    <xf numFmtId="0" fontId="15" fillId="0" borderId="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/>
    </xf>
    <xf numFmtId="180" fontId="0" fillId="4" borderId="0" xfId="0" applyNumberFormat="1" applyFill="1"/>
    <xf numFmtId="2" fontId="0" fillId="2" borderId="0" xfId="0" applyNumberFormat="1" applyFill="1" applyAlignment="1">
      <alignment horizontal="center"/>
    </xf>
    <xf numFmtId="0" fontId="10" fillId="2" borderId="0" xfId="0" applyFont="1" applyFill="1"/>
    <xf numFmtId="0" fontId="5" fillId="2" borderId="0" xfId="0" applyFont="1" applyFill="1"/>
    <xf numFmtId="182" fontId="0" fillId="3" borderId="0" xfId="0" applyNumberFormat="1" applyFill="1"/>
    <xf numFmtId="0" fontId="5" fillId="3" borderId="0" xfId="0" applyFont="1" applyFill="1"/>
    <xf numFmtId="182" fontId="1" fillId="3" borderId="0" xfId="0" applyNumberFormat="1" applyFont="1" applyFill="1" applyBorder="1" applyAlignment="1">
      <alignment horizontal="center"/>
    </xf>
    <xf numFmtId="182" fontId="1" fillId="3" borderId="2" xfId="0" applyNumberFormat="1" applyFont="1" applyFill="1" applyBorder="1" applyAlignment="1">
      <alignment horizontal="center"/>
    </xf>
    <xf numFmtId="180" fontId="10" fillId="3" borderId="0" xfId="0" applyNumberFormat="1" applyFont="1" applyFill="1" applyBorder="1" applyAlignment="1">
      <alignment horizontal="center"/>
    </xf>
    <xf numFmtId="0" fontId="0" fillId="3" borderId="0" xfId="0" quotePrefix="1" applyFill="1"/>
    <xf numFmtId="1" fontId="10" fillId="3" borderId="7" xfId="0" applyNumberFormat="1" applyFont="1" applyFill="1" applyBorder="1" applyAlignment="1">
      <alignment horizontal="center"/>
    </xf>
    <xf numFmtId="1" fontId="10" fillId="3" borderId="0" xfId="0" applyNumberFormat="1" applyFont="1" applyFill="1" applyBorder="1" applyAlignment="1">
      <alignment horizontal="center"/>
    </xf>
    <xf numFmtId="3" fontId="4" fillId="3" borderId="0" xfId="0" applyNumberFormat="1" applyFont="1" applyFill="1" applyBorder="1"/>
    <xf numFmtId="1" fontId="10" fillId="3" borderId="2" xfId="0" applyNumberFormat="1" applyFon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1" fontId="5" fillId="3" borderId="0" xfId="0" applyNumberFormat="1" applyFont="1" applyFill="1"/>
    <xf numFmtId="180" fontId="4" fillId="3" borderId="0" xfId="0" applyNumberFormat="1" applyFont="1" applyFill="1"/>
    <xf numFmtId="2" fontId="4" fillId="3" borderId="0" xfId="0" applyNumberFormat="1" applyFont="1" applyFill="1"/>
    <xf numFmtId="1" fontId="4" fillId="3" borderId="0" xfId="0" applyNumberFormat="1" applyFont="1" applyFill="1"/>
    <xf numFmtId="1" fontId="0" fillId="3" borderId="0" xfId="0" applyNumberFormat="1" applyFill="1"/>
    <xf numFmtId="180" fontId="0" fillId="3" borderId="0" xfId="0" applyNumberFormat="1" applyFill="1"/>
    <xf numFmtId="189" fontId="4" fillId="2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80" fontId="0" fillId="3" borderId="0" xfId="0" applyNumberFormat="1" applyFill="1" applyBorder="1" applyAlignment="1">
      <alignment horizontal="center"/>
    </xf>
    <xf numFmtId="180" fontId="0" fillId="3" borderId="2" xfId="0" applyNumberFormat="1" applyFill="1" applyBorder="1" applyAlignment="1">
      <alignment horizontal="center"/>
    </xf>
    <xf numFmtId="180" fontId="0" fillId="7" borderId="0" xfId="0" applyNumberFormat="1" applyFill="1" applyBorder="1" applyAlignment="1">
      <alignment horizontal="center"/>
    </xf>
    <xf numFmtId="180" fontId="0" fillId="7" borderId="2" xfId="0" applyNumberFormat="1" applyFill="1" applyBorder="1" applyAlignment="1">
      <alignment horizontal="center"/>
    </xf>
    <xf numFmtId="183" fontId="0" fillId="3" borderId="8" xfId="0" applyNumberFormat="1" applyFill="1" applyBorder="1"/>
    <xf numFmtId="183" fontId="0" fillId="3" borderId="7" xfId="0" applyNumberFormat="1" applyFill="1" applyBorder="1"/>
    <xf numFmtId="183" fontId="0" fillId="3" borderId="9" xfId="0" applyNumberFormat="1" applyFill="1" applyBorder="1"/>
    <xf numFmtId="183" fontId="0" fillId="3" borderId="10" xfId="0" applyNumberFormat="1" applyFill="1" applyBorder="1"/>
    <xf numFmtId="183" fontId="0" fillId="3" borderId="0" xfId="0" applyNumberFormat="1" applyFill="1" applyBorder="1"/>
    <xf numFmtId="183" fontId="0" fillId="3" borderId="11" xfId="0" applyNumberFormat="1" applyFill="1" applyBorder="1"/>
    <xf numFmtId="0" fontId="4" fillId="3" borderId="12" xfId="0" applyFont="1" applyFill="1" applyBorder="1"/>
    <xf numFmtId="0" fontId="4" fillId="3" borderId="2" xfId="0" applyFont="1" applyFill="1" applyBorder="1"/>
    <xf numFmtId="0" fontId="4" fillId="3" borderId="13" xfId="0" applyFont="1" applyFill="1" applyBorder="1"/>
    <xf numFmtId="182" fontId="4" fillId="2" borderId="0" xfId="0" applyNumberFormat="1" applyFont="1" applyFill="1" applyAlignment="1">
      <alignment horizontal="center"/>
    </xf>
    <xf numFmtId="180" fontId="0" fillId="9" borderId="0" xfId="0" applyNumberFormat="1" applyFill="1"/>
    <xf numFmtId="0" fontId="16" fillId="2" borderId="0" xfId="0" applyFont="1" applyFill="1"/>
    <xf numFmtId="0" fontId="16" fillId="2" borderId="0" xfId="0" quotePrefix="1" applyFont="1" applyFill="1" applyAlignment="1">
      <alignment horizontal="center"/>
    </xf>
    <xf numFmtId="1" fontId="16" fillId="2" borderId="0" xfId="0" applyNumberFormat="1" applyFont="1" applyFill="1"/>
    <xf numFmtId="0" fontId="16" fillId="4" borderId="0" xfId="0" applyFont="1" applyFill="1"/>
    <xf numFmtId="180" fontId="16" fillId="4" borderId="0" xfId="0" applyNumberFormat="1" applyFont="1" applyFill="1"/>
    <xf numFmtId="2" fontId="16" fillId="4" borderId="0" xfId="0" applyNumberFormat="1" applyFont="1" applyFill="1"/>
    <xf numFmtId="182" fontId="16" fillId="4" borderId="0" xfId="0" applyNumberFormat="1" applyFont="1" applyFill="1"/>
    <xf numFmtId="1" fontId="16" fillId="4" borderId="0" xfId="0" applyNumberFormat="1" applyFont="1" applyFill="1"/>
    <xf numFmtId="183" fontId="0" fillId="4" borderId="0" xfId="0" applyNumberFormat="1" applyFill="1"/>
    <xf numFmtId="0" fontId="4" fillId="2" borderId="0" xfId="2" applyFill="1"/>
    <xf numFmtId="0" fontId="4" fillId="2" borderId="0" xfId="2" applyFill="1" applyAlignment="1">
      <alignment horizontal="center"/>
    </xf>
    <xf numFmtId="0" fontId="4" fillId="2" borderId="0" xfId="2" applyFont="1" applyFill="1" applyAlignment="1">
      <alignment horizontal="center"/>
    </xf>
    <xf numFmtId="1" fontId="1" fillId="3" borderId="7" xfId="0" applyNumberFormat="1" applyFont="1" applyFill="1" applyBorder="1" applyAlignment="1">
      <alignment horizontal="center"/>
    </xf>
    <xf numFmtId="182" fontId="0" fillId="0" borderId="0" xfId="0" applyNumberFormat="1"/>
    <xf numFmtId="180" fontId="10" fillId="3" borderId="2" xfId="0" applyNumberFormat="1" applyFont="1" applyFill="1" applyBorder="1" applyAlignment="1">
      <alignment horizontal="center"/>
    </xf>
    <xf numFmtId="2" fontId="0" fillId="2" borderId="0" xfId="0" applyNumberFormat="1" applyFill="1"/>
    <xf numFmtId="0" fontId="0" fillId="2" borderId="14" xfId="0" applyFill="1" applyBorder="1"/>
    <xf numFmtId="0" fontId="3" fillId="2" borderId="1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Percent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EFDA\ETM2011\NonCO2\NonCO2measures_Trans-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EuBalt\NonCO2\FGAS-GNOR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4_Trans"/>
      <sheetName val="N2OTrans"/>
      <sheetName val="FGSTrans"/>
      <sheetName val="TechSelection"/>
      <sheetName val="Calculation"/>
    </sheetNames>
    <sheetDataSet>
      <sheetData sheetId="0"/>
      <sheetData sheetId="1"/>
      <sheetData sheetId="2"/>
      <sheetData sheetId="3"/>
      <sheetData sheetId="4">
        <row r="2">
          <cell r="K2">
            <v>2005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_Emi"/>
      <sheetName val="AGR"/>
      <sheetName val="RES_Fuels"/>
      <sheetName val="RES_Emi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OM_Emi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</sheetNames>
    <sheetDataSet>
      <sheetData sheetId="0" refreshError="1"/>
      <sheetData sheetId="1" refreshError="1"/>
      <sheetData sheetId="2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HiGWP"/>
      <sheetName val="ODSub"/>
      <sheetName val="HCFC22"/>
      <sheetName val="ALU"/>
      <sheetName val="FPD"/>
      <sheetName val="PVS"/>
      <sheetName val="EPS"/>
      <sheetName val="SUMM"/>
    </sheetNames>
    <sheetDataSet>
      <sheetData sheetId="0">
        <row r="3">
          <cell r="P3" t="str">
            <v>AFR</v>
          </cell>
        </row>
        <row r="4">
          <cell r="P4" t="str">
            <v>AUS</v>
          </cell>
        </row>
        <row r="5">
          <cell r="P5" t="str">
            <v>CAN</v>
          </cell>
        </row>
        <row r="6">
          <cell r="P6" t="str">
            <v>CHI</v>
          </cell>
        </row>
        <row r="7">
          <cell r="P7" t="str">
            <v>CIS</v>
          </cell>
        </row>
        <row r="8">
          <cell r="P8" t="str">
            <v>EEU</v>
          </cell>
        </row>
        <row r="9">
          <cell r="P9" t="str">
            <v>IND</v>
          </cell>
        </row>
        <row r="10">
          <cell r="P10" t="str">
            <v>JPK</v>
          </cell>
        </row>
        <row r="11">
          <cell r="P11" t="str">
            <v>LAM</v>
          </cell>
        </row>
        <row r="12">
          <cell r="P12" t="str">
            <v>MEA</v>
          </cell>
        </row>
        <row r="13">
          <cell r="P13" t="str">
            <v>ODA</v>
          </cell>
        </row>
        <row r="14">
          <cell r="P14" t="str">
            <v>USA</v>
          </cell>
        </row>
        <row r="15">
          <cell r="P15" t="str">
            <v>WEU</v>
          </cell>
        </row>
        <row r="16">
          <cell r="P16" t="str">
            <v>DNK</v>
          </cell>
        </row>
        <row r="17">
          <cell r="P17" t="str">
            <v>FIN</v>
          </cell>
        </row>
        <row r="18">
          <cell r="P18" t="str">
            <v>NOR</v>
          </cell>
        </row>
        <row r="19">
          <cell r="P19" t="str">
            <v>SWE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78"/>
  <sheetViews>
    <sheetView zoomScale="80" workbookViewId="0"/>
  </sheetViews>
  <sheetFormatPr defaultRowHeight="12.75"/>
  <cols>
    <col min="2" max="2" width="5.85546875" customWidth="1"/>
    <col min="3" max="3" width="11.140625" customWidth="1"/>
    <col min="4" max="4" width="7.85546875" customWidth="1"/>
    <col min="5" max="5" width="12" customWidth="1"/>
  </cols>
  <sheetData>
    <row r="1" spans="1:27">
      <c r="E1" s="4">
        <v>0</v>
      </c>
      <c r="G1" s="4"/>
      <c r="W1">
        <v>14</v>
      </c>
    </row>
    <row r="3" spans="1:27">
      <c r="A3" s="1" t="s">
        <v>61</v>
      </c>
    </row>
    <row r="4" spans="1:27" ht="13.5" thickBot="1">
      <c r="A4" s="6" t="s">
        <v>1</v>
      </c>
      <c r="B4" s="6" t="s">
        <v>2</v>
      </c>
      <c r="C4" s="6" t="s">
        <v>3</v>
      </c>
      <c r="D4" s="6" t="s">
        <v>4</v>
      </c>
      <c r="E4" s="6" t="s">
        <v>58</v>
      </c>
      <c r="F4" s="44" t="s">
        <v>201</v>
      </c>
      <c r="G4" s="44" t="s">
        <v>6</v>
      </c>
      <c r="H4" s="44" t="s">
        <v>201</v>
      </c>
      <c r="I4" s="44" t="s">
        <v>201</v>
      </c>
      <c r="J4" s="44" t="s">
        <v>72</v>
      </c>
      <c r="K4" s="6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6" t="s">
        <v>14</v>
      </c>
      <c r="Q4" s="8" t="s">
        <v>15</v>
      </c>
      <c r="R4" s="8" t="s">
        <v>16</v>
      </c>
    </row>
    <row r="5" spans="1:27">
      <c r="A5" s="40"/>
      <c r="B5" s="40"/>
      <c r="C5" s="40" t="s">
        <v>55</v>
      </c>
      <c r="D5" s="40"/>
      <c r="E5" s="40"/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0"/>
      <c r="L5" s="41"/>
      <c r="M5" s="41"/>
      <c r="N5" s="41"/>
      <c r="O5" s="41"/>
      <c r="P5" s="40"/>
      <c r="Q5" s="42"/>
      <c r="R5" s="42"/>
    </row>
    <row r="6" spans="1:27">
      <c r="A6" s="17" t="s">
        <v>48</v>
      </c>
      <c r="B6" s="17" t="s">
        <v>19</v>
      </c>
      <c r="C6" s="17" t="s">
        <v>20</v>
      </c>
      <c r="D6" s="36">
        <v>2005</v>
      </c>
      <c r="E6" s="17"/>
      <c r="F6" s="39">
        <v>0</v>
      </c>
      <c r="G6" s="39">
        <f ca="1">OFFSET(Calc_CH4!$A$13,0,$W6)*0.75</f>
        <v>4.563506501665147</v>
      </c>
      <c r="H6" s="39">
        <v>0</v>
      </c>
      <c r="I6" s="39">
        <v>0</v>
      </c>
      <c r="J6" s="39">
        <f ca="1">OFFSET(Calc_CH4!$A$13,0,$W6)-G6</f>
        <v>1.5211688338883826</v>
      </c>
      <c r="K6" s="17"/>
      <c r="L6" s="17"/>
      <c r="M6" s="17"/>
      <c r="N6" s="12" t="s">
        <v>44</v>
      </c>
      <c r="O6" s="17"/>
      <c r="P6" s="17"/>
      <c r="Q6" s="12"/>
      <c r="R6" s="17"/>
      <c r="U6" s="15" t="s">
        <v>65</v>
      </c>
      <c r="V6" s="4">
        <f ca="1">MATCH(U6,OFFSET(Calc_CH4!$A$2,0,0,200),0)</f>
        <v>10</v>
      </c>
      <c r="W6">
        <f ca="1">MATCH($D6,OFFSET(Calc_CH4!$A$1,$V6,1,,15),0)</f>
        <v>1</v>
      </c>
      <c r="Z6" s="144"/>
    </row>
    <row r="7" spans="1:27">
      <c r="A7" s="17" t="s">
        <v>48</v>
      </c>
      <c r="B7" s="17" t="s">
        <v>19</v>
      </c>
      <c r="C7" s="17" t="s">
        <v>20</v>
      </c>
      <c r="D7" s="36">
        <v>2010</v>
      </c>
      <c r="E7" s="17"/>
      <c r="F7" s="39">
        <v>0</v>
      </c>
      <c r="G7" s="39">
        <f ca="1">OFFSET(Calc_CH4!$A$13,0,$W7)*0.75</f>
        <v>5.2756849884886501</v>
      </c>
      <c r="H7" s="39">
        <v>0</v>
      </c>
      <c r="I7" s="39">
        <v>0</v>
      </c>
      <c r="J7" s="39">
        <f ca="1">J6*(G7/G6)^0.5</f>
        <v>1.6355638764558362</v>
      </c>
      <c r="K7" s="17"/>
      <c r="L7" s="17"/>
      <c r="M7" s="17"/>
      <c r="N7" s="12" t="s">
        <v>44</v>
      </c>
      <c r="O7" s="17"/>
      <c r="P7" s="17"/>
      <c r="Q7" s="12"/>
      <c r="R7" s="17"/>
      <c r="V7" s="4">
        <f t="shared" ref="V7:V14" ca="1" si="0">V6</f>
        <v>10</v>
      </c>
      <c r="W7">
        <f ca="1">MATCH($D7,OFFSET(Calc_CH4!$A$1,$V7,1,,15),0)</f>
        <v>2</v>
      </c>
      <c r="Z7" s="144"/>
      <c r="AA7" s="144"/>
    </row>
    <row r="8" spans="1:27">
      <c r="A8" s="17" t="s">
        <v>48</v>
      </c>
      <c r="B8" s="17" t="s">
        <v>19</v>
      </c>
      <c r="C8" s="17" t="s">
        <v>20</v>
      </c>
      <c r="D8" s="36">
        <v>2020</v>
      </c>
      <c r="E8" s="17"/>
      <c r="F8" s="39">
        <v>0</v>
      </c>
      <c r="G8" s="39">
        <f ca="1">OFFSET(Calc_CH4!$A$13,0,$W8)*0.75</f>
        <v>4.2751331792841887</v>
      </c>
      <c r="H8" s="39">
        <v>0</v>
      </c>
      <c r="I8" s="39">
        <v>0</v>
      </c>
      <c r="J8" s="39">
        <f ca="1">J7*(G8/G7)^0.5</f>
        <v>1.4723223552208557</v>
      </c>
      <c r="K8" s="17"/>
      <c r="L8" s="17"/>
      <c r="M8" s="17"/>
      <c r="N8" s="12" t="s">
        <v>44</v>
      </c>
      <c r="O8" s="17"/>
      <c r="P8" s="17"/>
      <c r="Q8" s="12"/>
      <c r="R8" s="17"/>
      <c r="V8" s="4">
        <f t="shared" ca="1" si="0"/>
        <v>10</v>
      </c>
      <c r="W8">
        <f ca="1">MATCH($D8,OFFSET(Calc_CH4!$A$1,$V8,1,,15),0)</f>
        <v>4</v>
      </c>
      <c r="Z8" s="144"/>
    </row>
    <row r="9" spans="1:27">
      <c r="A9" s="17" t="s">
        <v>48</v>
      </c>
      <c r="B9" s="17" t="s">
        <v>19</v>
      </c>
      <c r="C9" s="17" t="s">
        <v>20</v>
      </c>
      <c r="D9" s="36">
        <v>2030</v>
      </c>
      <c r="E9" s="17"/>
      <c r="F9" s="39">
        <v>0</v>
      </c>
      <c r="G9" s="39">
        <f ca="1">OFFSET(Calc_CH4!$A$13,0,$W9)*0.75</f>
        <v>3.2767991800700775</v>
      </c>
      <c r="H9" s="39">
        <v>0</v>
      </c>
      <c r="I9" s="39">
        <v>0</v>
      </c>
      <c r="J9" s="39">
        <f t="shared" ref="J9:J14" ca="1" si="1">J8*(G9/G8)^0.5</f>
        <v>1.2890002311395716</v>
      </c>
      <c r="K9" s="17"/>
      <c r="L9" s="17"/>
      <c r="M9" s="17"/>
      <c r="N9" s="12" t="s">
        <v>44</v>
      </c>
      <c r="O9" s="17"/>
      <c r="P9" s="17"/>
      <c r="Q9" s="12"/>
      <c r="R9" s="17"/>
      <c r="V9" s="4">
        <f t="shared" ca="1" si="0"/>
        <v>10</v>
      </c>
      <c r="W9">
        <f ca="1">MATCH($D9,OFFSET(Calc_CH4!$A$1,$V9,1,,15),0)</f>
        <v>6</v>
      </c>
      <c r="Z9" s="144"/>
    </row>
    <row r="10" spans="1:27">
      <c r="A10" s="17" t="s">
        <v>48</v>
      </c>
      <c r="B10" s="17" t="s">
        <v>19</v>
      </c>
      <c r="C10" s="17" t="s">
        <v>20</v>
      </c>
      <c r="D10" s="36">
        <v>2040</v>
      </c>
      <c r="E10" s="17"/>
      <c r="F10" s="39">
        <v>0</v>
      </c>
      <c r="G10" s="39">
        <f ca="1">OFFSET(Calc_CH4!$A$13,0,$W10)*0.75</f>
        <v>3.1327380551405497</v>
      </c>
      <c r="H10" s="39">
        <v>0</v>
      </c>
      <c r="I10" s="39">
        <v>0</v>
      </c>
      <c r="J10" s="39">
        <f t="shared" ca="1" si="1"/>
        <v>1.2603469752698935</v>
      </c>
      <c r="K10" s="17"/>
      <c r="L10" s="17"/>
      <c r="M10" s="17"/>
      <c r="N10" s="12" t="s">
        <v>44</v>
      </c>
      <c r="O10" s="17"/>
      <c r="P10" s="17"/>
      <c r="Q10" s="12"/>
      <c r="R10" s="17"/>
      <c r="V10" s="4">
        <f t="shared" ca="1" si="0"/>
        <v>10</v>
      </c>
      <c r="W10">
        <f ca="1">MATCH($D10,OFFSET(Calc_CH4!$A$1,$V10,1,,15),0)</f>
        <v>7</v>
      </c>
      <c r="Z10" s="144"/>
    </row>
    <row r="11" spans="1:27">
      <c r="A11" s="17" t="s">
        <v>48</v>
      </c>
      <c r="B11" s="17" t="s">
        <v>19</v>
      </c>
      <c r="C11" s="17" t="s">
        <v>20</v>
      </c>
      <c r="D11" s="36">
        <v>2050</v>
      </c>
      <c r="E11" s="17"/>
      <c r="F11" s="39">
        <v>0</v>
      </c>
      <c r="G11" s="39">
        <f ca="1">OFFSET(Calc_CH4!$A$13,0,$W11)*0.75</f>
        <v>2.9657601407988459</v>
      </c>
      <c r="H11" s="39">
        <v>0</v>
      </c>
      <c r="I11" s="39">
        <v>0</v>
      </c>
      <c r="J11" s="39">
        <f t="shared" ca="1" si="1"/>
        <v>1.2262982093780757</v>
      </c>
      <c r="K11" s="17"/>
      <c r="L11" s="17"/>
      <c r="M11" s="17"/>
      <c r="N11" s="12" t="s">
        <v>44</v>
      </c>
      <c r="O11" s="17"/>
      <c r="P11" s="17"/>
      <c r="Q11" s="12"/>
      <c r="R11" s="17"/>
      <c r="V11" s="4">
        <f t="shared" ca="1" si="0"/>
        <v>10</v>
      </c>
      <c r="W11">
        <f ca="1">MATCH($D11,OFFSET(Calc_CH4!$A$1,$V11,1,,15),0)</f>
        <v>8</v>
      </c>
      <c r="Z11" s="144"/>
    </row>
    <row r="12" spans="1:27">
      <c r="A12" s="17" t="s">
        <v>48</v>
      </c>
      <c r="B12" s="17" t="s">
        <v>19</v>
      </c>
      <c r="C12" s="17" t="s">
        <v>20</v>
      </c>
      <c r="D12" s="36">
        <v>2060</v>
      </c>
      <c r="E12" s="17"/>
      <c r="F12" s="39">
        <v>0</v>
      </c>
      <c r="G12" s="39">
        <f ca="1">OFFSET(Calc_CH4!$A$13,0,$W12)*0.75</f>
        <v>2.8301836363724076</v>
      </c>
      <c r="H12" s="39">
        <v>0</v>
      </c>
      <c r="I12" s="39">
        <v>0</v>
      </c>
      <c r="J12" s="39">
        <f t="shared" ca="1" si="1"/>
        <v>1.1979408919517684</v>
      </c>
      <c r="K12" s="17"/>
      <c r="L12" s="17"/>
      <c r="M12" s="17"/>
      <c r="N12" s="12" t="s">
        <v>44</v>
      </c>
      <c r="O12" s="17"/>
      <c r="P12" s="17"/>
      <c r="Q12" s="12"/>
      <c r="R12" s="17"/>
      <c r="V12" s="4">
        <f t="shared" ca="1" si="0"/>
        <v>10</v>
      </c>
      <c r="W12">
        <f ca="1">MATCH($D12,OFFSET(Calc_CH4!$A$1,$V12,1,,15),0)</f>
        <v>9</v>
      </c>
      <c r="Z12" s="144"/>
    </row>
    <row r="13" spans="1:27">
      <c r="A13" s="17" t="s">
        <v>48</v>
      </c>
      <c r="B13" s="17" t="s">
        <v>19</v>
      </c>
      <c r="C13" s="17" t="s">
        <v>20</v>
      </c>
      <c r="D13" s="36">
        <v>2080</v>
      </c>
      <c r="E13" s="17"/>
      <c r="F13" s="39">
        <v>0</v>
      </c>
      <c r="G13" s="39">
        <f ca="1">OFFSET(Calc_CH4!$A$13,0,$W13)*0.75</f>
        <v>2.6158019012867997</v>
      </c>
      <c r="H13" s="39">
        <v>0</v>
      </c>
      <c r="I13" s="39">
        <v>0</v>
      </c>
      <c r="J13" s="39">
        <f t="shared" ca="1" si="1"/>
        <v>1.1516765066434604</v>
      </c>
      <c r="K13" s="17"/>
      <c r="L13" s="17"/>
      <c r="M13" s="17"/>
      <c r="N13" s="12" t="s">
        <v>44</v>
      </c>
      <c r="O13" s="17"/>
      <c r="P13" s="17"/>
      <c r="Q13" s="12"/>
      <c r="R13" s="17"/>
      <c r="V13" s="4">
        <f t="shared" ca="1" si="0"/>
        <v>10</v>
      </c>
      <c r="W13">
        <f ca="1">MATCH($D13,OFFSET(Calc_CH4!$A$1,$V13,1,,15),0)</f>
        <v>11</v>
      </c>
      <c r="Z13" s="144"/>
    </row>
    <row r="14" spans="1:27">
      <c r="A14" s="17" t="s">
        <v>48</v>
      </c>
      <c r="B14" s="17" t="s">
        <v>19</v>
      </c>
      <c r="C14" s="17" t="s">
        <v>20</v>
      </c>
      <c r="D14" s="36">
        <v>2100</v>
      </c>
      <c r="E14" s="17"/>
      <c r="F14" s="39">
        <v>0</v>
      </c>
      <c r="G14" s="39">
        <f ca="1">OFFSET(Calc_CH4!$A$13,0,$W14)*0.75</f>
        <v>2.5030796165890612</v>
      </c>
      <c r="H14" s="39">
        <v>0</v>
      </c>
      <c r="I14" s="39">
        <v>0</v>
      </c>
      <c r="J14" s="39">
        <f t="shared" ca="1" si="1"/>
        <v>1.1265887598552486</v>
      </c>
      <c r="K14" s="17"/>
      <c r="L14" s="17"/>
      <c r="M14" s="17"/>
      <c r="N14" s="12" t="s">
        <v>44</v>
      </c>
      <c r="O14" s="17"/>
      <c r="P14" s="17"/>
      <c r="Q14" s="12"/>
      <c r="R14" s="17"/>
      <c r="V14" s="4">
        <f t="shared" ca="1" si="0"/>
        <v>10</v>
      </c>
      <c r="W14">
        <f ca="1">MATCH($D14,OFFSET(Calc_CH4!$A$1,$V14,1,,15),0)</f>
        <v>13</v>
      </c>
      <c r="Z14" s="144"/>
    </row>
    <row r="15" spans="1:27">
      <c r="A15" s="17" t="s">
        <v>48</v>
      </c>
      <c r="B15" s="17"/>
      <c r="C15" s="17" t="s">
        <v>32</v>
      </c>
      <c r="D15" s="36">
        <v>2005</v>
      </c>
      <c r="E15" s="17"/>
      <c r="F15" s="39">
        <f t="array" aca="1" ref="F15:I15" ca="1">TRANSPOSE(OFFSET(Calc_N2O!$A$2,$V15+$E$1,$W15,5))</f>
        <v>0</v>
      </c>
      <c r="G15" s="39">
        <f ca="1"/>
        <v>86.797904747513982</v>
      </c>
      <c r="H15" s="39">
        <f ca="1"/>
        <v>0</v>
      </c>
      <c r="I15" s="39">
        <f ca="1"/>
        <v>0</v>
      </c>
      <c r="J15" s="39">
        <f t="array" ref="J15:J23" ca="1">G15:G23</f>
        <v>86.797904747513982</v>
      </c>
      <c r="K15" s="17"/>
      <c r="L15" s="17"/>
      <c r="M15" s="17"/>
      <c r="N15" s="12" t="s">
        <v>45</v>
      </c>
      <c r="O15" s="17"/>
      <c r="P15" s="17"/>
      <c r="Q15" s="12" t="s">
        <v>46</v>
      </c>
      <c r="R15" s="17"/>
      <c r="U15" s="15" t="s">
        <v>65</v>
      </c>
      <c r="V15" s="4">
        <f ca="1">MATCH(U15,OFFSET(Calc_N2O!$A$2,0,0,200),0)</f>
        <v>15</v>
      </c>
      <c r="W15">
        <f ca="1">MATCH($D15,OFFSET(Calc_N2O!$A$1,$V15,1,,15),0)</f>
        <v>1</v>
      </c>
    </row>
    <row r="16" spans="1:27">
      <c r="A16" s="17" t="s">
        <v>48</v>
      </c>
      <c r="B16" s="17"/>
      <c r="C16" s="17" t="s">
        <v>32</v>
      </c>
      <c r="D16" s="36">
        <v>2010</v>
      </c>
      <c r="E16" s="17"/>
      <c r="F16" s="39">
        <f t="array" aca="1" ref="F16:I16" ca="1">TRANSPOSE(OFFSET(Calc_N2O!$A$2,$V16+$E$1,$W16,5))</f>
        <v>0</v>
      </c>
      <c r="G16" s="39">
        <f ca="1"/>
        <v>63.380776679767322</v>
      </c>
      <c r="H16" s="39">
        <f ca="1"/>
        <v>0</v>
      </c>
      <c r="I16" s="39">
        <f ca="1"/>
        <v>0</v>
      </c>
      <c r="J16" s="39">
        <f ca="1"/>
        <v>63.380776679767322</v>
      </c>
      <c r="K16" s="17"/>
      <c r="L16" s="17"/>
      <c r="M16" s="17"/>
      <c r="N16" s="12" t="s">
        <v>45</v>
      </c>
      <c r="O16" s="17"/>
      <c r="P16" s="17"/>
      <c r="Q16" s="12" t="s">
        <v>46</v>
      </c>
      <c r="R16" s="17"/>
      <c r="V16" s="4">
        <f ca="1">V15</f>
        <v>15</v>
      </c>
      <c r="W16">
        <f ca="1">MATCH($D16,OFFSET(Calc_N2O!$A$1,$V16,1,,15),0)</f>
        <v>2</v>
      </c>
    </row>
    <row r="17" spans="1:23">
      <c r="A17" s="17" t="s">
        <v>48</v>
      </c>
      <c r="B17" s="17"/>
      <c r="C17" s="17" t="s">
        <v>32</v>
      </c>
      <c r="D17" s="36">
        <v>2020</v>
      </c>
      <c r="E17" s="17"/>
      <c r="F17" s="39">
        <f t="array" aca="1" ref="F17:I17" ca="1">TRANSPOSE(OFFSET(Calc_N2O!$A$2,$V17+$E$1,$W17,5))</f>
        <v>0</v>
      </c>
      <c r="G17" s="39">
        <f ca="1"/>
        <v>78.806067562802824</v>
      </c>
      <c r="H17" s="39">
        <f ca="1"/>
        <v>0</v>
      </c>
      <c r="I17" s="39">
        <f ca="1"/>
        <v>0</v>
      </c>
      <c r="J17" s="39">
        <f ca="1"/>
        <v>78.806067562802824</v>
      </c>
      <c r="K17" s="17"/>
      <c r="L17" s="17"/>
      <c r="M17" s="17"/>
      <c r="N17" s="12" t="s">
        <v>45</v>
      </c>
      <c r="O17" s="17"/>
      <c r="P17" s="17"/>
      <c r="Q17" s="12" t="s">
        <v>46</v>
      </c>
      <c r="R17" s="17"/>
      <c r="V17" s="4">
        <f t="shared" ref="V17:V23" ca="1" si="2">V16</f>
        <v>15</v>
      </c>
      <c r="W17">
        <f ca="1">MATCH($D17,OFFSET(Calc_N2O!$A$1,$V17,1,,15),0)</f>
        <v>4</v>
      </c>
    </row>
    <row r="18" spans="1:23">
      <c r="A18" s="17" t="s">
        <v>48</v>
      </c>
      <c r="B18" s="17"/>
      <c r="C18" s="17" t="s">
        <v>32</v>
      </c>
      <c r="D18" s="36">
        <v>2030</v>
      </c>
      <c r="E18" s="17"/>
      <c r="F18" s="39">
        <f t="array" aca="1" ref="F18:I18" ca="1">TRANSPOSE(OFFSET(Calc_N2O!$A$2,$V18+$E$1,$W18,5))</f>
        <v>0</v>
      </c>
      <c r="G18" s="39">
        <f ca="1"/>
        <v>101.91764855723061</v>
      </c>
      <c r="H18" s="39">
        <f ca="1"/>
        <v>0</v>
      </c>
      <c r="I18" s="39">
        <f ca="1"/>
        <v>0</v>
      </c>
      <c r="J18" s="39">
        <f ca="1"/>
        <v>101.91764855723061</v>
      </c>
      <c r="K18" s="17"/>
      <c r="L18" s="17"/>
      <c r="M18" s="17"/>
      <c r="N18" s="12" t="s">
        <v>45</v>
      </c>
      <c r="O18" s="17"/>
      <c r="P18" s="17"/>
      <c r="Q18" s="12" t="s">
        <v>46</v>
      </c>
      <c r="R18" s="17"/>
      <c r="V18" s="4">
        <f t="shared" ca="1" si="2"/>
        <v>15</v>
      </c>
      <c r="W18">
        <f ca="1">MATCH($D18,OFFSET(Calc_N2O!$A$1,$V18,1,,15),0)</f>
        <v>6</v>
      </c>
    </row>
    <row r="19" spans="1:23">
      <c r="A19" s="17" t="s">
        <v>48</v>
      </c>
      <c r="B19" s="17"/>
      <c r="C19" s="17" t="s">
        <v>32</v>
      </c>
      <c r="D19" s="36">
        <v>2040</v>
      </c>
      <c r="E19" s="17"/>
      <c r="F19" s="39">
        <f t="array" aca="1" ref="F19:I19" ca="1">TRANSPOSE(OFFSET(Calc_N2O!$A$2,$V19+$E$1,$W19,5))</f>
        <v>0</v>
      </c>
      <c r="G19" s="39">
        <f ca="1"/>
        <v>104.57345794707614</v>
      </c>
      <c r="H19" s="39">
        <f ca="1"/>
        <v>0</v>
      </c>
      <c r="I19" s="39">
        <f ca="1"/>
        <v>0</v>
      </c>
      <c r="J19" s="39">
        <f ca="1"/>
        <v>104.57345794707614</v>
      </c>
      <c r="K19" s="17"/>
      <c r="L19" s="17"/>
      <c r="M19" s="17"/>
      <c r="N19" s="12" t="s">
        <v>45</v>
      </c>
      <c r="O19" s="17"/>
      <c r="P19" s="17"/>
      <c r="Q19" s="12" t="s">
        <v>46</v>
      </c>
      <c r="R19" s="17"/>
      <c r="V19" s="4">
        <f t="shared" ca="1" si="2"/>
        <v>15</v>
      </c>
      <c r="W19">
        <f ca="1">MATCH($D19,OFFSET(Calc_N2O!$A$1,$V19,1,,15),0)</f>
        <v>7</v>
      </c>
    </row>
    <row r="20" spans="1:23">
      <c r="A20" s="17" t="s">
        <v>48</v>
      </c>
      <c r="B20" s="17"/>
      <c r="C20" s="17" t="s">
        <v>32</v>
      </c>
      <c r="D20" s="36">
        <v>2050</v>
      </c>
      <c r="E20" s="17"/>
      <c r="F20" s="39">
        <f t="array" aca="1" ref="F20:I20" ca="1">TRANSPOSE(OFFSET(Calc_N2O!$A$2,$V20+$E$1,$W20,5))</f>
        <v>0</v>
      </c>
      <c r="G20" s="39">
        <f ca="1"/>
        <v>107.2714742837798</v>
      </c>
      <c r="H20" s="39">
        <f ca="1"/>
        <v>0</v>
      </c>
      <c r="I20" s="39">
        <f ca="1"/>
        <v>0</v>
      </c>
      <c r="J20" s="39">
        <f ca="1"/>
        <v>107.2714742837798</v>
      </c>
      <c r="K20" s="17"/>
      <c r="L20" s="17"/>
      <c r="M20" s="17"/>
      <c r="N20" s="12" t="s">
        <v>45</v>
      </c>
      <c r="O20" s="17"/>
      <c r="P20" s="17"/>
      <c r="Q20" s="12" t="s">
        <v>46</v>
      </c>
      <c r="R20" s="17"/>
      <c r="V20" s="4">
        <f t="shared" ca="1" si="2"/>
        <v>15</v>
      </c>
      <c r="W20">
        <f ca="1">MATCH($D20,OFFSET(Calc_N2O!$A$1,$V20,1,,15),0)</f>
        <v>8</v>
      </c>
    </row>
    <row r="21" spans="1:23">
      <c r="A21" s="17" t="s">
        <v>48</v>
      </c>
      <c r="B21" s="17"/>
      <c r="C21" s="17" t="s">
        <v>32</v>
      </c>
      <c r="D21" s="36">
        <v>2060</v>
      </c>
      <c r="E21" s="17"/>
      <c r="F21" s="39">
        <f t="array" aca="1" ref="F21:I21" ca="1">TRANSPOSE(OFFSET(Calc_N2O!$A$2,$V21+$E$1,$W21,5))</f>
        <v>0</v>
      </c>
      <c r="G21" s="39">
        <f ca="1"/>
        <v>109.60483756327721</v>
      </c>
      <c r="H21" s="39">
        <f ca="1"/>
        <v>0</v>
      </c>
      <c r="I21" s="39">
        <f ca="1"/>
        <v>0</v>
      </c>
      <c r="J21" s="39">
        <f ca="1"/>
        <v>109.60483756327721</v>
      </c>
      <c r="K21" s="17"/>
      <c r="L21" s="17"/>
      <c r="M21" s="17"/>
      <c r="N21" s="12" t="s">
        <v>45</v>
      </c>
      <c r="O21" s="17"/>
      <c r="P21" s="17"/>
      <c r="Q21" s="12" t="s">
        <v>46</v>
      </c>
      <c r="R21" s="17"/>
      <c r="V21" s="4">
        <f t="shared" ca="1" si="2"/>
        <v>15</v>
      </c>
      <c r="W21">
        <f ca="1">MATCH($D21,OFFSET(Calc_N2O!$A$1,$V21,1,,15),0)</f>
        <v>9</v>
      </c>
    </row>
    <row r="22" spans="1:23">
      <c r="A22" s="17" t="s">
        <v>48</v>
      </c>
      <c r="B22" s="17"/>
      <c r="C22" s="17" t="s">
        <v>32</v>
      </c>
      <c r="D22" s="36">
        <v>2080</v>
      </c>
      <c r="E22" s="17"/>
      <c r="F22" s="39">
        <f t="array" aca="1" ref="F22:I22" ca="1">TRANSPOSE(OFFSET(Calc_N2O!$A$2,$V22+$E$1,$W22,5))</f>
        <v>0</v>
      </c>
      <c r="G22" s="39">
        <f ca="1"/>
        <v>113.90156910005891</v>
      </c>
      <c r="H22" s="39">
        <f ca="1"/>
        <v>0</v>
      </c>
      <c r="I22" s="39">
        <f ca="1"/>
        <v>0</v>
      </c>
      <c r="J22" s="39">
        <f ca="1"/>
        <v>113.90156910005891</v>
      </c>
      <c r="K22" s="17"/>
      <c r="L22" s="17"/>
      <c r="M22" s="17"/>
      <c r="N22" s="12" t="s">
        <v>45</v>
      </c>
      <c r="O22" s="17"/>
      <c r="P22" s="17"/>
      <c r="Q22" s="12" t="s">
        <v>46</v>
      </c>
      <c r="R22" s="17"/>
      <c r="V22" s="4">
        <f t="shared" ca="1" si="2"/>
        <v>15</v>
      </c>
      <c r="W22">
        <f ca="1">MATCH($D22,OFFSET(Calc_N2O!$A$1,$V22,1,,15),0)</f>
        <v>11</v>
      </c>
    </row>
    <row r="23" spans="1:23">
      <c r="A23" s="17" t="s">
        <v>48</v>
      </c>
      <c r="B23" s="17"/>
      <c r="C23" s="17" t="s">
        <v>32</v>
      </c>
      <c r="D23" s="36">
        <v>2100</v>
      </c>
      <c r="E23" s="17"/>
      <c r="F23" s="39">
        <f t="array" aca="1" ref="F23:I23" ca="1">TRANSPOSE(OFFSET(Calc_N2O!$A$2,$V23+$E$1,$W23,5))</f>
        <v>0</v>
      </c>
      <c r="G23" s="39">
        <f ca="1"/>
        <v>116.86470208580195</v>
      </c>
      <c r="H23" s="39">
        <f ca="1"/>
        <v>0</v>
      </c>
      <c r="I23" s="39">
        <f ca="1"/>
        <v>0</v>
      </c>
      <c r="J23" s="39">
        <f ca="1"/>
        <v>116.86470208580195</v>
      </c>
      <c r="K23" s="17"/>
      <c r="L23" s="17"/>
      <c r="M23" s="17"/>
      <c r="N23" s="12" t="s">
        <v>45</v>
      </c>
      <c r="O23" s="17"/>
      <c r="P23" s="17"/>
      <c r="Q23" s="12" t="s">
        <v>46</v>
      </c>
      <c r="R23" s="17"/>
      <c r="V23" s="4">
        <f t="shared" ca="1" si="2"/>
        <v>15</v>
      </c>
      <c r="W23">
        <f ca="1">MATCH($D23,OFFSET(Calc_N2O!$A$1,$V23,1,,15),0)</f>
        <v>13</v>
      </c>
    </row>
    <row r="24" spans="1:23">
      <c r="A24" s="17" t="s">
        <v>48</v>
      </c>
      <c r="B24" s="11" t="s">
        <v>19</v>
      </c>
      <c r="C24" s="12" t="s">
        <v>20</v>
      </c>
      <c r="D24" s="37">
        <v>2005</v>
      </c>
      <c r="E24" s="11"/>
      <c r="F24" s="39">
        <f t="array" aca="1" ref="F24:I24" ca="1">TRANSPOSE(OFFSET(Calc_N2O!$A$2,$V24+$E$1,$W24,5))</f>
        <v>0</v>
      </c>
      <c r="G24" s="39">
        <f ca="1"/>
        <v>5.3925843879828328</v>
      </c>
      <c r="H24" s="39">
        <f ca="1"/>
        <v>0</v>
      </c>
      <c r="I24" s="39">
        <f ca="1"/>
        <v>0</v>
      </c>
      <c r="J24" s="18">
        <v>0</v>
      </c>
      <c r="K24" s="12"/>
      <c r="L24" s="11"/>
      <c r="M24" s="12"/>
      <c r="N24" s="12" t="s">
        <v>53</v>
      </c>
      <c r="O24" s="11"/>
      <c r="P24" s="12"/>
      <c r="Q24" s="12"/>
      <c r="R24" s="12"/>
      <c r="U24" t="s">
        <v>63</v>
      </c>
      <c r="V24" s="4">
        <f ca="1">MATCH(U24,OFFSET(Calc_N2O!$A$2,0,0,200),0)</f>
        <v>1</v>
      </c>
      <c r="W24">
        <f ca="1">MATCH($D24,OFFSET(Calc_N2O!$A$1,$V24,1,,15),0)</f>
        <v>1</v>
      </c>
    </row>
    <row r="25" spans="1:23">
      <c r="A25" s="17" t="s">
        <v>48</v>
      </c>
      <c r="B25" s="11" t="s">
        <v>19</v>
      </c>
      <c r="C25" s="12" t="s">
        <v>20</v>
      </c>
      <c r="D25" s="38">
        <v>2010</v>
      </c>
      <c r="E25" s="12"/>
      <c r="F25" s="39">
        <f t="array" aca="1" ref="F25:I25" ca="1">TRANSPOSE(OFFSET(Calc_N2O!$A$2,$V25+$E$1,$W25,5))</f>
        <v>0</v>
      </c>
      <c r="G25" s="39">
        <f ca="1"/>
        <v>0.6273574999999999</v>
      </c>
      <c r="H25" s="39">
        <f ca="1"/>
        <v>0</v>
      </c>
      <c r="I25" s="39">
        <f ca="1"/>
        <v>0</v>
      </c>
      <c r="J25" s="18">
        <v>0</v>
      </c>
      <c r="K25" s="12"/>
      <c r="L25" s="11"/>
      <c r="M25" s="12"/>
      <c r="N25" s="12" t="s">
        <v>53</v>
      </c>
      <c r="O25" s="11"/>
      <c r="P25" s="12"/>
      <c r="Q25" s="12"/>
      <c r="R25" s="12"/>
      <c r="V25" s="4">
        <f t="shared" ref="V25:V32" ca="1" si="3">V24</f>
        <v>1</v>
      </c>
      <c r="W25">
        <f ca="1">MATCH($D25,OFFSET(Calc_N2O!$A$1,$V25,1,,15),0)</f>
        <v>2</v>
      </c>
    </row>
    <row r="26" spans="1:23">
      <c r="A26" s="17" t="s">
        <v>48</v>
      </c>
      <c r="B26" s="11" t="s">
        <v>19</v>
      </c>
      <c r="C26" s="12" t="s">
        <v>20</v>
      </c>
      <c r="D26" s="38">
        <v>2020</v>
      </c>
      <c r="E26" s="12"/>
      <c r="F26" s="39">
        <f t="array" aca="1" ref="F26:I26" ca="1">TRANSPOSE(OFFSET(Calc_N2O!$A$2,$V26+$E$1,$W26,5))</f>
        <v>0</v>
      </c>
      <c r="G26" s="39">
        <f ca="1"/>
        <v>0.80100000000000005</v>
      </c>
      <c r="H26" s="39">
        <f ca="1"/>
        <v>0</v>
      </c>
      <c r="I26" s="39">
        <f ca="1"/>
        <v>0</v>
      </c>
      <c r="J26" s="18">
        <v>0</v>
      </c>
      <c r="K26" s="12"/>
      <c r="L26" s="11"/>
      <c r="M26" s="12"/>
      <c r="N26" s="12" t="s">
        <v>53</v>
      </c>
      <c r="O26" s="11"/>
      <c r="P26" s="12"/>
      <c r="Q26" s="12"/>
      <c r="R26" s="12"/>
      <c r="V26" s="4">
        <f t="shared" ca="1" si="3"/>
        <v>1</v>
      </c>
      <c r="W26">
        <f ca="1">MATCH($D26,OFFSET(Calc_N2O!$A$1,$V26,1,,15),0)</f>
        <v>4</v>
      </c>
    </row>
    <row r="27" spans="1:23">
      <c r="A27" s="17" t="s">
        <v>48</v>
      </c>
      <c r="B27" s="11" t="s">
        <v>19</v>
      </c>
      <c r="C27" s="12" t="s">
        <v>20</v>
      </c>
      <c r="D27" s="38">
        <v>2030</v>
      </c>
      <c r="E27" s="12"/>
      <c r="F27" s="39">
        <f t="array" aca="1" ref="F27:I27" ca="1">TRANSPOSE(OFFSET(Calc_N2O!$A$2,$V27+$E$1,$W27,5))</f>
        <v>0</v>
      </c>
      <c r="G27" s="39">
        <f ca="1"/>
        <v>0.96599999999999997</v>
      </c>
      <c r="H27" s="39">
        <f ca="1"/>
        <v>0</v>
      </c>
      <c r="I27" s="39">
        <f ca="1"/>
        <v>0</v>
      </c>
      <c r="J27" s="18">
        <v>0</v>
      </c>
      <c r="K27" s="12"/>
      <c r="L27" s="11"/>
      <c r="M27" s="12"/>
      <c r="N27" s="12" t="s">
        <v>53</v>
      </c>
      <c r="O27" s="11"/>
      <c r="P27" s="12"/>
      <c r="Q27" s="12"/>
      <c r="R27" s="12"/>
      <c r="V27" s="4">
        <f t="shared" ca="1" si="3"/>
        <v>1</v>
      </c>
      <c r="W27">
        <f ca="1">MATCH($D27,OFFSET(Calc_N2O!$A$1,$V27,1,,15),0)</f>
        <v>6</v>
      </c>
    </row>
    <row r="28" spans="1:23">
      <c r="A28" s="17" t="s">
        <v>48</v>
      </c>
      <c r="B28" s="11" t="s">
        <v>19</v>
      </c>
      <c r="C28" s="12" t="s">
        <v>20</v>
      </c>
      <c r="D28" s="38">
        <v>2040</v>
      </c>
      <c r="E28" s="12"/>
      <c r="F28" s="39">
        <f t="array" aca="1" ref="F28:I28" ca="1">TRANSPOSE(OFFSET(Calc_N2O!$A$2,$V28+$E$1,$W28,5))</f>
        <v>0</v>
      </c>
      <c r="G28" s="39">
        <f ca="1"/>
        <v>0.96599999999999997</v>
      </c>
      <c r="H28" s="39">
        <f ca="1"/>
        <v>0</v>
      </c>
      <c r="I28" s="39">
        <f ca="1"/>
        <v>0</v>
      </c>
      <c r="J28" s="18">
        <v>0</v>
      </c>
      <c r="K28" s="12"/>
      <c r="L28" s="11"/>
      <c r="M28" s="12"/>
      <c r="N28" s="12" t="s">
        <v>53</v>
      </c>
      <c r="O28" s="11"/>
      <c r="P28" s="12"/>
      <c r="Q28" s="12"/>
      <c r="R28" s="12"/>
      <c r="V28" s="4">
        <f t="shared" ca="1" si="3"/>
        <v>1</v>
      </c>
      <c r="W28">
        <f ca="1">MATCH($D28,OFFSET(Calc_N2O!$A$1,$V28,1,,15),0)</f>
        <v>7</v>
      </c>
    </row>
    <row r="29" spans="1:23">
      <c r="A29" s="17" t="s">
        <v>48</v>
      </c>
      <c r="B29" s="11" t="s">
        <v>19</v>
      </c>
      <c r="C29" s="12" t="s">
        <v>20</v>
      </c>
      <c r="D29" s="38">
        <v>2050</v>
      </c>
      <c r="E29" s="12"/>
      <c r="F29" s="39">
        <f t="array" aca="1" ref="F29:I29" ca="1">TRANSPOSE(OFFSET(Calc_N2O!$A$2,$V29+$E$1,$W29,5))</f>
        <v>0</v>
      </c>
      <c r="G29" s="39">
        <f ca="1"/>
        <v>0.96599999999999997</v>
      </c>
      <c r="H29" s="39">
        <f ca="1"/>
        <v>0</v>
      </c>
      <c r="I29" s="39">
        <f ca="1"/>
        <v>0</v>
      </c>
      <c r="J29" s="18">
        <v>0</v>
      </c>
      <c r="K29" s="12"/>
      <c r="L29" s="11"/>
      <c r="M29" s="12"/>
      <c r="N29" s="12" t="s">
        <v>53</v>
      </c>
      <c r="O29" s="11"/>
      <c r="P29" s="12"/>
      <c r="Q29" s="12"/>
      <c r="R29" s="12"/>
      <c r="V29" s="4">
        <f t="shared" ca="1" si="3"/>
        <v>1</v>
      </c>
      <c r="W29">
        <f ca="1">MATCH($D29,OFFSET(Calc_N2O!$A$1,$V29,1,,15),0)</f>
        <v>8</v>
      </c>
    </row>
    <row r="30" spans="1:23">
      <c r="A30" s="17" t="s">
        <v>48</v>
      </c>
      <c r="B30" s="11" t="s">
        <v>19</v>
      </c>
      <c r="C30" s="12" t="s">
        <v>20</v>
      </c>
      <c r="D30" s="38">
        <v>2060</v>
      </c>
      <c r="E30" s="12"/>
      <c r="F30" s="39">
        <f t="array" aca="1" ref="F30:I30" ca="1">TRANSPOSE(OFFSET(Calc_N2O!$A$2,$V30+$E$1,$W30,5))</f>
        <v>0</v>
      </c>
      <c r="G30" s="39">
        <f ca="1"/>
        <v>0.96599999999999997</v>
      </c>
      <c r="H30" s="39">
        <f ca="1"/>
        <v>0</v>
      </c>
      <c r="I30" s="39">
        <f ca="1"/>
        <v>0</v>
      </c>
      <c r="J30" s="18">
        <v>0</v>
      </c>
      <c r="K30" s="12"/>
      <c r="L30" s="11"/>
      <c r="M30" s="12"/>
      <c r="N30" s="12" t="s">
        <v>53</v>
      </c>
      <c r="O30" s="11"/>
      <c r="P30" s="12"/>
      <c r="Q30" s="12"/>
      <c r="R30" s="12"/>
      <c r="V30" s="4">
        <f t="shared" ca="1" si="3"/>
        <v>1</v>
      </c>
      <c r="W30">
        <f ca="1">MATCH($D30,OFFSET(Calc_N2O!$A$1,$V30,1,,15),0)</f>
        <v>9</v>
      </c>
    </row>
    <row r="31" spans="1:23">
      <c r="A31" s="17" t="s">
        <v>48</v>
      </c>
      <c r="B31" s="11" t="s">
        <v>19</v>
      </c>
      <c r="C31" s="12" t="s">
        <v>20</v>
      </c>
      <c r="D31" s="38">
        <v>2070</v>
      </c>
      <c r="E31" s="12"/>
      <c r="F31" s="39">
        <f t="array" aca="1" ref="F31:I31" ca="1">TRANSPOSE(OFFSET(Calc_N2O!$A$2,$V31+$E$1,$W31,5))</f>
        <v>0</v>
      </c>
      <c r="G31" s="39">
        <f ca="1"/>
        <v>0.97847099237938084</v>
      </c>
      <c r="H31" s="39">
        <f ca="1"/>
        <v>0</v>
      </c>
      <c r="I31" s="39">
        <f ca="1"/>
        <v>0</v>
      </c>
      <c r="J31" s="18">
        <v>0</v>
      </c>
      <c r="K31" s="12"/>
      <c r="L31" s="11"/>
      <c r="M31" s="12"/>
      <c r="N31" s="12" t="s">
        <v>53</v>
      </c>
      <c r="O31" s="11"/>
      <c r="P31" s="12"/>
      <c r="Q31" s="12"/>
      <c r="R31" s="12"/>
      <c r="V31" s="4">
        <f t="shared" ca="1" si="3"/>
        <v>1</v>
      </c>
      <c r="W31">
        <f ca="1">MATCH($D31,OFFSET(Calc_N2O!$A$1,$V31,1,,15),0)</f>
        <v>10</v>
      </c>
    </row>
    <row r="32" spans="1:23">
      <c r="A32" s="17" t="s">
        <v>48</v>
      </c>
      <c r="B32" s="11" t="s">
        <v>19</v>
      </c>
      <c r="C32" s="12" t="s">
        <v>20</v>
      </c>
      <c r="D32" s="38">
        <v>2080</v>
      </c>
      <c r="E32" s="12"/>
      <c r="F32" s="39">
        <f t="array" aca="1" ref="F32:I32" ca="1">TRANSPOSE(OFFSET(Calc_N2O!$A$2,$V32+$E$1,$W32,5))</f>
        <v>0</v>
      </c>
      <c r="G32" s="39">
        <f ca="1"/>
        <v>1.048258242571394</v>
      </c>
      <c r="H32" s="39">
        <f ca="1"/>
        <v>0</v>
      </c>
      <c r="I32" s="39">
        <f ca="1"/>
        <v>0</v>
      </c>
      <c r="J32" s="18">
        <v>0</v>
      </c>
      <c r="K32" s="12"/>
      <c r="L32" s="11"/>
      <c r="M32" s="12"/>
      <c r="N32" s="12" t="s">
        <v>53</v>
      </c>
      <c r="O32" s="11"/>
      <c r="P32" s="12"/>
      <c r="Q32" s="12"/>
      <c r="R32" s="12"/>
      <c r="V32" s="4">
        <f t="shared" ca="1" si="3"/>
        <v>1</v>
      </c>
      <c r="W32">
        <f ca="1">MATCH($D32,OFFSET(Calc_N2O!$A$1,$V32,1,,15),0)</f>
        <v>11</v>
      </c>
    </row>
    <row r="33" spans="1:23">
      <c r="A33" s="17" t="s">
        <v>48</v>
      </c>
      <c r="B33" s="11" t="s">
        <v>19</v>
      </c>
      <c r="C33" s="12" t="s">
        <v>20</v>
      </c>
      <c r="D33" s="38">
        <v>2090</v>
      </c>
      <c r="E33" s="12"/>
      <c r="F33" s="39">
        <f t="array" aca="1" ref="F33:I33" ca="1">TRANSPOSE(OFFSET(Calc_N2O!$A$2,$V33+$E$1,$W33,5))</f>
        <v>0</v>
      </c>
      <c r="G33" s="39">
        <f ca="1"/>
        <v>1.1208648420922755</v>
      </c>
      <c r="H33" s="39">
        <f ca="1"/>
        <v>0</v>
      </c>
      <c r="I33" s="39">
        <f ca="1"/>
        <v>0</v>
      </c>
      <c r="J33" s="18">
        <v>0</v>
      </c>
      <c r="K33" s="11"/>
      <c r="L33" s="11"/>
      <c r="M33" s="12"/>
      <c r="N33" s="12" t="s">
        <v>53</v>
      </c>
      <c r="O33" s="11"/>
      <c r="P33" s="12"/>
      <c r="Q33" s="12"/>
      <c r="R33" s="12"/>
      <c r="V33" s="4">
        <f ca="1">V32</f>
        <v>1</v>
      </c>
      <c r="W33">
        <f ca="1">MATCH($D33,OFFSET(Calc_N2O!$A$1,$V33,1,,15),0)</f>
        <v>12</v>
      </c>
    </row>
    <row r="34" spans="1:23">
      <c r="A34" s="17" t="s">
        <v>48</v>
      </c>
      <c r="B34" s="11" t="s">
        <v>19</v>
      </c>
      <c r="C34" s="12" t="s">
        <v>20</v>
      </c>
      <c r="D34" s="38">
        <v>2100</v>
      </c>
      <c r="E34" s="12"/>
      <c r="F34" s="39">
        <f t="array" aca="1" ref="F34:I34" ca="1">TRANSPOSE(OFFSET(Calc_N2O!$A$2,$V34+$E$1,$W34,5))</f>
        <v>0</v>
      </c>
      <c r="G34" s="39">
        <f ca="1"/>
        <v>1.1962525515761795</v>
      </c>
      <c r="H34" s="39">
        <f ca="1"/>
        <v>0</v>
      </c>
      <c r="I34" s="39">
        <f ca="1"/>
        <v>0</v>
      </c>
      <c r="J34" s="18">
        <v>0</v>
      </c>
      <c r="K34" s="11"/>
      <c r="L34" s="11"/>
      <c r="M34" s="12"/>
      <c r="N34" s="12" t="s">
        <v>53</v>
      </c>
      <c r="O34" s="11"/>
      <c r="P34" s="12"/>
      <c r="Q34" s="12"/>
      <c r="R34" s="12"/>
      <c r="V34" s="4">
        <f ca="1">V33</f>
        <v>1</v>
      </c>
      <c r="W34">
        <f ca="1">MATCH($D34,OFFSET(Calc_N2O!$A$1,$V34,1,,15),0)</f>
        <v>13</v>
      </c>
    </row>
    <row r="35" spans="1:23">
      <c r="A35" s="76" t="s">
        <v>48</v>
      </c>
      <c r="B35" s="77" t="s">
        <v>19</v>
      </c>
      <c r="C35" s="77" t="s">
        <v>20</v>
      </c>
      <c r="D35" s="81">
        <v>2010</v>
      </c>
      <c r="E35" s="12"/>
      <c r="F35" s="39">
        <f t="array" aca="1" ref="F35:I35" ca="1">TRANSPOSE(OFFSET(Calc_FGS!$A$2,$V35+$E$1,$W35,5))</f>
        <v>0</v>
      </c>
      <c r="G35" s="39">
        <f ca="1"/>
        <v>1.3999999999999997</v>
      </c>
      <c r="H35" s="39">
        <f ca="1"/>
        <v>0</v>
      </c>
      <c r="I35" s="39">
        <f ca="1"/>
        <v>0</v>
      </c>
      <c r="J35" s="18">
        <v>0</v>
      </c>
      <c r="K35" s="11"/>
      <c r="L35" s="11"/>
      <c r="M35" s="12"/>
      <c r="N35" s="78" t="s">
        <v>182</v>
      </c>
      <c r="O35" s="77"/>
      <c r="P35" s="77"/>
      <c r="Q35" s="77"/>
      <c r="R35" s="12"/>
      <c r="U35" s="75" t="s">
        <v>174</v>
      </c>
      <c r="V35" s="4">
        <f ca="1">MATCH(U35,OFFSET(Calc_FGS!$A$2,0,0,200),0)</f>
        <v>6</v>
      </c>
      <c r="W35">
        <f ca="1">MATCH($D35,OFFSET(Calc_FGS!$A$1,$V35,1,,15),0)+$W$1</f>
        <v>16</v>
      </c>
    </row>
    <row r="36" spans="1:23">
      <c r="A36" s="78" t="s">
        <v>48</v>
      </c>
      <c r="B36" s="78" t="s">
        <v>19</v>
      </c>
      <c r="C36" s="78" t="s">
        <v>20</v>
      </c>
      <c r="D36" s="82">
        <v>2015</v>
      </c>
      <c r="E36" s="12"/>
      <c r="F36" s="39">
        <f t="array" aca="1" ref="F36:I36" ca="1">TRANSPOSE(OFFSET(Calc_FGS!$A$2,$V36+$E$1,$W36,5))</f>
        <v>0</v>
      </c>
      <c r="G36" s="39">
        <f ca="1"/>
        <v>1.4618344925644493</v>
      </c>
      <c r="H36" s="39">
        <f ca="1"/>
        <v>0</v>
      </c>
      <c r="I36" s="39">
        <f ca="1"/>
        <v>0</v>
      </c>
      <c r="J36" s="18">
        <v>0</v>
      </c>
      <c r="K36" s="11"/>
      <c r="L36" s="11"/>
      <c r="M36" s="12"/>
      <c r="N36" s="78" t="s">
        <v>182</v>
      </c>
      <c r="O36" s="77"/>
      <c r="P36" s="77"/>
      <c r="Q36" s="77"/>
      <c r="R36" s="12"/>
      <c r="V36" s="4">
        <f t="shared" ref="V36:V44" ca="1" si="4">V35</f>
        <v>6</v>
      </c>
      <c r="W36">
        <f ca="1">MATCH($D36,OFFSET(Calc_FGS!$A$1,$V36,1,,15),0)+$W$1</f>
        <v>17</v>
      </c>
    </row>
    <row r="37" spans="1:23">
      <c r="A37" s="78" t="s">
        <v>48</v>
      </c>
      <c r="B37" s="78" t="s">
        <v>19</v>
      </c>
      <c r="C37" s="78" t="s">
        <v>20</v>
      </c>
      <c r="D37" s="82">
        <v>2020</v>
      </c>
      <c r="E37" s="12"/>
      <c r="F37" s="39">
        <f t="array" aca="1" ref="F37:I37" ca="1">TRANSPOSE(OFFSET(Calc_FGS!$A$2,$V37+$E$1,$W37,5))</f>
        <v>0</v>
      </c>
      <c r="G37" s="39">
        <f ca="1"/>
        <v>1.3911296526393349</v>
      </c>
      <c r="H37" s="39">
        <f ca="1"/>
        <v>0</v>
      </c>
      <c r="I37" s="39">
        <f ca="1"/>
        <v>0</v>
      </c>
      <c r="J37" s="18">
        <v>0</v>
      </c>
      <c r="K37" s="11"/>
      <c r="L37" s="11"/>
      <c r="M37" s="12"/>
      <c r="N37" s="78" t="s">
        <v>182</v>
      </c>
      <c r="O37" s="77"/>
      <c r="P37" s="77"/>
      <c r="Q37" s="77"/>
      <c r="R37" s="12"/>
      <c r="V37" s="4">
        <f t="shared" ca="1" si="4"/>
        <v>6</v>
      </c>
      <c r="W37">
        <f ca="1">MATCH($D37,OFFSET(Calc_FGS!$A$1,$V37,1,,15),0)+$W$1</f>
        <v>18</v>
      </c>
    </row>
    <row r="38" spans="1:23">
      <c r="A38" s="78" t="s">
        <v>48</v>
      </c>
      <c r="B38" s="78" t="s">
        <v>19</v>
      </c>
      <c r="C38" s="78" t="s">
        <v>20</v>
      </c>
      <c r="D38" s="82">
        <v>2030</v>
      </c>
      <c r="E38" s="12"/>
      <c r="F38" s="39">
        <f t="array" aca="1" ref="F38:I38" ca="1">TRANSPOSE(OFFSET(Calc_FGS!$A$2,$V38+$E$1,$W38,5))</f>
        <v>0</v>
      </c>
      <c r="G38" s="39">
        <f ca="1"/>
        <v>0.82273700000000005</v>
      </c>
      <c r="H38" s="39">
        <f ca="1"/>
        <v>0</v>
      </c>
      <c r="I38" s="39">
        <f ca="1"/>
        <v>0</v>
      </c>
      <c r="J38" s="18">
        <v>0</v>
      </c>
      <c r="K38" s="11"/>
      <c r="L38" s="11"/>
      <c r="M38" s="12"/>
      <c r="N38" s="78" t="s">
        <v>182</v>
      </c>
      <c r="O38" s="77"/>
      <c r="P38" s="77"/>
      <c r="Q38" s="77"/>
      <c r="V38" s="4">
        <f t="shared" ca="1" si="4"/>
        <v>6</v>
      </c>
      <c r="W38">
        <f ca="1">MATCH($D38,OFFSET(Calc_FGS!$A$1,$V38,1,,15),0)+$W$1</f>
        <v>20</v>
      </c>
    </row>
    <row r="39" spans="1:23">
      <c r="A39" s="78" t="s">
        <v>48</v>
      </c>
      <c r="B39" s="78" t="s">
        <v>19</v>
      </c>
      <c r="C39" s="78" t="s">
        <v>20</v>
      </c>
      <c r="D39" s="82">
        <v>2040</v>
      </c>
      <c r="E39" s="12"/>
      <c r="F39" s="39">
        <f t="array" aca="1" ref="F39:I39" ca="1">TRANSPOSE(OFFSET(Calc_FGS!$A$2,$V39+$E$1,$W39,5))</f>
        <v>0</v>
      </c>
      <c r="G39" s="39">
        <f ca="1"/>
        <v>0.45000000000000007</v>
      </c>
      <c r="H39" s="39">
        <f ca="1"/>
        <v>0</v>
      </c>
      <c r="I39" s="39">
        <f ca="1"/>
        <v>0</v>
      </c>
      <c r="J39" s="18">
        <v>0</v>
      </c>
      <c r="K39" s="11"/>
      <c r="L39" s="11"/>
      <c r="M39" s="12"/>
      <c r="N39" s="78" t="s">
        <v>182</v>
      </c>
      <c r="O39" s="77"/>
      <c r="P39" s="77"/>
      <c r="Q39" s="77"/>
      <c r="V39" s="4">
        <f t="shared" ca="1" si="4"/>
        <v>6</v>
      </c>
      <c r="W39">
        <f ca="1">MATCH($D39,OFFSET(Calc_FGS!$A$1,$V39,1,,15),0)+$W$1</f>
        <v>21</v>
      </c>
    </row>
    <row r="40" spans="1:23">
      <c r="A40" s="78" t="s">
        <v>48</v>
      </c>
      <c r="B40" s="78" t="s">
        <v>19</v>
      </c>
      <c r="C40" s="78" t="s">
        <v>20</v>
      </c>
      <c r="D40" s="82">
        <v>2050</v>
      </c>
      <c r="E40" s="12"/>
      <c r="F40" s="39">
        <f t="array" aca="1" ref="F40:I40" ca="1">TRANSPOSE(OFFSET(Calc_FGS!$A$2,$V40+$E$1,$W40,5))</f>
        <v>0</v>
      </c>
      <c r="G40" s="39">
        <f ca="1"/>
        <v>0.39999999999999997</v>
      </c>
      <c r="H40" s="39">
        <f ca="1"/>
        <v>0</v>
      </c>
      <c r="I40" s="39">
        <f ca="1"/>
        <v>0</v>
      </c>
      <c r="J40" s="18">
        <v>0</v>
      </c>
      <c r="K40" s="11"/>
      <c r="L40" s="11"/>
      <c r="M40" s="12"/>
      <c r="N40" s="78" t="s">
        <v>182</v>
      </c>
      <c r="O40" s="77"/>
      <c r="P40" s="77"/>
      <c r="Q40" s="77"/>
      <c r="V40" s="4">
        <f t="shared" ca="1" si="4"/>
        <v>6</v>
      </c>
      <c r="W40">
        <f ca="1">MATCH($D40,OFFSET(Calc_FGS!$A$1,$V40,1,,15),0)+$W$1</f>
        <v>22</v>
      </c>
    </row>
    <row r="41" spans="1:23">
      <c r="A41" s="78" t="s">
        <v>48</v>
      </c>
      <c r="B41" s="78" t="s">
        <v>19</v>
      </c>
      <c r="C41" s="78" t="s">
        <v>20</v>
      </c>
      <c r="D41" s="82">
        <v>2060</v>
      </c>
      <c r="E41" s="12"/>
      <c r="F41" s="39">
        <f t="array" aca="1" ref="F41:I41" ca="1">TRANSPOSE(OFFSET(Calc_FGS!$A$2,$V41+$E$1,$W41,5))</f>
        <v>0</v>
      </c>
      <c r="G41" s="39">
        <f ca="1"/>
        <v>0.40336439393648194</v>
      </c>
      <c r="H41" s="39">
        <f ca="1"/>
        <v>0</v>
      </c>
      <c r="I41" s="39">
        <f ca="1"/>
        <v>0</v>
      </c>
      <c r="J41" s="18">
        <v>0</v>
      </c>
      <c r="K41" s="11"/>
      <c r="L41" s="11"/>
      <c r="M41" s="12"/>
      <c r="N41" s="78" t="s">
        <v>182</v>
      </c>
      <c r="O41" s="77"/>
      <c r="P41" s="77"/>
      <c r="Q41" s="77"/>
      <c r="V41" s="4">
        <f t="shared" ca="1" si="4"/>
        <v>6</v>
      </c>
      <c r="W41">
        <f ca="1">MATCH($D41,OFFSET(Calc_FGS!$A$1,$V41,1,,15),0)+$W$1</f>
        <v>23</v>
      </c>
    </row>
    <row r="42" spans="1:23">
      <c r="A42" s="78" t="s">
        <v>48</v>
      </c>
      <c r="B42" s="78" t="s">
        <v>19</v>
      </c>
      <c r="C42" s="78" t="s">
        <v>20</v>
      </c>
      <c r="D42" s="82">
        <v>2070</v>
      </c>
      <c r="E42" s="12"/>
      <c r="F42" s="39">
        <f t="array" aca="1" ref="F42:I42" ca="1">TRANSPOSE(OFFSET(Calc_FGS!$A$2,$V42+$E$1,$W42,5))</f>
        <v>0</v>
      </c>
      <c r="G42" s="39">
        <f ca="1"/>
        <v>0.40455329935201273</v>
      </c>
      <c r="H42" s="39">
        <f ca="1"/>
        <v>0</v>
      </c>
      <c r="I42" s="39">
        <f ca="1"/>
        <v>0</v>
      </c>
      <c r="J42" s="18">
        <v>0</v>
      </c>
      <c r="K42" s="11"/>
      <c r="L42" s="11"/>
      <c r="M42" s="12"/>
      <c r="N42" s="78" t="s">
        <v>182</v>
      </c>
      <c r="O42" s="77"/>
      <c r="P42" s="77"/>
      <c r="Q42" s="77"/>
      <c r="V42" s="4">
        <f t="shared" ca="1" si="4"/>
        <v>6</v>
      </c>
      <c r="W42">
        <f ca="1">MATCH($D42,OFFSET(Calc_FGS!$A$1,$V42,1,,15),0)+$W$1</f>
        <v>24</v>
      </c>
    </row>
    <row r="43" spans="1:23">
      <c r="A43" s="78" t="s">
        <v>48</v>
      </c>
      <c r="B43" s="78" t="s">
        <v>19</v>
      </c>
      <c r="C43" s="78" t="s">
        <v>20</v>
      </c>
      <c r="D43" s="82">
        <v>2080</v>
      </c>
      <c r="E43" s="12"/>
      <c r="F43" s="39">
        <f t="array" aca="1" ref="F43:I43" ca="1">TRANSPOSE(OFFSET(Calc_FGS!$A$2,$V43+$E$1,$W43,5))</f>
        <v>0</v>
      </c>
      <c r="G43" s="39">
        <f ca="1"/>
        <v>0.40555927578709361</v>
      </c>
      <c r="H43" s="39">
        <f ca="1"/>
        <v>0</v>
      </c>
      <c r="I43" s="39">
        <f ca="1"/>
        <v>0</v>
      </c>
      <c r="J43" s="18">
        <v>0</v>
      </c>
      <c r="K43" s="11"/>
      <c r="L43" s="11"/>
      <c r="M43" s="12"/>
      <c r="N43" s="78" t="s">
        <v>182</v>
      </c>
      <c r="O43" s="77"/>
      <c r="P43" s="77"/>
      <c r="Q43" s="77"/>
      <c r="V43" s="4">
        <f t="shared" ca="1" si="4"/>
        <v>6</v>
      </c>
      <c r="W43">
        <f ca="1">MATCH($D43,OFFSET(Calc_FGS!$A$1,$V43,1,,15),0)+$W$1</f>
        <v>25</v>
      </c>
    </row>
    <row r="44" spans="1:23">
      <c r="A44" s="78" t="s">
        <v>48</v>
      </c>
      <c r="B44" s="78" t="s">
        <v>19</v>
      </c>
      <c r="C44" s="78" t="s">
        <v>20</v>
      </c>
      <c r="D44" s="82">
        <v>2100</v>
      </c>
      <c r="E44" s="12"/>
      <c r="F44" s="39">
        <f t="array" aca="1" ref="F44:I44" ca="1">TRANSPOSE(OFFSET(Calc_FGS!$A$2,$V44+$E$1,$W44,5))</f>
        <v>0</v>
      </c>
      <c r="G44" s="39">
        <f ca="1"/>
        <v>0.4069620275295705</v>
      </c>
      <c r="H44" s="39">
        <f ca="1"/>
        <v>0</v>
      </c>
      <c r="I44" s="39">
        <f ca="1"/>
        <v>0</v>
      </c>
      <c r="J44" s="18">
        <v>0</v>
      </c>
      <c r="K44" s="11"/>
      <c r="L44" s="11"/>
      <c r="M44" s="12"/>
      <c r="N44" s="78" t="s">
        <v>182</v>
      </c>
      <c r="O44" s="77"/>
      <c r="P44" s="77"/>
      <c r="Q44" s="77"/>
      <c r="V44" s="4">
        <f t="shared" ca="1" si="4"/>
        <v>6</v>
      </c>
      <c r="W44">
        <f ca="1">MATCH($D44,OFFSET(Calc_FGS!$A$1,$V44,1,,15),0)+$W$1</f>
        <v>27</v>
      </c>
    </row>
    <row r="45" spans="1:23">
      <c r="A45" s="12" t="s">
        <v>48</v>
      </c>
      <c r="B45" s="12"/>
      <c r="C45" s="12" t="s">
        <v>32</v>
      </c>
      <c r="D45" s="38">
        <v>2010</v>
      </c>
      <c r="E45" s="12"/>
      <c r="F45" s="39">
        <f t="array" aca="1" ref="F45:I45" ca="1">TRANSPOSE(OFFSET(Calc_FGS!$A$2,$V45+$E$1,$W45,5))</f>
        <v>0</v>
      </c>
      <c r="G45" s="39">
        <f ca="1"/>
        <v>0</v>
      </c>
      <c r="H45" s="39">
        <f ca="1"/>
        <v>0</v>
      </c>
      <c r="I45" s="39">
        <f ca="1"/>
        <v>0</v>
      </c>
      <c r="J45" s="18">
        <v>0</v>
      </c>
      <c r="K45" s="11"/>
      <c r="L45" s="11"/>
      <c r="M45" s="12"/>
      <c r="N45" s="12" t="s">
        <v>182</v>
      </c>
      <c r="O45" s="17"/>
      <c r="P45" s="17"/>
      <c r="Q45" s="17" t="s">
        <v>179</v>
      </c>
      <c r="U45" s="75" t="s">
        <v>175</v>
      </c>
      <c r="V45" s="4">
        <f ca="1">MATCH(U45,OFFSET(Calc_FGS!$A$2,0,0,200),0)</f>
        <v>13</v>
      </c>
      <c r="W45">
        <f ca="1">MATCH($D45,OFFSET(Calc_FGS!$A$1,$V45,1,,15),0)+$W$1</f>
        <v>16</v>
      </c>
    </row>
    <row r="46" spans="1:23">
      <c r="A46" s="12" t="s">
        <v>48</v>
      </c>
      <c r="B46" s="12"/>
      <c r="C46" s="12" t="s">
        <v>32</v>
      </c>
      <c r="D46" s="38">
        <v>2015</v>
      </c>
      <c r="E46" s="12"/>
      <c r="F46" s="39">
        <f t="array" aca="1" ref="F46:I46" ca="1">TRANSPOSE(OFFSET(Calc_FGS!$A$2,$V46+$E$1,$W46,5))</f>
        <v>0</v>
      </c>
      <c r="G46" s="39">
        <f ca="1"/>
        <v>0</v>
      </c>
      <c r="H46" s="39">
        <f ca="1"/>
        <v>0</v>
      </c>
      <c r="I46" s="39">
        <f ca="1"/>
        <v>0</v>
      </c>
      <c r="J46" s="18">
        <v>0</v>
      </c>
      <c r="K46" s="11"/>
      <c r="L46" s="11"/>
      <c r="M46" s="12"/>
      <c r="N46" s="12" t="s">
        <v>182</v>
      </c>
      <c r="O46" s="17"/>
      <c r="P46" s="17"/>
      <c r="Q46" s="17" t="s">
        <v>179</v>
      </c>
      <c r="V46" s="4">
        <f t="shared" ref="V46:V54" ca="1" si="5">V45</f>
        <v>13</v>
      </c>
      <c r="W46">
        <f ca="1">MATCH($D46,OFFSET(Calc_FGS!$A$1,$V46,1,,15),0)+$W$1</f>
        <v>17</v>
      </c>
    </row>
    <row r="47" spans="1:23">
      <c r="A47" s="12" t="s">
        <v>48</v>
      </c>
      <c r="B47" s="12"/>
      <c r="C47" s="12" t="s">
        <v>32</v>
      </c>
      <c r="D47" s="38">
        <v>2020</v>
      </c>
      <c r="E47" s="12"/>
      <c r="F47" s="39">
        <f t="array" aca="1" ref="F47:I47" ca="1">TRANSPOSE(OFFSET(Calc_FGS!$A$2,$V47+$E$1,$W47,5))</f>
        <v>0</v>
      </c>
      <c r="G47" s="39">
        <f ca="1"/>
        <v>0</v>
      </c>
      <c r="H47" s="39">
        <f ca="1"/>
        <v>0</v>
      </c>
      <c r="I47" s="39">
        <f ca="1"/>
        <v>0</v>
      </c>
      <c r="J47" s="18">
        <v>0</v>
      </c>
      <c r="K47" s="11"/>
      <c r="L47" s="11"/>
      <c r="M47" s="12"/>
      <c r="N47" s="12" t="s">
        <v>182</v>
      </c>
      <c r="O47" s="17"/>
      <c r="P47" s="17"/>
      <c r="Q47" s="17" t="s">
        <v>179</v>
      </c>
      <c r="V47" s="4">
        <f t="shared" ca="1" si="5"/>
        <v>13</v>
      </c>
      <c r="W47">
        <f ca="1">MATCH($D47,OFFSET(Calc_FGS!$A$1,$V47,1,,15),0)+$W$1</f>
        <v>18</v>
      </c>
    </row>
    <row r="48" spans="1:23">
      <c r="A48" s="12" t="s">
        <v>48</v>
      </c>
      <c r="B48" s="12"/>
      <c r="C48" s="12" t="s">
        <v>32</v>
      </c>
      <c r="D48" s="38">
        <v>2030</v>
      </c>
      <c r="E48" s="12"/>
      <c r="F48" s="39">
        <f t="array" aca="1" ref="F48:I48" ca="1">TRANSPOSE(OFFSET(Calc_FGS!$A$2,$V48+$E$1,$W48,5))</f>
        <v>0</v>
      </c>
      <c r="G48" s="39">
        <f ca="1"/>
        <v>0</v>
      </c>
      <c r="H48" s="39">
        <f ca="1"/>
        <v>0</v>
      </c>
      <c r="I48" s="39">
        <f ca="1"/>
        <v>0</v>
      </c>
      <c r="J48" s="18">
        <v>0</v>
      </c>
      <c r="K48" s="11"/>
      <c r="L48" s="11"/>
      <c r="M48" s="12"/>
      <c r="N48" s="12" t="s">
        <v>182</v>
      </c>
      <c r="O48" s="17"/>
      <c r="P48" s="17"/>
      <c r="Q48" s="17" t="s">
        <v>179</v>
      </c>
      <c r="V48" s="4">
        <f t="shared" ca="1" si="5"/>
        <v>13</v>
      </c>
      <c r="W48">
        <f ca="1">MATCH($D48,OFFSET(Calc_FGS!$A$1,$V48,1,,15),0)+$W$1</f>
        <v>20</v>
      </c>
    </row>
    <row r="49" spans="1:23">
      <c r="A49" s="12" t="s">
        <v>48</v>
      </c>
      <c r="B49" s="12"/>
      <c r="C49" s="12" t="s">
        <v>32</v>
      </c>
      <c r="D49" s="38">
        <v>2040</v>
      </c>
      <c r="E49" s="12"/>
      <c r="F49" s="39">
        <f t="array" aca="1" ref="F49:I49" ca="1">TRANSPOSE(OFFSET(Calc_FGS!$A$2,$V49+$E$1,$W49,5))</f>
        <v>0</v>
      </c>
      <c r="G49" s="39">
        <f ca="1"/>
        <v>0</v>
      </c>
      <c r="H49" s="39">
        <f ca="1"/>
        <v>0</v>
      </c>
      <c r="I49" s="39">
        <f ca="1"/>
        <v>0</v>
      </c>
      <c r="J49" s="18">
        <v>0</v>
      </c>
      <c r="K49" s="11"/>
      <c r="L49" s="11"/>
      <c r="M49" s="12"/>
      <c r="N49" s="12" t="s">
        <v>182</v>
      </c>
      <c r="O49" s="17"/>
      <c r="P49" s="17"/>
      <c r="Q49" s="17" t="s">
        <v>179</v>
      </c>
      <c r="V49" s="4">
        <f t="shared" ca="1" si="5"/>
        <v>13</v>
      </c>
      <c r="W49">
        <f ca="1">MATCH($D49,OFFSET(Calc_FGS!$A$1,$V49,1,,15),0)+$W$1</f>
        <v>21</v>
      </c>
    </row>
    <row r="50" spans="1:23">
      <c r="A50" s="12" t="s">
        <v>48</v>
      </c>
      <c r="B50" s="12"/>
      <c r="C50" s="12" t="s">
        <v>32</v>
      </c>
      <c r="D50" s="38">
        <v>2050</v>
      </c>
      <c r="E50" s="12"/>
      <c r="F50" s="39">
        <f t="array" aca="1" ref="F50:I50" ca="1">TRANSPOSE(OFFSET(Calc_FGS!$A$2,$V50+$E$1,$W50,5))</f>
        <v>0</v>
      </c>
      <c r="G50" s="39">
        <f ca="1"/>
        <v>0</v>
      </c>
      <c r="H50" s="39">
        <f ca="1"/>
        <v>0</v>
      </c>
      <c r="I50" s="39">
        <f ca="1"/>
        <v>0</v>
      </c>
      <c r="J50" s="18">
        <v>0</v>
      </c>
      <c r="K50" s="11"/>
      <c r="L50" s="11"/>
      <c r="M50" s="12"/>
      <c r="N50" s="12" t="s">
        <v>182</v>
      </c>
      <c r="O50" s="17"/>
      <c r="P50" s="17"/>
      <c r="Q50" s="17" t="s">
        <v>179</v>
      </c>
      <c r="V50" s="4">
        <f t="shared" ca="1" si="5"/>
        <v>13</v>
      </c>
      <c r="W50">
        <f ca="1">MATCH($D50,OFFSET(Calc_FGS!$A$1,$V50,1,,15),0)+$W$1</f>
        <v>22</v>
      </c>
    </row>
    <row r="51" spans="1:23">
      <c r="A51" s="12" t="s">
        <v>48</v>
      </c>
      <c r="B51" s="12"/>
      <c r="C51" s="12" t="s">
        <v>32</v>
      </c>
      <c r="D51" s="38">
        <v>2060</v>
      </c>
      <c r="E51" s="12"/>
      <c r="F51" s="39">
        <f t="array" aca="1" ref="F51:I51" ca="1">TRANSPOSE(OFFSET(Calc_FGS!$A$2,$V51+$E$1,$W51,5))</f>
        <v>0</v>
      </c>
      <c r="G51" s="39">
        <f ca="1"/>
        <v>0</v>
      </c>
      <c r="H51" s="39">
        <f ca="1"/>
        <v>0</v>
      </c>
      <c r="I51" s="39">
        <f ca="1"/>
        <v>0</v>
      </c>
      <c r="J51" s="18">
        <v>0</v>
      </c>
      <c r="K51" s="11"/>
      <c r="L51" s="11"/>
      <c r="M51" s="12"/>
      <c r="N51" s="12" t="s">
        <v>182</v>
      </c>
      <c r="O51" s="17"/>
      <c r="P51" s="17"/>
      <c r="Q51" s="17" t="s">
        <v>179</v>
      </c>
      <c r="V51" s="4">
        <f t="shared" ca="1" si="5"/>
        <v>13</v>
      </c>
      <c r="W51">
        <f ca="1">MATCH($D51,OFFSET(Calc_FGS!$A$1,$V51,1,,15),0)+$W$1</f>
        <v>23</v>
      </c>
    </row>
    <row r="52" spans="1:23">
      <c r="A52" s="12" t="s">
        <v>48</v>
      </c>
      <c r="B52" s="12"/>
      <c r="C52" s="12" t="s">
        <v>32</v>
      </c>
      <c r="D52" s="38">
        <v>2070</v>
      </c>
      <c r="E52" s="12"/>
      <c r="F52" s="39">
        <f t="array" aca="1" ref="F52:I52" ca="1">TRANSPOSE(OFFSET(Calc_FGS!$A$2,$V52+$E$1,$W52,5))</f>
        <v>0</v>
      </c>
      <c r="G52" s="39">
        <f ca="1"/>
        <v>0</v>
      </c>
      <c r="H52" s="39">
        <f ca="1"/>
        <v>0</v>
      </c>
      <c r="I52" s="39">
        <f ca="1"/>
        <v>0</v>
      </c>
      <c r="J52" s="18">
        <v>0</v>
      </c>
      <c r="K52" s="11"/>
      <c r="L52" s="11"/>
      <c r="M52" s="12"/>
      <c r="N52" s="12" t="s">
        <v>182</v>
      </c>
      <c r="O52" s="17"/>
      <c r="P52" s="17"/>
      <c r="Q52" s="17" t="s">
        <v>179</v>
      </c>
      <c r="V52" s="4">
        <f t="shared" ca="1" si="5"/>
        <v>13</v>
      </c>
      <c r="W52">
        <f ca="1">MATCH($D52,OFFSET(Calc_FGS!$A$1,$V52,1,,15),0)+$W$1</f>
        <v>24</v>
      </c>
    </row>
    <row r="53" spans="1:23">
      <c r="A53" s="12" t="s">
        <v>48</v>
      </c>
      <c r="B53" s="12"/>
      <c r="C53" s="12" t="s">
        <v>32</v>
      </c>
      <c r="D53" s="38">
        <v>2080</v>
      </c>
      <c r="E53" s="12"/>
      <c r="F53" s="39">
        <f t="array" aca="1" ref="F53:I53" ca="1">TRANSPOSE(OFFSET(Calc_FGS!$A$2,$V53+$E$1,$W53,5))</f>
        <v>0</v>
      </c>
      <c r="G53" s="39">
        <f ca="1"/>
        <v>0</v>
      </c>
      <c r="H53" s="39">
        <f ca="1"/>
        <v>0</v>
      </c>
      <c r="I53" s="39">
        <f ca="1"/>
        <v>0</v>
      </c>
      <c r="J53" s="18">
        <v>0</v>
      </c>
      <c r="K53" s="11"/>
      <c r="L53" s="11"/>
      <c r="M53" s="12"/>
      <c r="N53" s="12" t="s">
        <v>182</v>
      </c>
      <c r="O53" s="17"/>
      <c r="P53" s="17"/>
      <c r="Q53" s="17" t="s">
        <v>179</v>
      </c>
      <c r="V53" s="4">
        <f t="shared" ca="1" si="5"/>
        <v>13</v>
      </c>
      <c r="W53">
        <f ca="1">MATCH($D53,OFFSET(Calc_FGS!$A$1,$V53,1,,15),0)+$W$1</f>
        <v>25</v>
      </c>
    </row>
    <row r="54" spans="1:23">
      <c r="A54" s="12" t="s">
        <v>48</v>
      </c>
      <c r="B54" s="12"/>
      <c r="C54" s="12" t="s">
        <v>32</v>
      </c>
      <c r="D54" s="38">
        <v>2100</v>
      </c>
      <c r="E54" s="12"/>
      <c r="F54" s="39">
        <f t="array" aca="1" ref="F54:I54" ca="1">TRANSPOSE(OFFSET(Calc_FGS!$A$2,$V54+$E$1,$W54,5))</f>
        <v>0</v>
      </c>
      <c r="G54" s="39">
        <f ca="1"/>
        <v>0</v>
      </c>
      <c r="H54" s="39">
        <f ca="1"/>
        <v>0</v>
      </c>
      <c r="I54" s="39">
        <f ca="1"/>
        <v>0</v>
      </c>
      <c r="J54" s="18">
        <v>0</v>
      </c>
      <c r="K54" s="11"/>
      <c r="L54" s="11"/>
      <c r="M54" s="12"/>
      <c r="N54" s="12" t="s">
        <v>182</v>
      </c>
      <c r="O54" s="17"/>
      <c r="P54" s="17"/>
      <c r="Q54" s="17" t="s">
        <v>179</v>
      </c>
      <c r="V54" s="4">
        <f t="shared" ca="1" si="5"/>
        <v>13</v>
      </c>
      <c r="W54">
        <f ca="1">MATCH($D54,OFFSET(Calc_FGS!$A$1,$V54,1,,15),0)+$W$1</f>
        <v>27</v>
      </c>
    </row>
    <row r="55" spans="1:23">
      <c r="A55" s="78" t="s">
        <v>48</v>
      </c>
      <c r="B55" s="78"/>
      <c r="C55" s="78" t="s">
        <v>32</v>
      </c>
      <c r="D55" s="82">
        <v>2010</v>
      </c>
      <c r="E55" s="12"/>
      <c r="F55" s="39">
        <f t="array" aca="1" ref="F55:I55" ca="1">TRANSPOSE(OFFSET(Calc_FGS!$A$2,$V55+$E$1,$W55,5))</f>
        <v>0</v>
      </c>
      <c r="G55" s="39">
        <f ca="1"/>
        <v>0</v>
      </c>
      <c r="H55" s="39">
        <f ca="1"/>
        <v>0</v>
      </c>
      <c r="I55" s="39">
        <f ca="1"/>
        <v>0</v>
      </c>
      <c r="J55" s="18">
        <v>0</v>
      </c>
      <c r="K55" s="11"/>
      <c r="L55" s="11"/>
      <c r="M55" s="12"/>
      <c r="N55" s="78" t="s">
        <v>182</v>
      </c>
      <c r="O55" s="77"/>
      <c r="P55" s="77"/>
      <c r="Q55" s="77" t="s">
        <v>180</v>
      </c>
      <c r="U55" s="75" t="s">
        <v>176</v>
      </c>
      <c r="V55" s="4">
        <f ca="1">MATCH(U55,OFFSET(Calc_FGS!$A$2,0,0,200),0)</f>
        <v>20</v>
      </c>
      <c r="W55">
        <f ca="1">MATCH($D55,OFFSET(Calc_FGS!$A$1,$V55,1,,15),0)+$W$1</f>
        <v>16</v>
      </c>
    </row>
    <row r="56" spans="1:23">
      <c r="A56" s="78" t="s">
        <v>48</v>
      </c>
      <c r="B56" s="78"/>
      <c r="C56" s="78" t="s">
        <v>32</v>
      </c>
      <c r="D56" s="82">
        <v>2015</v>
      </c>
      <c r="E56" s="12"/>
      <c r="F56" s="39">
        <f t="array" aca="1" ref="F56:I56" ca="1">TRANSPOSE(OFFSET(Calc_FGS!$A$2,$V56+$E$1,$W56,5))</f>
        <v>0</v>
      </c>
      <c r="G56" s="39">
        <f ca="1"/>
        <v>0</v>
      </c>
      <c r="H56" s="39">
        <f ca="1"/>
        <v>0</v>
      </c>
      <c r="I56" s="39">
        <f ca="1"/>
        <v>0</v>
      </c>
      <c r="J56" s="18">
        <v>0</v>
      </c>
      <c r="K56" s="11"/>
      <c r="L56" s="11"/>
      <c r="M56" s="12"/>
      <c r="N56" s="78" t="s">
        <v>182</v>
      </c>
      <c r="O56" s="77"/>
      <c r="P56" s="77"/>
      <c r="Q56" s="77" t="s">
        <v>180</v>
      </c>
      <c r="V56" s="4">
        <f t="shared" ref="V56:V64" ca="1" si="6">V55</f>
        <v>20</v>
      </c>
      <c r="W56">
        <f ca="1">MATCH($D56,OFFSET(Calc_FGS!$A$1,$V56,1,,15),0)+$W$1</f>
        <v>17</v>
      </c>
    </row>
    <row r="57" spans="1:23">
      <c r="A57" s="78" t="s">
        <v>48</v>
      </c>
      <c r="B57" s="78"/>
      <c r="C57" s="78" t="s">
        <v>32</v>
      </c>
      <c r="D57" s="82">
        <v>2020</v>
      </c>
      <c r="E57" s="12"/>
      <c r="F57" s="39">
        <f t="array" aca="1" ref="F57:I57" ca="1">TRANSPOSE(OFFSET(Calc_FGS!$A$2,$V57+$E$1,$W57,5))</f>
        <v>0</v>
      </c>
      <c r="G57" s="39">
        <f ca="1"/>
        <v>0</v>
      </c>
      <c r="H57" s="39">
        <f ca="1"/>
        <v>0</v>
      </c>
      <c r="I57" s="39">
        <f ca="1"/>
        <v>0</v>
      </c>
      <c r="J57" s="18">
        <v>0</v>
      </c>
      <c r="K57" s="11"/>
      <c r="L57" s="11"/>
      <c r="M57" s="12"/>
      <c r="N57" s="78" t="s">
        <v>182</v>
      </c>
      <c r="O57" s="77"/>
      <c r="P57" s="77"/>
      <c r="Q57" s="77" t="s">
        <v>180</v>
      </c>
      <c r="V57" s="4">
        <f t="shared" ca="1" si="6"/>
        <v>20</v>
      </c>
      <c r="W57">
        <f ca="1">MATCH($D57,OFFSET(Calc_FGS!$A$1,$V57,1,,15),0)+$W$1</f>
        <v>18</v>
      </c>
    </row>
    <row r="58" spans="1:23">
      <c r="A58" s="78" t="s">
        <v>48</v>
      </c>
      <c r="B58" s="78"/>
      <c r="C58" s="78" t="s">
        <v>32</v>
      </c>
      <c r="D58" s="82">
        <v>2030</v>
      </c>
      <c r="E58" s="12"/>
      <c r="F58" s="39">
        <f t="array" aca="1" ref="F58:I58" ca="1">TRANSPOSE(OFFSET(Calc_FGS!$A$2,$V58+$E$1,$W58,5))</f>
        <v>0</v>
      </c>
      <c r="G58" s="39">
        <f ca="1"/>
        <v>0</v>
      </c>
      <c r="H58" s="39">
        <f ca="1"/>
        <v>0</v>
      </c>
      <c r="I58" s="39">
        <f ca="1"/>
        <v>0</v>
      </c>
      <c r="J58" s="18">
        <v>0</v>
      </c>
      <c r="K58" s="11"/>
      <c r="L58" s="11"/>
      <c r="M58" s="12"/>
      <c r="N58" s="78" t="s">
        <v>182</v>
      </c>
      <c r="O58" s="77"/>
      <c r="P58" s="77"/>
      <c r="Q58" s="77" t="s">
        <v>180</v>
      </c>
      <c r="V58" s="4">
        <f t="shared" ca="1" si="6"/>
        <v>20</v>
      </c>
      <c r="W58">
        <f ca="1">MATCH($D58,OFFSET(Calc_FGS!$A$1,$V58,1,,15),0)+$W$1</f>
        <v>20</v>
      </c>
    </row>
    <row r="59" spans="1:23">
      <c r="A59" s="78" t="s">
        <v>48</v>
      </c>
      <c r="B59" s="78"/>
      <c r="C59" s="78" t="s">
        <v>32</v>
      </c>
      <c r="D59" s="82">
        <v>2040</v>
      </c>
      <c r="E59" s="12"/>
      <c r="F59" s="39">
        <f t="array" aca="1" ref="F59:I59" ca="1">TRANSPOSE(OFFSET(Calc_FGS!$A$2,$V59+$E$1,$W59,5))</f>
        <v>0</v>
      </c>
      <c r="G59" s="39">
        <f ca="1"/>
        <v>0</v>
      </c>
      <c r="H59" s="39">
        <f ca="1"/>
        <v>0</v>
      </c>
      <c r="I59" s="39">
        <f ca="1"/>
        <v>0</v>
      </c>
      <c r="J59" s="18">
        <v>0</v>
      </c>
      <c r="K59" s="11"/>
      <c r="L59" s="11"/>
      <c r="M59" s="12"/>
      <c r="N59" s="78" t="s">
        <v>182</v>
      </c>
      <c r="O59" s="77"/>
      <c r="P59" s="77"/>
      <c r="Q59" s="77" t="s">
        <v>180</v>
      </c>
      <c r="V59" s="4">
        <f t="shared" ca="1" si="6"/>
        <v>20</v>
      </c>
      <c r="W59">
        <f ca="1">MATCH($D59,OFFSET(Calc_FGS!$A$1,$V59,1,,15),0)+$W$1</f>
        <v>21</v>
      </c>
    </row>
    <row r="60" spans="1:23">
      <c r="A60" s="78" t="s">
        <v>48</v>
      </c>
      <c r="B60" s="78"/>
      <c r="C60" s="78" t="s">
        <v>32</v>
      </c>
      <c r="D60" s="82">
        <v>2050</v>
      </c>
      <c r="E60" s="12"/>
      <c r="F60" s="39">
        <f t="array" aca="1" ref="F60:I60" ca="1">TRANSPOSE(OFFSET(Calc_FGS!$A$2,$V60+$E$1,$W60,5))</f>
        <v>0</v>
      </c>
      <c r="G60" s="39">
        <f ca="1"/>
        <v>0</v>
      </c>
      <c r="H60" s="39">
        <f ca="1"/>
        <v>0</v>
      </c>
      <c r="I60" s="39">
        <f ca="1"/>
        <v>0</v>
      </c>
      <c r="J60" s="18">
        <v>0</v>
      </c>
      <c r="K60" s="11"/>
      <c r="L60" s="11"/>
      <c r="M60" s="12"/>
      <c r="N60" s="78" t="s">
        <v>182</v>
      </c>
      <c r="O60" s="77"/>
      <c r="P60" s="77"/>
      <c r="Q60" s="77" t="s">
        <v>180</v>
      </c>
      <c r="V60" s="4">
        <f t="shared" ca="1" si="6"/>
        <v>20</v>
      </c>
      <c r="W60">
        <f ca="1">MATCH($D60,OFFSET(Calc_FGS!$A$1,$V60,1,,15),0)+$W$1</f>
        <v>22</v>
      </c>
    </row>
    <row r="61" spans="1:23">
      <c r="A61" s="78" t="s">
        <v>48</v>
      </c>
      <c r="B61" s="78"/>
      <c r="C61" s="78" t="s">
        <v>32</v>
      </c>
      <c r="D61" s="82">
        <v>2060</v>
      </c>
      <c r="E61" s="12"/>
      <c r="F61" s="39">
        <f t="array" aca="1" ref="F61:I61" ca="1">TRANSPOSE(OFFSET(Calc_FGS!$A$2,$V61+$E$1,$W61,5))</f>
        <v>0</v>
      </c>
      <c r="G61" s="39">
        <f ca="1"/>
        <v>0</v>
      </c>
      <c r="H61" s="39">
        <f ca="1"/>
        <v>0</v>
      </c>
      <c r="I61" s="39">
        <f ca="1"/>
        <v>0</v>
      </c>
      <c r="J61" s="18">
        <v>0</v>
      </c>
      <c r="K61" s="11"/>
      <c r="L61" s="11"/>
      <c r="M61" s="12"/>
      <c r="N61" s="78" t="s">
        <v>182</v>
      </c>
      <c r="O61" s="77"/>
      <c r="P61" s="77"/>
      <c r="Q61" s="77" t="s">
        <v>180</v>
      </c>
      <c r="V61" s="4">
        <f t="shared" ca="1" si="6"/>
        <v>20</v>
      </c>
      <c r="W61">
        <f ca="1">MATCH($D61,OFFSET(Calc_FGS!$A$1,$V61,1,,15),0)+$W$1</f>
        <v>23</v>
      </c>
    </row>
    <row r="62" spans="1:23">
      <c r="A62" s="78" t="s">
        <v>48</v>
      </c>
      <c r="B62" s="78"/>
      <c r="C62" s="78" t="s">
        <v>32</v>
      </c>
      <c r="D62" s="82">
        <v>2070</v>
      </c>
      <c r="E62" s="12"/>
      <c r="F62" s="39">
        <f t="array" aca="1" ref="F62:I62" ca="1">TRANSPOSE(OFFSET(Calc_FGS!$A$2,$V62+$E$1,$W62,5))</f>
        <v>0</v>
      </c>
      <c r="G62" s="39">
        <f ca="1"/>
        <v>0</v>
      </c>
      <c r="H62" s="39">
        <f ca="1"/>
        <v>0</v>
      </c>
      <c r="I62" s="39">
        <f ca="1"/>
        <v>0</v>
      </c>
      <c r="J62" s="18">
        <v>0</v>
      </c>
      <c r="K62" s="11"/>
      <c r="L62" s="11"/>
      <c r="M62" s="12"/>
      <c r="N62" s="78" t="s">
        <v>182</v>
      </c>
      <c r="O62" s="77"/>
      <c r="P62" s="77"/>
      <c r="Q62" s="77" t="s">
        <v>180</v>
      </c>
      <c r="V62" s="4">
        <f t="shared" ca="1" si="6"/>
        <v>20</v>
      </c>
      <c r="W62">
        <f ca="1">MATCH($D62,OFFSET(Calc_FGS!$A$1,$V62,1,,15),0)+$W$1</f>
        <v>24</v>
      </c>
    </row>
    <row r="63" spans="1:23">
      <c r="A63" s="78" t="s">
        <v>48</v>
      </c>
      <c r="B63" s="78"/>
      <c r="C63" s="78" t="s">
        <v>32</v>
      </c>
      <c r="D63" s="82">
        <v>2080</v>
      </c>
      <c r="E63" s="12"/>
      <c r="F63" s="39">
        <f t="array" aca="1" ref="F63:I63" ca="1">TRANSPOSE(OFFSET(Calc_FGS!$A$2,$V63+$E$1,$W63,5))</f>
        <v>0</v>
      </c>
      <c r="G63" s="39">
        <f ca="1"/>
        <v>0</v>
      </c>
      <c r="H63" s="39">
        <f ca="1"/>
        <v>0</v>
      </c>
      <c r="I63" s="39">
        <f ca="1"/>
        <v>0</v>
      </c>
      <c r="J63" s="18">
        <v>0</v>
      </c>
      <c r="K63" s="11"/>
      <c r="L63" s="11"/>
      <c r="M63" s="12"/>
      <c r="N63" s="78" t="s">
        <v>182</v>
      </c>
      <c r="O63" s="77"/>
      <c r="P63" s="77"/>
      <c r="Q63" s="77" t="s">
        <v>180</v>
      </c>
      <c r="V63" s="4">
        <f t="shared" ca="1" si="6"/>
        <v>20</v>
      </c>
      <c r="W63">
        <f ca="1">MATCH($D63,OFFSET(Calc_FGS!$A$1,$V63,1,,15),0)+$W$1</f>
        <v>25</v>
      </c>
    </row>
    <row r="64" spans="1:23">
      <c r="A64" s="78" t="s">
        <v>48</v>
      </c>
      <c r="B64" s="78"/>
      <c r="C64" s="78" t="s">
        <v>32</v>
      </c>
      <c r="D64" s="82">
        <v>2100</v>
      </c>
      <c r="E64" s="12"/>
      <c r="F64" s="39">
        <f t="array" aca="1" ref="F64:I64" ca="1">TRANSPOSE(OFFSET(Calc_FGS!$A$2,$V64+$E$1,$W64,5))</f>
        <v>0</v>
      </c>
      <c r="G64" s="39">
        <f ca="1"/>
        <v>0</v>
      </c>
      <c r="H64" s="39">
        <f ca="1"/>
        <v>0</v>
      </c>
      <c r="I64" s="39">
        <f ca="1"/>
        <v>0</v>
      </c>
      <c r="J64" s="18">
        <v>0</v>
      </c>
      <c r="K64" s="11"/>
      <c r="L64" s="11"/>
      <c r="M64" s="12"/>
      <c r="N64" s="78" t="s">
        <v>182</v>
      </c>
      <c r="O64" s="77"/>
      <c r="P64" s="77"/>
      <c r="Q64" s="77" t="s">
        <v>180</v>
      </c>
      <c r="V64" s="4">
        <f t="shared" ca="1" si="6"/>
        <v>20</v>
      </c>
      <c r="W64">
        <f ca="1">MATCH($D64,OFFSET(Calc_FGS!$A$1,$V64,1,,15),0)+$W$1</f>
        <v>27</v>
      </c>
    </row>
    <row r="65" spans="1:23">
      <c r="A65" s="12" t="s">
        <v>48</v>
      </c>
      <c r="B65" s="12"/>
      <c r="C65" s="12" t="s">
        <v>32</v>
      </c>
      <c r="D65" s="38">
        <v>2010</v>
      </c>
      <c r="E65" s="12"/>
      <c r="F65" s="39">
        <f t="array" aca="1" ref="F65:I65" ca="1">TRANSPOSE(OFFSET(Calc_FGS!$A$2,$V65+$E$1,$W65,5))</f>
        <v>0</v>
      </c>
      <c r="G65" s="39">
        <f ca="1"/>
        <v>3.034622827211059E-2</v>
      </c>
      <c r="H65" s="39">
        <f ca="1"/>
        <v>0</v>
      </c>
      <c r="I65" s="39">
        <f ca="1"/>
        <v>0</v>
      </c>
      <c r="J65" s="18">
        <v>0</v>
      </c>
      <c r="K65" s="11"/>
      <c r="L65" s="11"/>
      <c r="M65" s="12"/>
      <c r="N65" s="12" t="s">
        <v>182</v>
      </c>
      <c r="O65" s="17"/>
      <c r="P65" s="17"/>
      <c r="Q65" s="12" t="s">
        <v>181</v>
      </c>
      <c r="U65" s="75" t="s">
        <v>177</v>
      </c>
      <c r="V65" s="4">
        <f ca="1">MATCH(U65,OFFSET(Calc_FGS!$A$2,0,0,200),0)</f>
        <v>27</v>
      </c>
      <c r="W65">
        <f ca="1">MATCH($D65,OFFSET(Calc_FGS!$A$1,$V65,1,,15),0)+$W$1</f>
        <v>16</v>
      </c>
    </row>
    <row r="66" spans="1:23">
      <c r="A66" s="12" t="s">
        <v>48</v>
      </c>
      <c r="B66" s="12"/>
      <c r="C66" s="12" t="s">
        <v>32</v>
      </c>
      <c r="D66" s="38">
        <v>2015</v>
      </c>
      <c r="E66" s="12"/>
      <c r="F66" s="39">
        <f t="array" aca="1" ref="F66:I66" ca="1">TRANSPOSE(OFFSET(Calc_FGS!$A$2,$V66+$E$1,$W66,5))</f>
        <v>0</v>
      </c>
      <c r="G66" s="39">
        <f ca="1"/>
        <v>1.9625178609522502E-2</v>
      </c>
      <c r="H66" s="39">
        <f ca="1"/>
        <v>0</v>
      </c>
      <c r="I66" s="39">
        <f ca="1"/>
        <v>0</v>
      </c>
      <c r="J66" s="18">
        <v>0</v>
      </c>
      <c r="K66" s="11"/>
      <c r="L66" s="11"/>
      <c r="M66" s="12"/>
      <c r="N66" s="12" t="s">
        <v>182</v>
      </c>
      <c r="O66" s="17"/>
      <c r="P66" s="17"/>
      <c r="Q66" s="12" t="s">
        <v>181</v>
      </c>
      <c r="V66" s="4">
        <f t="shared" ref="V66:V74" ca="1" si="7">V65</f>
        <v>27</v>
      </c>
      <c r="W66">
        <f ca="1">MATCH($D66,OFFSET(Calc_FGS!$A$1,$V66,1,,15),0)+$W$1</f>
        <v>17</v>
      </c>
    </row>
    <row r="67" spans="1:23">
      <c r="A67" s="12" t="s">
        <v>48</v>
      </c>
      <c r="B67" s="12"/>
      <c r="C67" s="12" t="s">
        <v>32</v>
      </c>
      <c r="D67" s="38">
        <v>2020</v>
      </c>
      <c r="E67" s="12"/>
      <c r="F67" s="39">
        <f t="array" aca="1" ref="F67:I67" ca="1">TRANSPOSE(OFFSET(Calc_FGS!$A$2,$V67+$E$1,$W67,5))</f>
        <v>0</v>
      </c>
      <c r="G67" s="39">
        <f ca="1"/>
        <v>1.5856853188987111E-2</v>
      </c>
      <c r="H67" s="39">
        <f ca="1"/>
        <v>0</v>
      </c>
      <c r="I67" s="39">
        <f ca="1"/>
        <v>0</v>
      </c>
      <c r="J67" s="18">
        <v>0</v>
      </c>
      <c r="K67" s="11"/>
      <c r="L67" s="11"/>
      <c r="M67" s="12"/>
      <c r="N67" s="12" t="s">
        <v>182</v>
      </c>
      <c r="O67" s="17"/>
      <c r="P67" s="17"/>
      <c r="Q67" s="12" t="s">
        <v>181</v>
      </c>
      <c r="V67" s="4">
        <f t="shared" ca="1" si="7"/>
        <v>27</v>
      </c>
      <c r="W67">
        <f ca="1">MATCH($D67,OFFSET(Calc_FGS!$A$1,$V67,1,,15),0)+$W$1</f>
        <v>18</v>
      </c>
    </row>
    <row r="68" spans="1:23">
      <c r="A68" s="12" t="s">
        <v>48</v>
      </c>
      <c r="B68" s="12"/>
      <c r="C68" s="12" t="s">
        <v>32</v>
      </c>
      <c r="D68" s="38">
        <v>2030</v>
      </c>
      <c r="E68" s="12"/>
      <c r="F68" s="39">
        <f t="array" aca="1" ref="F68:I68" ca="1">TRANSPOSE(OFFSET(Calc_FGS!$A$2,$V68+$E$1,$W68,5))</f>
        <v>0</v>
      </c>
      <c r="G68" s="39">
        <f ca="1"/>
        <v>1.629959003549919E-2</v>
      </c>
      <c r="H68" s="39">
        <f ca="1"/>
        <v>0</v>
      </c>
      <c r="I68" s="39">
        <f ca="1"/>
        <v>0</v>
      </c>
      <c r="J68" s="18">
        <v>0</v>
      </c>
      <c r="K68" s="11"/>
      <c r="L68" s="11"/>
      <c r="M68" s="12"/>
      <c r="N68" s="12" t="s">
        <v>182</v>
      </c>
      <c r="O68" s="17"/>
      <c r="P68" s="17"/>
      <c r="Q68" s="12" t="s">
        <v>181</v>
      </c>
      <c r="V68" s="4">
        <f t="shared" ca="1" si="7"/>
        <v>27</v>
      </c>
      <c r="W68">
        <f ca="1">MATCH($D68,OFFSET(Calc_FGS!$A$1,$V68,1,,15),0)+$W$1</f>
        <v>20</v>
      </c>
    </row>
    <row r="69" spans="1:23">
      <c r="A69" s="12" t="s">
        <v>48</v>
      </c>
      <c r="B69" s="12"/>
      <c r="C69" s="12" t="s">
        <v>32</v>
      </c>
      <c r="D69" s="38">
        <v>2040</v>
      </c>
      <c r="E69" s="12"/>
      <c r="F69" s="39">
        <f t="array" aca="1" ref="F69:I69" ca="1">TRANSPOSE(OFFSET(Calc_FGS!$A$2,$V69+$E$1,$W69,5))</f>
        <v>0</v>
      </c>
      <c r="G69" s="39">
        <f ca="1"/>
        <v>1.6899254290054982E-2</v>
      </c>
      <c r="H69" s="39">
        <f ca="1"/>
        <v>0</v>
      </c>
      <c r="I69" s="39">
        <f ca="1"/>
        <v>0</v>
      </c>
      <c r="J69" s="18">
        <v>0</v>
      </c>
      <c r="K69" s="11"/>
      <c r="L69" s="11"/>
      <c r="M69" s="12"/>
      <c r="N69" s="12" t="s">
        <v>182</v>
      </c>
      <c r="O69" s="17"/>
      <c r="P69" s="17"/>
      <c r="Q69" s="12" t="s">
        <v>181</v>
      </c>
      <c r="V69" s="4">
        <f t="shared" ca="1" si="7"/>
        <v>27</v>
      </c>
      <c r="W69">
        <f ca="1">MATCH($D69,OFFSET(Calc_FGS!$A$1,$V69,1,,15),0)+$W$1</f>
        <v>21</v>
      </c>
    </row>
    <row r="70" spans="1:23">
      <c r="A70" s="12" t="s">
        <v>48</v>
      </c>
      <c r="B70" s="12"/>
      <c r="C70" s="12" t="s">
        <v>32</v>
      </c>
      <c r="D70" s="38">
        <v>2050</v>
      </c>
      <c r="E70" s="12"/>
      <c r="F70" s="39">
        <f t="array" aca="1" ref="F70:I70" ca="1">TRANSPOSE(OFFSET(Calc_FGS!$A$2,$V70+$E$1,$W70,5))</f>
        <v>0</v>
      </c>
      <c r="G70" s="39">
        <f ca="1"/>
        <v>1.7444757976168141E-2</v>
      </c>
      <c r="H70" s="39">
        <f ca="1"/>
        <v>0</v>
      </c>
      <c r="I70" s="39">
        <f ca="1"/>
        <v>0</v>
      </c>
      <c r="J70" s="18">
        <v>0</v>
      </c>
      <c r="K70" s="11"/>
      <c r="L70" s="11"/>
      <c r="M70" s="12"/>
      <c r="N70" s="12" t="s">
        <v>182</v>
      </c>
      <c r="O70" s="17"/>
      <c r="P70" s="17"/>
      <c r="Q70" s="12" t="s">
        <v>181</v>
      </c>
      <c r="V70" s="4">
        <f t="shared" ca="1" si="7"/>
        <v>27</v>
      </c>
      <c r="W70">
        <f ca="1">MATCH($D70,OFFSET(Calc_FGS!$A$1,$V70,1,,15),0)+$W$1</f>
        <v>22</v>
      </c>
    </row>
    <row r="71" spans="1:23">
      <c r="A71" s="12" t="s">
        <v>48</v>
      </c>
      <c r="B71" s="12"/>
      <c r="C71" s="12" t="s">
        <v>32</v>
      </c>
      <c r="D71" s="38">
        <v>2060</v>
      </c>
      <c r="E71" s="12"/>
      <c r="F71" s="39">
        <f t="array" aca="1" ref="F71:I71" ca="1">TRANSPOSE(OFFSET(Calc_FGS!$A$2,$V71+$E$1,$W71,5))</f>
        <v>0</v>
      </c>
      <c r="G71" s="39">
        <f ca="1"/>
        <v>1.9244816421966751E-2</v>
      </c>
      <c r="H71" s="39">
        <f ca="1"/>
        <v>0</v>
      </c>
      <c r="I71" s="39">
        <f ca="1"/>
        <v>0</v>
      </c>
      <c r="J71" s="18">
        <v>0</v>
      </c>
      <c r="K71" s="11"/>
      <c r="L71" s="11"/>
      <c r="M71" s="12"/>
      <c r="N71" s="12" t="s">
        <v>182</v>
      </c>
      <c r="O71" s="17"/>
      <c r="P71" s="17"/>
      <c r="Q71" s="12" t="s">
        <v>181</v>
      </c>
      <c r="V71" s="4">
        <f t="shared" ca="1" si="7"/>
        <v>27</v>
      </c>
      <c r="W71">
        <f ca="1">MATCH($D71,OFFSET(Calc_FGS!$A$1,$V71,1,,15),0)+$W$1</f>
        <v>23</v>
      </c>
    </row>
    <row r="72" spans="1:23">
      <c r="A72" s="12" t="s">
        <v>48</v>
      </c>
      <c r="B72" s="12"/>
      <c r="C72" s="12" t="s">
        <v>32</v>
      </c>
      <c r="D72" s="38">
        <v>2070</v>
      </c>
      <c r="E72" s="12"/>
      <c r="F72" s="39">
        <f t="array" aca="1" ref="F72:I72" ca="1">TRANSPOSE(OFFSET(Calc_FGS!$A$2,$V72+$E$1,$W72,5))</f>
        <v>0</v>
      </c>
      <c r="G72" s="39">
        <f ca="1"/>
        <v>1.9789727166645937E-2</v>
      </c>
      <c r="H72" s="39">
        <f ca="1"/>
        <v>0</v>
      </c>
      <c r="I72" s="39">
        <f ca="1"/>
        <v>0</v>
      </c>
      <c r="J72" s="18">
        <v>0</v>
      </c>
      <c r="K72" s="11"/>
      <c r="L72" s="11"/>
      <c r="M72" s="12"/>
      <c r="N72" s="12" t="s">
        <v>182</v>
      </c>
      <c r="O72" s="17"/>
      <c r="P72" s="17"/>
      <c r="Q72" s="12" t="s">
        <v>181</v>
      </c>
      <c r="V72" s="4">
        <f t="shared" ca="1" si="7"/>
        <v>27</v>
      </c>
      <c r="W72">
        <f ca="1">MATCH($D72,OFFSET(Calc_FGS!$A$1,$V72,1,,15),0)+$W$1</f>
        <v>24</v>
      </c>
    </row>
    <row r="73" spans="1:23">
      <c r="A73" s="12" t="s">
        <v>48</v>
      </c>
      <c r="B73" s="12"/>
      <c r="C73" s="12" t="s">
        <v>32</v>
      </c>
      <c r="D73" s="38">
        <v>2080</v>
      </c>
      <c r="E73" s="12"/>
      <c r="F73" s="39">
        <f t="array" aca="1" ref="F73:I73" ca="1">TRANSPOSE(OFFSET(Calc_FGS!$A$2,$V73+$E$1,$W73,5))</f>
        <v>0</v>
      </c>
      <c r="G73" s="39">
        <f ca="1"/>
        <v>2.028264771212538E-2</v>
      </c>
      <c r="H73" s="39">
        <f ca="1"/>
        <v>0</v>
      </c>
      <c r="I73" s="39">
        <f ca="1"/>
        <v>0</v>
      </c>
      <c r="J73" s="18">
        <v>0</v>
      </c>
      <c r="K73" s="11"/>
      <c r="L73" s="11"/>
      <c r="M73" s="12"/>
      <c r="N73" s="12" t="s">
        <v>182</v>
      </c>
      <c r="O73" s="17"/>
      <c r="P73" s="17"/>
      <c r="Q73" s="12" t="s">
        <v>181</v>
      </c>
      <c r="V73" s="4">
        <f t="shared" ca="1" si="7"/>
        <v>27</v>
      </c>
      <c r="W73">
        <f ca="1">MATCH($D73,OFFSET(Calc_FGS!$A$1,$V73,1,,15),0)+$W$1</f>
        <v>25</v>
      </c>
    </row>
    <row r="74" spans="1:23">
      <c r="A74" s="12" t="s">
        <v>48</v>
      </c>
      <c r="B74" s="12"/>
      <c r="C74" s="12" t="s">
        <v>32</v>
      </c>
      <c r="D74" s="38">
        <v>2100</v>
      </c>
      <c r="E74" s="12"/>
      <c r="F74" s="39">
        <f t="array" aca="1" ref="F74:I74" ca="1">TRANSPOSE(OFFSET(Calc_FGS!$A$2,$V74+$E$1,$W74,5))</f>
        <v>0</v>
      </c>
      <c r="G74" s="39">
        <f ca="1"/>
        <v>2.0998093390713513E-2</v>
      </c>
      <c r="H74" s="39">
        <f ca="1"/>
        <v>0</v>
      </c>
      <c r="I74" s="39">
        <f ca="1"/>
        <v>0</v>
      </c>
      <c r="J74" s="18">
        <v>0</v>
      </c>
      <c r="K74" s="11"/>
      <c r="L74" s="11"/>
      <c r="M74" s="12"/>
      <c r="N74" s="12" t="s">
        <v>182</v>
      </c>
      <c r="O74" s="17"/>
      <c r="P74" s="17"/>
      <c r="Q74" s="12" t="s">
        <v>181</v>
      </c>
      <c r="V74" s="4">
        <f t="shared" ca="1" si="7"/>
        <v>27</v>
      </c>
      <c r="W74">
        <f ca="1">MATCH($D74,OFFSET(Calc_FGS!$A$1,$V74,1,,15),0)+$W$1</f>
        <v>27</v>
      </c>
    </row>
    <row r="75" spans="1:23">
      <c r="A75" s="16" t="s">
        <v>48</v>
      </c>
      <c r="B75" s="16"/>
      <c r="C75" s="16" t="s">
        <v>69</v>
      </c>
      <c r="D75" s="83">
        <v>2010</v>
      </c>
      <c r="E75" s="16" t="s">
        <v>178</v>
      </c>
      <c r="F75" s="83">
        <v>1</v>
      </c>
      <c r="G75" s="83">
        <v>1</v>
      </c>
      <c r="H75" s="83">
        <v>1</v>
      </c>
      <c r="I75" s="83">
        <v>1</v>
      </c>
      <c r="J75" s="83">
        <v>1</v>
      </c>
      <c r="K75" s="16"/>
      <c r="L75" s="16"/>
      <c r="M75" s="16"/>
      <c r="N75" s="16" t="s">
        <v>182</v>
      </c>
      <c r="O75" s="16"/>
      <c r="P75" s="16"/>
      <c r="Q75" s="16" t="s">
        <v>183</v>
      </c>
    </row>
    <row r="76" spans="1:23">
      <c r="A76" s="16" t="s">
        <v>48</v>
      </c>
      <c r="B76" s="16"/>
      <c r="C76" s="16" t="s">
        <v>69</v>
      </c>
      <c r="D76" s="83">
        <v>2010</v>
      </c>
      <c r="E76" s="16" t="s">
        <v>179</v>
      </c>
      <c r="F76" s="83">
        <v>-1</v>
      </c>
      <c r="G76" s="83">
        <v>-1</v>
      </c>
      <c r="H76" s="83">
        <v>-1</v>
      </c>
      <c r="I76" s="83">
        <v>-1</v>
      </c>
      <c r="J76" s="83">
        <v>-1</v>
      </c>
      <c r="K76" s="16"/>
      <c r="L76" s="16"/>
      <c r="M76" s="16"/>
      <c r="N76" s="16" t="s">
        <v>182</v>
      </c>
      <c r="O76" s="16"/>
      <c r="P76" s="16"/>
      <c r="Q76" s="16" t="s">
        <v>183</v>
      </c>
    </row>
    <row r="77" spans="1:23">
      <c r="A77" s="16" t="s">
        <v>48</v>
      </c>
      <c r="B77" s="16"/>
      <c r="C77" s="16" t="s">
        <v>69</v>
      </c>
      <c r="D77" s="83">
        <v>2010</v>
      </c>
      <c r="E77" s="16" t="s">
        <v>180</v>
      </c>
      <c r="F77" s="83">
        <v>-1</v>
      </c>
      <c r="G77" s="83">
        <v>-1</v>
      </c>
      <c r="H77" s="83">
        <v>-1</v>
      </c>
      <c r="I77" s="83">
        <v>-1</v>
      </c>
      <c r="J77" s="83">
        <v>-1</v>
      </c>
      <c r="K77" s="16"/>
      <c r="L77" s="16"/>
      <c r="M77" s="16"/>
      <c r="N77" s="16" t="s">
        <v>182</v>
      </c>
      <c r="O77" s="16"/>
      <c r="P77" s="16"/>
      <c r="Q77" s="16" t="s">
        <v>183</v>
      </c>
    </row>
    <row r="78" spans="1:23">
      <c r="A78" s="16" t="s">
        <v>48</v>
      </c>
      <c r="B78" s="16"/>
      <c r="C78" s="16" t="s">
        <v>69</v>
      </c>
      <c r="D78" s="83">
        <v>2010</v>
      </c>
      <c r="E78" s="16" t="s">
        <v>181</v>
      </c>
      <c r="F78" s="83">
        <v>-1E-3</v>
      </c>
      <c r="G78" s="83">
        <v>-1E-3</v>
      </c>
      <c r="H78" s="83">
        <v>-1E-3</v>
      </c>
      <c r="I78" s="83">
        <v>-1E-3</v>
      </c>
      <c r="J78" s="83">
        <v>-1E-3</v>
      </c>
      <c r="K78" s="16"/>
      <c r="L78" s="16"/>
      <c r="M78" s="16"/>
      <c r="N78" s="16" t="s">
        <v>182</v>
      </c>
      <c r="O78" s="16"/>
      <c r="P78" s="16"/>
      <c r="Q78" s="16" t="s">
        <v>183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3:T88"/>
  <sheetViews>
    <sheetView zoomScale="80" workbookViewId="0"/>
  </sheetViews>
  <sheetFormatPr defaultRowHeight="12.75"/>
  <cols>
    <col min="1" max="1" width="7.5703125" customWidth="1"/>
    <col min="2" max="2" width="5.7109375" customWidth="1"/>
    <col min="3" max="3" width="13.140625" customWidth="1"/>
    <col min="4" max="4" width="7.42578125" customWidth="1"/>
    <col min="5" max="5" width="11.85546875" customWidth="1"/>
    <col min="6" max="7" width="8.7109375" customWidth="1"/>
    <col min="8" max="8" width="8.42578125" customWidth="1"/>
    <col min="9" max="9" width="10.28515625" customWidth="1"/>
    <col min="10" max="10" width="9.42578125" customWidth="1"/>
    <col min="11" max="11" width="13.140625" bestFit="1" customWidth="1"/>
    <col min="12" max="12" width="8.7109375" customWidth="1"/>
    <col min="13" max="13" width="8.85546875" customWidth="1"/>
    <col min="14" max="14" width="12.5703125" bestFit="1" customWidth="1"/>
    <col min="15" max="15" width="12" bestFit="1" customWidth="1"/>
  </cols>
  <sheetData>
    <row r="3" spans="1:19">
      <c r="A3" s="1" t="s">
        <v>61</v>
      </c>
      <c r="H3" s="2"/>
      <c r="I3" s="3"/>
      <c r="J3" s="3"/>
      <c r="K3" s="3"/>
      <c r="L3" s="3"/>
      <c r="M3" s="3"/>
      <c r="N3" s="4"/>
      <c r="O3" s="5"/>
    </row>
    <row r="4" spans="1:19" ht="13.5" thickBot="1">
      <c r="A4" s="6" t="s">
        <v>1</v>
      </c>
      <c r="B4" s="6" t="s">
        <v>2</v>
      </c>
      <c r="C4" s="6" t="s">
        <v>3</v>
      </c>
      <c r="D4" s="6" t="s">
        <v>4</v>
      </c>
      <c r="E4" s="6" t="s">
        <v>58</v>
      </c>
      <c r="F4" s="44" t="s">
        <v>6</v>
      </c>
      <c r="G4" s="44" t="s">
        <v>72</v>
      </c>
      <c r="H4" s="6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6" t="s">
        <v>14</v>
      </c>
      <c r="N4" s="8" t="s">
        <v>15</v>
      </c>
      <c r="O4" s="8" t="s">
        <v>229</v>
      </c>
      <c r="S4" s="44" t="s">
        <v>6</v>
      </c>
    </row>
    <row r="5" spans="1:19">
      <c r="A5" s="16" t="s">
        <v>48</v>
      </c>
      <c r="B5" s="16" t="s">
        <v>19</v>
      </c>
      <c r="C5" s="16" t="s">
        <v>20</v>
      </c>
      <c r="D5" s="16">
        <v>2005</v>
      </c>
      <c r="E5" s="16"/>
      <c r="F5" s="116">
        <f>S5-G5</f>
        <v>1.1276094375000003</v>
      </c>
      <c r="G5" s="116">
        <f t="array" ref="G5:G15">S5:S15*0.25</f>
        <v>0.37586981250000007</v>
      </c>
      <c r="H5" s="97"/>
      <c r="I5" s="16"/>
      <c r="J5" s="16"/>
      <c r="K5" s="98" t="s">
        <v>21</v>
      </c>
      <c r="L5" s="16"/>
      <c r="M5" s="16"/>
      <c r="N5" s="16"/>
      <c r="O5" s="16"/>
      <c r="S5" s="118">
        <v>1.5034792500000003</v>
      </c>
    </row>
    <row r="6" spans="1:19">
      <c r="A6" s="16" t="s">
        <v>48</v>
      </c>
      <c r="B6" s="16" t="s">
        <v>19</v>
      </c>
      <c r="C6" s="16" t="s">
        <v>20</v>
      </c>
      <c r="D6" s="16">
        <v>2010</v>
      </c>
      <c r="E6" s="16"/>
      <c r="F6" s="116">
        <f t="shared" ref="F6:F15" si="0">S6-G6</f>
        <v>0.85566946860265503</v>
      </c>
      <c r="G6" s="116">
        <v>0.28522315620088501</v>
      </c>
      <c r="H6" s="97"/>
      <c r="I6" s="16"/>
      <c r="J6" s="16"/>
      <c r="K6" s="98" t="s">
        <v>21</v>
      </c>
      <c r="L6" s="16"/>
      <c r="M6" s="16"/>
      <c r="N6" s="16"/>
      <c r="O6" s="16"/>
      <c r="S6" s="118">
        <v>1.14089262480354</v>
      </c>
    </row>
    <row r="7" spans="1:19">
      <c r="A7" s="16" t="s">
        <v>48</v>
      </c>
      <c r="B7" s="16" t="s">
        <v>19</v>
      </c>
      <c r="C7" s="16" t="s">
        <v>20</v>
      </c>
      <c r="D7" s="16">
        <v>2020</v>
      </c>
      <c r="E7" s="16"/>
      <c r="F7" s="116">
        <f t="shared" si="0"/>
        <v>0.06</v>
      </c>
      <c r="G7" s="116">
        <v>0.02</v>
      </c>
      <c r="H7" s="97"/>
      <c r="I7" s="16"/>
      <c r="J7" s="16"/>
      <c r="K7" s="98" t="s">
        <v>21</v>
      </c>
      <c r="L7" s="16"/>
      <c r="M7" s="16"/>
      <c r="N7" s="16"/>
      <c r="O7" s="16"/>
      <c r="S7" s="118">
        <v>0.08</v>
      </c>
    </row>
    <row r="8" spans="1:19">
      <c r="A8" s="16" t="s">
        <v>48</v>
      </c>
      <c r="B8" s="16" t="s">
        <v>19</v>
      </c>
      <c r="C8" s="16" t="s">
        <v>20</v>
      </c>
      <c r="D8" s="16">
        <v>2030</v>
      </c>
      <c r="E8" s="16"/>
      <c r="F8" s="116">
        <f t="shared" si="0"/>
        <v>0.03</v>
      </c>
      <c r="G8" s="116">
        <v>0.01</v>
      </c>
      <c r="H8" s="97"/>
      <c r="I8" s="16"/>
      <c r="J8" s="16"/>
      <c r="K8" s="98" t="s">
        <v>21</v>
      </c>
      <c r="L8" s="16"/>
      <c r="M8" s="16"/>
      <c r="N8" s="16"/>
      <c r="O8" s="16"/>
      <c r="S8" s="118">
        <v>0.04</v>
      </c>
    </row>
    <row r="9" spans="1:19">
      <c r="A9" s="16" t="s">
        <v>48</v>
      </c>
      <c r="B9" s="16" t="s">
        <v>19</v>
      </c>
      <c r="C9" s="16" t="s">
        <v>20</v>
      </c>
      <c r="D9" s="16">
        <v>2040</v>
      </c>
      <c r="E9" s="16"/>
      <c r="F9" s="116">
        <f t="shared" si="0"/>
        <v>0.03</v>
      </c>
      <c r="G9" s="116">
        <v>0.01</v>
      </c>
      <c r="H9" s="97"/>
      <c r="I9" s="16"/>
      <c r="J9" s="16"/>
      <c r="K9" s="98" t="s">
        <v>21</v>
      </c>
      <c r="L9" s="16"/>
      <c r="M9" s="16"/>
      <c r="N9" s="16"/>
      <c r="O9" s="16"/>
      <c r="S9" s="118">
        <v>0.04</v>
      </c>
    </row>
    <row r="10" spans="1:19">
      <c r="A10" s="16" t="s">
        <v>48</v>
      </c>
      <c r="B10" s="16" t="s">
        <v>19</v>
      </c>
      <c r="C10" s="16" t="s">
        <v>20</v>
      </c>
      <c r="D10" s="16">
        <v>2050</v>
      </c>
      <c r="E10" s="16"/>
      <c r="F10" s="116">
        <f t="shared" si="0"/>
        <v>0.03</v>
      </c>
      <c r="G10" s="116">
        <v>0.01</v>
      </c>
      <c r="H10" s="97"/>
      <c r="I10" s="16"/>
      <c r="J10" s="16"/>
      <c r="K10" s="98" t="s">
        <v>21</v>
      </c>
      <c r="L10" s="16"/>
      <c r="M10" s="16"/>
      <c r="N10" s="16"/>
      <c r="O10" s="16"/>
      <c r="S10" s="118">
        <v>0.04</v>
      </c>
    </row>
    <row r="11" spans="1:19">
      <c r="A11" s="16" t="s">
        <v>48</v>
      </c>
      <c r="B11" s="16" t="s">
        <v>19</v>
      </c>
      <c r="C11" s="16" t="s">
        <v>20</v>
      </c>
      <c r="D11" s="16">
        <v>2060</v>
      </c>
      <c r="E11" s="16"/>
      <c r="F11" s="116">
        <f t="shared" si="0"/>
        <v>0.03</v>
      </c>
      <c r="G11" s="116">
        <v>0.01</v>
      </c>
      <c r="H11" s="97"/>
      <c r="I11" s="16"/>
      <c r="J11" s="16"/>
      <c r="K11" s="98" t="s">
        <v>21</v>
      </c>
      <c r="L11" s="16"/>
      <c r="M11" s="16"/>
      <c r="N11" s="16"/>
      <c r="O11" s="16"/>
      <c r="S11" s="118">
        <v>0.04</v>
      </c>
    </row>
    <row r="12" spans="1:19">
      <c r="A12" s="16" t="s">
        <v>48</v>
      </c>
      <c r="B12" s="16" t="s">
        <v>19</v>
      </c>
      <c r="C12" s="16" t="s">
        <v>20</v>
      </c>
      <c r="D12" s="16">
        <v>2070</v>
      </c>
      <c r="E12" s="16"/>
      <c r="F12" s="116">
        <f t="shared" si="0"/>
        <v>0.03</v>
      </c>
      <c r="G12" s="116">
        <v>0.01</v>
      </c>
      <c r="H12" s="97"/>
      <c r="I12" s="16"/>
      <c r="J12" s="16"/>
      <c r="K12" s="98" t="s">
        <v>21</v>
      </c>
      <c r="L12" s="16"/>
      <c r="M12" s="16"/>
      <c r="N12" s="16"/>
      <c r="O12" s="16"/>
      <c r="S12" s="118">
        <v>0.04</v>
      </c>
    </row>
    <row r="13" spans="1:19">
      <c r="A13" s="16" t="s">
        <v>48</v>
      </c>
      <c r="B13" s="16" t="s">
        <v>19</v>
      </c>
      <c r="C13" s="16" t="s">
        <v>20</v>
      </c>
      <c r="D13" s="16">
        <v>2080</v>
      </c>
      <c r="E13" s="16"/>
      <c r="F13" s="116">
        <f t="shared" si="0"/>
        <v>0.03</v>
      </c>
      <c r="G13" s="116">
        <v>0.01</v>
      </c>
      <c r="H13" s="97"/>
      <c r="I13" s="16"/>
      <c r="J13" s="16"/>
      <c r="K13" s="98" t="s">
        <v>21</v>
      </c>
      <c r="L13" s="16"/>
      <c r="M13" s="16"/>
      <c r="N13" s="16"/>
      <c r="O13" s="16"/>
      <c r="S13" s="118">
        <v>0.04</v>
      </c>
    </row>
    <row r="14" spans="1:19">
      <c r="A14" s="16" t="s">
        <v>48</v>
      </c>
      <c r="B14" s="16" t="s">
        <v>19</v>
      </c>
      <c r="C14" s="16" t="s">
        <v>20</v>
      </c>
      <c r="D14" s="16">
        <v>2090</v>
      </c>
      <c r="E14" s="16"/>
      <c r="F14" s="116">
        <f t="shared" si="0"/>
        <v>0.03</v>
      </c>
      <c r="G14" s="116">
        <v>0.01</v>
      </c>
      <c r="H14" s="97"/>
      <c r="I14" s="16"/>
      <c r="J14" s="16"/>
      <c r="K14" s="98" t="s">
        <v>21</v>
      </c>
      <c r="L14" s="16"/>
      <c r="M14" s="16"/>
      <c r="N14" s="16"/>
      <c r="O14" s="16"/>
      <c r="S14" s="118">
        <v>0.04</v>
      </c>
    </row>
    <row r="15" spans="1:19">
      <c r="A15" s="16" t="s">
        <v>48</v>
      </c>
      <c r="B15" s="16" t="s">
        <v>19</v>
      </c>
      <c r="C15" s="16" t="s">
        <v>20</v>
      </c>
      <c r="D15" s="16">
        <v>2100</v>
      </c>
      <c r="E15" s="16"/>
      <c r="F15" s="117">
        <f t="shared" si="0"/>
        <v>0.03</v>
      </c>
      <c r="G15" s="117">
        <v>0.01</v>
      </c>
      <c r="H15" s="97"/>
      <c r="I15" s="16"/>
      <c r="J15" s="16"/>
      <c r="K15" s="98" t="s">
        <v>21</v>
      </c>
      <c r="L15" s="16"/>
      <c r="M15" s="16"/>
      <c r="N15" s="16"/>
      <c r="O15" s="16"/>
      <c r="S15" s="119">
        <v>0.04</v>
      </c>
    </row>
    <row r="16" spans="1:19" s="15" customFormat="1">
      <c r="A16" s="16" t="s">
        <v>48</v>
      </c>
      <c r="B16" s="17" t="s">
        <v>19</v>
      </c>
      <c r="C16" s="17" t="s">
        <v>22</v>
      </c>
      <c r="D16" s="17">
        <v>2010</v>
      </c>
      <c r="E16" s="17" t="s">
        <v>70</v>
      </c>
      <c r="F16" s="10">
        <v>0.12408828333333344</v>
      </c>
      <c r="G16" s="10">
        <v>0.12408828333333344</v>
      </c>
      <c r="H16" s="11"/>
      <c r="I16" s="11"/>
      <c r="J16" s="12"/>
      <c r="K16" s="12" t="s">
        <v>21</v>
      </c>
      <c r="L16" s="11"/>
      <c r="M16" s="12"/>
      <c r="N16" s="17" t="s">
        <v>23</v>
      </c>
      <c r="O16" s="12"/>
    </row>
    <row r="17" spans="1:15" s="15" customFormat="1">
      <c r="A17" s="16" t="s">
        <v>48</v>
      </c>
      <c r="B17" s="17" t="s">
        <v>19</v>
      </c>
      <c r="C17" s="17" t="s">
        <v>22</v>
      </c>
      <c r="D17" s="17">
        <v>2020</v>
      </c>
      <c r="E17" s="17" t="s">
        <v>70</v>
      </c>
      <c r="F17" s="10">
        <v>0.13329193695228336</v>
      </c>
      <c r="G17" s="10">
        <v>0.13329193695228336</v>
      </c>
      <c r="H17" s="11"/>
      <c r="I17" s="11"/>
      <c r="J17" s="12"/>
      <c r="K17" s="12" t="s">
        <v>21</v>
      </c>
      <c r="L17" s="11"/>
      <c r="M17" s="12"/>
      <c r="N17" s="17" t="s">
        <v>23</v>
      </c>
      <c r="O17" s="12"/>
    </row>
    <row r="18" spans="1:15" s="15" customFormat="1">
      <c r="A18" s="16" t="s">
        <v>48</v>
      </c>
      <c r="B18" s="17" t="s">
        <v>19</v>
      </c>
      <c r="C18" s="17" t="s">
        <v>22</v>
      </c>
      <c r="D18" s="17">
        <v>2030</v>
      </c>
      <c r="E18" s="17" t="s">
        <v>70</v>
      </c>
      <c r="F18" s="10">
        <v>0.14140699162483772</v>
      </c>
      <c r="G18" s="10">
        <v>0.14140699162483772</v>
      </c>
      <c r="H18" s="11"/>
      <c r="I18" s="11"/>
      <c r="J18" s="12"/>
      <c r="K18" s="12" t="s">
        <v>21</v>
      </c>
      <c r="L18" s="11"/>
      <c r="M18" s="12"/>
      <c r="N18" s="17" t="s">
        <v>23</v>
      </c>
      <c r="O18" s="12"/>
    </row>
    <row r="19" spans="1:15" s="9" customFormat="1">
      <c r="A19" s="16" t="s">
        <v>48</v>
      </c>
      <c r="B19" s="17" t="s">
        <v>19</v>
      </c>
      <c r="C19" s="17" t="s">
        <v>22</v>
      </c>
      <c r="D19" s="17">
        <v>2040</v>
      </c>
      <c r="E19" s="17" t="s">
        <v>70</v>
      </c>
      <c r="F19" s="18">
        <v>0.14856220574577672</v>
      </c>
      <c r="G19" s="18">
        <v>0.14856220574577672</v>
      </c>
      <c r="H19" s="17"/>
      <c r="I19" s="17"/>
      <c r="J19" s="17"/>
      <c r="K19" s="12" t="s">
        <v>21</v>
      </c>
      <c r="L19" s="17"/>
      <c r="M19" s="17"/>
      <c r="N19" s="17" t="s">
        <v>23</v>
      </c>
      <c r="O19" s="17"/>
    </row>
    <row r="20" spans="1:15" s="9" customFormat="1">
      <c r="A20" s="16" t="s">
        <v>48</v>
      </c>
      <c r="B20" s="17" t="s">
        <v>19</v>
      </c>
      <c r="C20" s="17" t="s">
        <v>22</v>
      </c>
      <c r="D20" s="17">
        <v>2050</v>
      </c>
      <c r="E20" s="17" t="s">
        <v>70</v>
      </c>
      <c r="F20" s="18">
        <v>0.15487110829570538</v>
      </c>
      <c r="G20" s="18">
        <v>0.15487110829570538</v>
      </c>
      <c r="H20" s="17"/>
      <c r="I20" s="17"/>
      <c r="J20" s="17"/>
      <c r="K20" s="12" t="s">
        <v>21</v>
      </c>
      <c r="L20" s="17"/>
      <c r="M20" s="17"/>
      <c r="N20" s="17" t="s">
        <v>23</v>
      </c>
      <c r="O20" s="17"/>
    </row>
    <row r="21" spans="1:15" s="9" customFormat="1">
      <c r="A21" s="16" t="s">
        <v>48</v>
      </c>
      <c r="B21" s="17" t="s">
        <v>19</v>
      </c>
      <c r="C21" s="17" t="s">
        <v>22</v>
      </c>
      <c r="D21" s="17">
        <v>2060</v>
      </c>
      <c r="E21" s="17" t="s">
        <v>70</v>
      </c>
      <c r="F21" s="18">
        <v>0.1604338001609309</v>
      </c>
      <c r="G21" s="18">
        <v>0.1604338001609309</v>
      </c>
      <c r="H21" s="17"/>
      <c r="I21" s="17"/>
      <c r="J21" s="17"/>
      <c r="K21" s="12" t="s">
        <v>21</v>
      </c>
      <c r="L21" s="17"/>
      <c r="M21" s="17"/>
      <c r="N21" s="17" t="s">
        <v>23</v>
      </c>
      <c r="O21" s="17"/>
    </row>
    <row r="22" spans="1:15" s="9" customFormat="1">
      <c r="A22" s="16" t="s">
        <v>48</v>
      </c>
      <c r="B22" s="17" t="s">
        <v>19</v>
      </c>
      <c r="C22" s="17" t="s">
        <v>22</v>
      </c>
      <c r="D22" s="17">
        <v>2080</v>
      </c>
      <c r="E22" s="17" t="s">
        <v>70</v>
      </c>
      <c r="F22" s="18">
        <v>0.16966315662242115</v>
      </c>
      <c r="G22" s="18">
        <v>0.16966315662242115</v>
      </c>
      <c r="H22" s="17"/>
      <c r="I22" s="17"/>
      <c r="J22" s="17"/>
      <c r="K22" s="12" t="s">
        <v>21</v>
      </c>
      <c r="L22" s="17"/>
      <c r="M22" s="17"/>
      <c r="N22" s="17" t="s">
        <v>23</v>
      </c>
      <c r="O22" s="17"/>
    </row>
    <row r="23" spans="1:15" s="9" customFormat="1">
      <c r="A23" s="16" t="s">
        <v>48</v>
      </c>
      <c r="B23" s="17" t="s">
        <v>19</v>
      </c>
      <c r="C23" s="17" t="s">
        <v>22</v>
      </c>
      <c r="D23" s="17">
        <v>2100</v>
      </c>
      <c r="E23" s="17" t="s">
        <v>70</v>
      </c>
      <c r="F23" s="19">
        <v>0.17666666666666675</v>
      </c>
      <c r="G23" s="19">
        <v>0.17666666666666675</v>
      </c>
      <c r="H23" s="17"/>
      <c r="I23" s="17"/>
      <c r="J23" s="17"/>
      <c r="K23" s="12" t="s">
        <v>21</v>
      </c>
      <c r="L23" s="17"/>
      <c r="M23" s="17"/>
      <c r="N23" s="17" t="s">
        <v>23</v>
      </c>
      <c r="O23" s="17"/>
    </row>
    <row r="24" spans="1:15" s="9" customFormat="1">
      <c r="A24" s="16" t="s">
        <v>48</v>
      </c>
      <c r="B24" s="17" t="s">
        <v>19</v>
      </c>
      <c r="C24" s="17" t="s">
        <v>22</v>
      </c>
      <c r="D24" s="17">
        <v>2010</v>
      </c>
      <c r="E24" s="17" t="s">
        <v>73</v>
      </c>
      <c r="F24" s="99">
        <v>0.51644174937916576</v>
      </c>
      <c r="G24" s="99">
        <v>0.51644174937916576</v>
      </c>
      <c r="H24" s="17"/>
      <c r="I24" s="17"/>
      <c r="J24" s="17"/>
      <c r="K24" s="12" t="s">
        <v>21</v>
      </c>
      <c r="L24" s="17"/>
      <c r="M24" s="17"/>
      <c r="N24" s="17" t="s">
        <v>24</v>
      </c>
      <c r="O24" s="17"/>
    </row>
    <row r="25" spans="1:15" s="9" customFormat="1">
      <c r="A25" s="16" t="s">
        <v>48</v>
      </c>
      <c r="B25" s="17" t="s">
        <v>19</v>
      </c>
      <c r="C25" s="17" t="s">
        <v>22</v>
      </c>
      <c r="D25" s="17">
        <v>2020</v>
      </c>
      <c r="E25" s="17" t="s">
        <v>73</v>
      </c>
      <c r="F25" s="99">
        <v>0.52091556325462396</v>
      </c>
      <c r="G25" s="99">
        <v>0.52091556325462396</v>
      </c>
      <c r="H25" s="17"/>
      <c r="I25" s="17"/>
      <c r="J25" s="17"/>
      <c r="K25" s="12" t="s">
        <v>21</v>
      </c>
      <c r="L25" s="17"/>
      <c r="M25" s="17"/>
      <c r="N25" s="17" t="s">
        <v>24</v>
      </c>
      <c r="O25" s="17"/>
    </row>
    <row r="26" spans="1:15" s="9" customFormat="1">
      <c r="A26" s="16" t="s">
        <v>48</v>
      </c>
      <c r="B26" s="17" t="s">
        <v>19</v>
      </c>
      <c r="C26" s="17" t="s">
        <v>22</v>
      </c>
      <c r="D26" s="17">
        <v>2030</v>
      </c>
      <c r="E26" s="17" t="s">
        <v>73</v>
      </c>
      <c r="F26" s="99">
        <v>0.52496239816106005</v>
      </c>
      <c r="G26" s="99">
        <v>0.52496239816106005</v>
      </c>
      <c r="H26" s="17"/>
      <c r="I26" s="17"/>
      <c r="J26" s="17"/>
      <c r="K26" s="12" t="s">
        <v>21</v>
      </c>
      <c r="L26" s="17"/>
      <c r="M26" s="17"/>
      <c r="N26" s="17" t="s">
        <v>24</v>
      </c>
      <c r="O26" s="17"/>
    </row>
    <row r="27" spans="1:15" s="9" customFormat="1">
      <c r="A27" s="16" t="s">
        <v>48</v>
      </c>
      <c r="B27" s="17" t="s">
        <v>19</v>
      </c>
      <c r="C27" s="17" t="s">
        <v>22</v>
      </c>
      <c r="D27" s="17">
        <v>2040</v>
      </c>
      <c r="E27" s="17" t="s">
        <v>73</v>
      </c>
      <c r="F27" s="99">
        <v>0.52861295417340659</v>
      </c>
      <c r="G27" s="99">
        <v>0.52861295417340659</v>
      </c>
      <c r="H27" s="17"/>
      <c r="I27" s="17"/>
      <c r="J27" s="17"/>
      <c r="K27" s="12" t="s">
        <v>21</v>
      </c>
      <c r="L27" s="17"/>
      <c r="M27" s="17"/>
      <c r="N27" s="17" t="s">
        <v>24</v>
      </c>
      <c r="O27" s="17"/>
    </row>
    <row r="28" spans="1:15" s="9" customFormat="1">
      <c r="A28" s="16" t="s">
        <v>48</v>
      </c>
      <c r="B28" s="17" t="s">
        <v>19</v>
      </c>
      <c r="C28" s="17" t="s">
        <v>22</v>
      </c>
      <c r="D28" s="17">
        <v>2050</v>
      </c>
      <c r="E28" s="17" t="s">
        <v>73</v>
      </c>
      <c r="F28" s="99">
        <v>0.53189787781766806</v>
      </c>
      <c r="G28" s="99">
        <v>0.53189787781766806</v>
      </c>
      <c r="H28" s="17"/>
      <c r="I28" s="17"/>
      <c r="J28" s="17"/>
      <c r="K28" s="12" t="s">
        <v>21</v>
      </c>
      <c r="L28" s="17"/>
      <c r="M28" s="17"/>
      <c r="N28" s="17" t="s">
        <v>24</v>
      </c>
      <c r="O28" s="17"/>
    </row>
    <row r="29" spans="1:15" s="9" customFormat="1">
      <c r="A29" s="16" t="s">
        <v>48</v>
      </c>
      <c r="B29" s="17" t="s">
        <v>19</v>
      </c>
      <c r="C29" s="17" t="s">
        <v>22</v>
      </c>
      <c r="D29" s="17">
        <v>2060</v>
      </c>
      <c r="E29" s="17" t="s">
        <v>73</v>
      </c>
      <c r="F29" s="99">
        <v>0.53484719887811116</v>
      </c>
      <c r="G29" s="99">
        <v>0.53484719887811116</v>
      </c>
      <c r="H29" s="17"/>
      <c r="I29" s="17"/>
      <c r="J29" s="17"/>
      <c r="K29" s="12" t="s">
        <v>21</v>
      </c>
      <c r="L29" s="17"/>
      <c r="M29" s="17"/>
      <c r="N29" s="17" t="s">
        <v>24</v>
      </c>
      <c r="O29" s="17"/>
    </row>
    <row r="30" spans="1:15" s="9" customFormat="1">
      <c r="A30" s="16" t="s">
        <v>48</v>
      </c>
      <c r="B30" s="17" t="s">
        <v>19</v>
      </c>
      <c r="C30" s="17" t="s">
        <v>22</v>
      </c>
      <c r="D30" s="17">
        <v>2080</v>
      </c>
      <c r="E30" s="17" t="s">
        <v>73</v>
      </c>
      <c r="F30" s="99">
        <v>0.53985361252977093</v>
      </c>
      <c r="G30" s="99">
        <v>0.53985361252977093</v>
      </c>
      <c r="H30" s="17"/>
      <c r="I30" s="17"/>
      <c r="J30" s="17"/>
      <c r="K30" s="12" t="s">
        <v>21</v>
      </c>
      <c r="L30" s="17"/>
      <c r="M30" s="17"/>
      <c r="N30" s="17" t="s">
        <v>24</v>
      </c>
      <c r="O30" s="17"/>
    </row>
    <row r="31" spans="1:15" s="9" customFormat="1">
      <c r="A31" s="16" t="s">
        <v>48</v>
      </c>
      <c r="B31" s="17" t="s">
        <v>19</v>
      </c>
      <c r="C31" s="17" t="s">
        <v>22</v>
      </c>
      <c r="D31" s="17">
        <v>2100</v>
      </c>
      <c r="E31" s="17" t="s">
        <v>73</v>
      </c>
      <c r="F31" s="100">
        <v>0.54374999999999996</v>
      </c>
      <c r="G31" s="100">
        <v>0.54374999999999996</v>
      </c>
      <c r="H31" s="17"/>
      <c r="I31" s="17"/>
      <c r="J31" s="17"/>
      <c r="K31" s="12" t="s">
        <v>21</v>
      </c>
      <c r="L31" s="17"/>
      <c r="M31" s="17"/>
      <c r="N31" s="17" t="s">
        <v>24</v>
      </c>
      <c r="O31" s="17"/>
    </row>
    <row r="32" spans="1:15">
      <c r="A32" s="16" t="s">
        <v>48</v>
      </c>
      <c r="B32" s="16"/>
      <c r="C32" s="17" t="s">
        <v>25</v>
      </c>
      <c r="D32" s="17">
        <v>2010</v>
      </c>
      <c r="E32" s="17"/>
      <c r="F32" s="143">
        <v>37</v>
      </c>
      <c r="G32" s="143">
        <v>37</v>
      </c>
      <c r="H32" s="16"/>
      <c r="I32" s="16"/>
      <c r="J32" s="16"/>
      <c r="K32" s="12" t="s">
        <v>28</v>
      </c>
      <c r="L32" s="16"/>
      <c r="M32" s="16"/>
      <c r="N32" s="16" t="s">
        <v>26</v>
      </c>
      <c r="O32" s="16" t="s">
        <v>230</v>
      </c>
    </row>
    <row r="33" spans="1:15">
      <c r="A33" s="16" t="s">
        <v>48</v>
      </c>
      <c r="B33" s="16"/>
      <c r="C33" s="17" t="s">
        <v>25</v>
      </c>
      <c r="D33" s="17">
        <v>2050</v>
      </c>
      <c r="E33" s="17"/>
      <c r="F33" s="20">
        <v>90</v>
      </c>
      <c r="G33" s="20">
        <v>90</v>
      </c>
      <c r="H33" s="16"/>
      <c r="I33" s="16"/>
      <c r="J33" s="16"/>
      <c r="K33" s="12" t="s">
        <v>28</v>
      </c>
      <c r="L33" s="16"/>
      <c r="M33" s="16"/>
      <c r="N33" s="16" t="s">
        <v>26</v>
      </c>
      <c r="O33" s="16" t="s">
        <v>230</v>
      </c>
    </row>
    <row r="34" spans="1:15">
      <c r="A34" s="16" t="s">
        <v>48</v>
      </c>
      <c r="B34" s="16"/>
      <c r="C34" s="17" t="s">
        <v>25</v>
      </c>
      <c r="D34" s="17">
        <v>2010</v>
      </c>
      <c r="E34" s="17"/>
      <c r="F34" s="20">
        <v>37</v>
      </c>
      <c r="G34" s="20">
        <v>37</v>
      </c>
      <c r="H34" s="16"/>
      <c r="I34" s="16"/>
      <c r="J34" s="16"/>
      <c r="K34" s="12" t="s">
        <v>29</v>
      </c>
      <c r="L34" s="16"/>
      <c r="M34" s="16"/>
      <c r="N34" s="16" t="s">
        <v>26</v>
      </c>
      <c r="O34" s="16" t="s">
        <v>230</v>
      </c>
    </row>
    <row r="35" spans="1:15">
      <c r="A35" s="17" t="s">
        <v>48</v>
      </c>
      <c r="B35" s="17"/>
      <c r="C35" s="17" t="s">
        <v>25</v>
      </c>
      <c r="D35" s="17">
        <v>2050</v>
      </c>
      <c r="E35" s="17"/>
      <c r="F35" s="21">
        <v>90</v>
      </c>
      <c r="G35" s="21">
        <v>90</v>
      </c>
      <c r="H35" s="16"/>
      <c r="I35" s="16"/>
      <c r="J35" s="16"/>
      <c r="K35" s="12" t="s">
        <v>29</v>
      </c>
      <c r="L35" s="16"/>
      <c r="M35" s="16"/>
      <c r="N35" s="16" t="s">
        <v>26</v>
      </c>
      <c r="O35" s="16" t="s">
        <v>230</v>
      </c>
    </row>
    <row r="36" spans="1:15" s="9" customFormat="1">
      <c r="A36" s="17" t="s">
        <v>48</v>
      </c>
      <c r="B36" s="17"/>
      <c r="C36" s="17" t="s">
        <v>27</v>
      </c>
      <c r="D36" s="17">
        <v>2010</v>
      </c>
      <c r="E36" s="17"/>
      <c r="F36" s="18">
        <v>0.16889571614787435</v>
      </c>
      <c r="G36" s="18">
        <v>0.16889571614787435</v>
      </c>
      <c r="H36" s="17"/>
      <c r="I36" s="17"/>
      <c r="J36" s="17"/>
      <c r="K36" s="12" t="s">
        <v>28</v>
      </c>
      <c r="L36" s="17"/>
      <c r="M36" s="17"/>
      <c r="N36" s="17"/>
      <c r="O36" s="17"/>
    </row>
    <row r="37" spans="1:15" s="9" customFormat="1">
      <c r="A37" s="17" t="s">
        <v>48</v>
      </c>
      <c r="B37" s="17"/>
      <c r="C37" s="17" t="s">
        <v>27</v>
      </c>
      <c r="D37" s="17">
        <v>2010</v>
      </c>
      <c r="E37" s="17"/>
      <c r="F37" s="18">
        <v>5.823546641575128E-2</v>
      </c>
      <c r="G37" s="18">
        <v>5.823546641575128E-2</v>
      </c>
      <c r="H37" s="17"/>
      <c r="I37" s="17"/>
      <c r="J37" s="17"/>
      <c r="K37" s="12" t="s">
        <v>29</v>
      </c>
      <c r="L37" s="17"/>
      <c r="M37" s="17"/>
      <c r="N37" s="17"/>
      <c r="O37" s="17"/>
    </row>
    <row r="38" spans="1:15">
      <c r="A38" s="17"/>
      <c r="B38" s="17"/>
      <c r="C38" s="17" t="s">
        <v>30</v>
      </c>
      <c r="D38" s="17">
        <v>2010</v>
      </c>
      <c r="E38" s="16" t="s">
        <v>31</v>
      </c>
      <c r="F38" s="18">
        <v>5.9035349999999998</v>
      </c>
      <c r="G38" s="18">
        <v>5.9035349999999998</v>
      </c>
      <c r="H38" s="16"/>
      <c r="I38" s="16"/>
      <c r="J38" s="16"/>
      <c r="K38" s="12" t="s">
        <v>28</v>
      </c>
      <c r="L38" s="16"/>
      <c r="M38" s="16"/>
      <c r="N38" s="16" t="s">
        <v>31</v>
      </c>
      <c r="O38" s="16"/>
    </row>
    <row r="39" spans="1:15">
      <c r="A39" s="17"/>
      <c r="B39" s="17"/>
      <c r="C39" s="17" t="s">
        <v>30</v>
      </c>
      <c r="D39" s="17">
        <v>2030</v>
      </c>
      <c r="E39" s="16" t="s">
        <v>31</v>
      </c>
      <c r="F39" s="18">
        <v>8.3249999999999993</v>
      </c>
      <c r="G39" s="18">
        <v>8.3249999999999993</v>
      </c>
      <c r="H39" s="16"/>
      <c r="I39" s="16"/>
      <c r="J39" s="16"/>
      <c r="K39" s="12" t="s">
        <v>28</v>
      </c>
      <c r="L39" s="16"/>
      <c r="M39" s="16"/>
      <c r="N39" s="16" t="s">
        <v>31</v>
      </c>
      <c r="O39" s="16"/>
    </row>
    <row r="40" spans="1:15">
      <c r="A40" s="17"/>
      <c r="B40" s="17"/>
      <c r="C40" s="17" t="s">
        <v>30</v>
      </c>
      <c r="D40" s="17">
        <v>2050</v>
      </c>
      <c r="E40" s="16" t="s">
        <v>31</v>
      </c>
      <c r="F40" s="18">
        <v>8.3249999999999993</v>
      </c>
      <c r="G40" s="18">
        <v>8.3249999999999993</v>
      </c>
      <c r="H40" s="16"/>
      <c r="I40" s="16"/>
      <c r="J40" s="16"/>
      <c r="K40" s="12" t="s">
        <v>28</v>
      </c>
      <c r="L40" s="16"/>
      <c r="M40" s="16"/>
      <c r="N40" s="16" t="s">
        <v>31</v>
      </c>
      <c r="O40" s="16"/>
    </row>
    <row r="41" spans="1:15">
      <c r="A41" s="17"/>
      <c r="B41" s="17"/>
      <c r="C41" s="17" t="s">
        <v>30</v>
      </c>
      <c r="D41" s="17">
        <v>2100</v>
      </c>
      <c r="E41" s="16" t="s">
        <v>31</v>
      </c>
      <c r="F41" s="19">
        <v>8.3249999999999993</v>
      </c>
      <c r="G41" s="19">
        <v>8.3249999999999993</v>
      </c>
      <c r="H41" s="16"/>
      <c r="I41" s="16"/>
      <c r="J41" s="16"/>
      <c r="K41" s="12" t="s">
        <v>28</v>
      </c>
      <c r="L41" s="16"/>
      <c r="M41" s="16"/>
      <c r="N41" s="16" t="s">
        <v>31</v>
      </c>
      <c r="O41" s="16"/>
    </row>
    <row r="42" spans="1:15">
      <c r="A42" s="17"/>
      <c r="B42" s="17"/>
      <c r="C42" s="17" t="s">
        <v>30</v>
      </c>
      <c r="D42" s="17">
        <v>2010</v>
      </c>
      <c r="E42" s="16" t="s">
        <v>31</v>
      </c>
      <c r="F42" s="18">
        <v>3.3506549999999993</v>
      </c>
      <c r="G42" s="18">
        <v>3.3506549999999993</v>
      </c>
      <c r="H42" s="16"/>
      <c r="I42" s="16"/>
      <c r="J42" s="16"/>
      <c r="K42" s="12" t="s">
        <v>29</v>
      </c>
      <c r="L42" s="16"/>
      <c r="M42" s="16"/>
      <c r="N42" s="16" t="s">
        <v>31</v>
      </c>
      <c r="O42" s="16"/>
    </row>
    <row r="43" spans="1:15">
      <c r="A43" s="17"/>
      <c r="B43" s="17"/>
      <c r="C43" s="17" t="s">
        <v>30</v>
      </c>
      <c r="D43" s="17">
        <v>2030</v>
      </c>
      <c r="E43" s="16" t="s">
        <v>31</v>
      </c>
      <c r="F43" s="18">
        <v>4.7249999999999996</v>
      </c>
      <c r="G43" s="18">
        <v>4.7249999999999996</v>
      </c>
      <c r="H43" s="16"/>
      <c r="I43" s="16"/>
      <c r="J43" s="16"/>
      <c r="K43" s="12" t="s">
        <v>29</v>
      </c>
      <c r="L43" s="16"/>
      <c r="M43" s="16"/>
      <c r="N43" s="16" t="s">
        <v>31</v>
      </c>
      <c r="O43" s="16"/>
    </row>
    <row r="44" spans="1:15">
      <c r="A44" s="17"/>
      <c r="B44" s="17"/>
      <c r="C44" s="17" t="s">
        <v>30</v>
      </c>
      <c r="D44" s="17">
        <v>2050</v>
      </c>
      <c r="E44" s="16" t="s">
        <v>31</v>
      </c>
      <c r="F44" s="18">
        <v>4.7249999999999996</v>
      </c>
      <c r="G44" s="18">
        <v>4.7249999999999996</v>
      </c>
      <c r="H44" s="16"/>
      <c r="I44" s="16"/>
      <c r="J44" s="16"/>
      <c r="K44" s="12" t="s">
        <v>29</v>
      </c>
      <c r="L44" s="16"/>
      <c r="M44" s="16"/>
      <c r="N44" s="16" t="s">
        <v>31</v>
      </c>
      <c r="O44" s="16"/>
    </row>
    <row r="45" spans="1:15">
      <c r="A45" s="17"/>
      <c r="B45" s="17"/>
      <c r="C45" s="17" t="s">
        <v>30</v>
      </c>
      <c r="D45" s="17">
        <v>2100</v>
      </c>
      <c r="E45" s="16" t="s">
        <v>31</v>
      </c>
      <c r="F45" s="19">
        <v>4.7249999999999996</v>
      </c>
      <c r="G45" s="19">
        <v>4.7249999999999996</v>
      </c>
      <c r="H45" s="16"/>
      <c r="I45" s="16"/>
      <c r="J45" s="16"/>
      <c r="K45" s="12" t="s">
        <v>29</v>
      </c>
      <c r="L45" s="16"/>
      <c r="M45" s="16"/>
      <c r="N45" s="16" t="s">
        <v>31</v>
      </c>
      <c r="O45" s="16"/>
    </row>
    <row r="46" spans="1:15">
      <c r="A46" s="17" t="s">
        <v>48</v>
      </c>
      <c r="B46" s="17"/>
      <c r="C46" s="17" t="s">
        <v>32</v>
      </c>
      <c r="D46" s="17">
        <v>2010</v>
      </c>
      <c r="E46" s="17"/>
      <c r="F46" s="18">
        <v>1.22484711</v>
      </c>
      <c r="G46" s="18">
        <v>1.22484711</v>
      </c>
      <c r="H46" s="16"/>
      <c r="I46" s="16"/>
      <c r="J46" s="16"/>
      <c r="K46" s="12" t="s">
        <v>21</v>
      </c>
      <c r="L46" s="16"/>
      <c r="M46" s="16"/>
      <c r="N46" s="16" t="s">
        <v>33</v>
      </c>
      <c r="O46" s="16"/>
    </row>
    <row r="47" spans="1:15">
      <c r="A47" s="17" t="s">
        <v>48</v>
      </c>
      <c r="B47" s="17"/>
      <c r="C47" s="17" t="s">
        <v>32</v>
      </c>
      <c r="D47" s="17">
        <v>2050</v>
      </c>
      <c r="E47" s="17"/>
      <c r="F47" s="18">
        <v>1.4672070197665483</v>
      </c>
      <c r="G47" s="18">
        <v>1.4672070197665483</v>
      </c>
      <c r="H47" s="16"/>
      <c r="I47" s="16"/>
      <c r="J47" s="16"/>
      <c r="K47" s="12" t="s">
        <v>21</v>
      </c>
      <c r="L47" s="16"/>
      <c r="M47" s="16"/>
      <c r="N47" s="16" t="s">
        <v>33</v>
      </c>
      <c r="O47" s="16"/>
    </row>
    <row r="48" spans="1:15">
      <c r="A48" s="17" t="s">
        <v>48</v>
      </c>
      <c r="B48" s="17"/>
      <c r="C48" s="17" t="s">
        <v>32</v>
      </c>
      <c r="D48" s="17">
        <v>2100</v>
      </c>
      <c r="E48" s="17"/>
      <c r="F48" s="19">
        <v>1.45</v>
      </c>
      <c r="G48" s="19">
        <v>1.45</v>
      </c>
      <c r="H48" s="16"/>
      <c r="I48" s="16"/>
      <c r="J48" s="16"/>
      <c r="K48" s="12" t="s">
        <v>21</v>
      </c>
      <c r="L48" s="16"/>
      <c r="M48" s="16"/>
      <c r="N48" s="16" t="s">
        <v>33</v>
      </c>
      <c r="O48" s="16"/>
    </row>
    <row r="49" spans="1:15">
      <c r="A49" s="17" t="s">
        <v>48</v>
      </c>
      <c r="B49" s="17"/>
      <c r="C49" s="17" t="s">
        <v>32</v>
      </c>
      <c r="D49" s="17">
        <v>2010</v>
      </c>
      <c r="E49" s="17"/>
      <c r="F49" s="18">
        <v>4.6993884399999999</v>
      </c>
      <c r="G49" s="18">
        <v>4.6993884399999999</v>
      </c>
      <c r="H49" s="16"/>
      <c r="I49" s="16"/>
      <c r="J49" s="16"/>
      <c r="K49" s="12" t="s">
        <v>21</v>
      </c>
      <c r="L49" s="16"/>
      <c r="M49" s="16"/>
      <c r="N49" s="16" t="s">
        <v>34</v>
      </c>
      <c r="O49" s="16"/>
    </row>
    <row r="50" spans="1:15">
      <c r="A50" s="17" t="s">
        <v>48</v>
      </c>
      <c r="B50" s="17"/>
      <c r="C50" s="17" t="s">
        <v>32</v>
      </c>
      <c r="D50" s="17">
        <v>2050</v>
      </c>
      <c r="E50" s="17"/>
      <c r="F50" s="18">
        <v>5.8688280790661933</v>
      </c>
      <c r="G50" s="18">
        <v>5.8688280790661933</v>
      </c>
      <c r="H50" s="16"/>
      <c r="I50" s="16"/>
      <c r="J50" s="16"/>
      <c r="K50" s="12" t="s">
        <v>21</v>
      </c>
      <c r="L50" s="16"/>
      <c r="M50" s="16"/>
      <c r="N50" s="16" t="s">
        <v>34</v>
      </c>
      <c r="O50" s="16"/>
    </row>
    <row r="51" spans="1:15">
      <c r="A51" s="17" t="s">
        <v>48</v>
      </c>
      <c r="B51" s="17"/>
      <c r="C51" s="17" t="s">
        <v>32</v>
      </c>
      <c r="D51" s="17">
        <v>2100</v>
      </c>
      <c r="E51" s="17"/>
      <c r="F51" s="19">
        <v>5.8</v>
      </c>
      <c r="G51" s="19">
        <v>5.8</v>
      </c>
      <c r="H51" s="16"/>
      <c r="I51" s="16"/>
      <c r="J51" s="16"/>
      <c r="K51" s="12" t="s">
        <v>21</v>
      </c>
      <c r="L51" s="16"/>
      <c r="M51" s="16"/>
      <c r="N51" s="16" t="s">
        <v>34</v>
      </c>
      <c r="O51" s="16"/>
    </row>
    <row r="52" spans="1:15">
      <c r="A52" s="17" t="s">
        <v>48</v>
      </c>
      <c r="B52" s="17"/>
      <c r="C52" s="17" t="s">
        <v>32</v>
      </c>
      <c r="D52" s="17">
        <v>2010</v>
      </c>
      <c r="E52" s="17"/>
      <c r="F52" s="18">
        <v>0.94739297700000003</v>
      </c>
      <c r="G52" s="18">
        <v>0.94739297700000003</v>
      </c>
      <c r="H52" s="16"/>
      <c r="I52" s="16"/>
      <c r="J52" s="16"/>
      <c r="K52" s="12" t="s">
        <v>21</v>
      </c>
      <c r="L52" s="16"/>
      <c r="M52" s="16"/>
      <c r="N52" s="16" t="s">
        <v>35</v>
      </c>
      <c r="O52" s="16"/>
    </row>
    <row r="53" spans="1:15">
      <c r="A53" s="17" t="s">
        <v>48</v>
      </c>
      <c r="B53" s="17"/>
      <c r="C53" s="17" t="s">
        <v>32</v>
      </c>
      <c r="D53" s="17">
        <v>2050</v>
      </c>
      <c r="E53" s="17"/>
      <c r="F53" s="18">
        <v>1.0270449138365838</v>
      </c>
      <c r="G53" s="18">
        <v>1.0270449138365838</v>
      </c>
      <c r="H53" s="16"/>
      <c r="I53" s="16"/>
      <c r="J53" s="16"/>
      <c r="K53" s="12" t="s">
        <v>21</v>
      </c>
      <c r="L53" s="16"/>
      <c r="M53" s="16"/>
      <c r="N53" s="16" t="s">
        <v>35</v>
      </c>
      <c r="O53" s="16"/>
    </row>
    <row r="54" spans="1:15">
      <c r="A54" s="17" t="s">
        <v>48</v>
      </c>
      <c r="B54" s="17"/>
      <c r="C54" s="17" t="s">
        <v>32</v>
      </c>
      <c r="D54" s="17">
        <v>2100</v>
      </c>
      <c r="E54" s="17"/>
      <c r="F54" s="19">
        <v>1.0149999999999999</v>
      </c>
      <c r="G54" s="19">
        <v>1.0149999999999999</v>
      </c>
      <c r="H54" s="16"/>
      <c r="I54" s="16"/>
      <c r="J54" s="16"/>
      <c r="K54" s="12" t="s">
        <v>21</v>
      </c>
      <c r="L54" s="16"/>
      <c r="M54" s="16"/>
      <c r="N54" s="16" t="s">
        <v>35</v>
      </c>
      <c r="O54" s="16"/>
    </row>
    <row r="55" spans="1:15">
      <c r="A55" s="17"/>
      <c r="B55" s="17"/>
      <c r="C55" s="17" t="s">
        <v>30</v>
      </c>
      <c r="D55" s="17">
        <v>2010</v>
      </c>
      <c r="E55" s="16" t="s">
        <v>37</v>
      </c>
      <c r="F55" s="18">
        <v>31.910999999999998</v>
      </c>
      <c r="G55" s="18">
        <v>31.910999999999998</v>
      </c>
      <c r="H55" s="16"/>
      <c r="I55" s="16"/>
      <c r="J55" s="16"/>
      <c r="K55" s="12" t="s">
        <v>36</v>
      </c>
      <c r="L55" s="16"/>
      <c r="M55" s="16"/>
      <c r="N55" s="16" t="s">
        <v>37</v>
      </c>
      <c r="O55" s="16"/>
    </row>
    <row r="56" spans="1:15">
      <c r="A56" s="17"/>
      <c r="B56" s="17"/>
      <c r="C56" s="17" t="s">
        <v>30</v>
      </c>
      <c r="D56" s="17">
        <v>2030</v>
      </c>
      <c r="E56" s="16" t="s">
        <v>37</v>
      </c>
      <c r="F56" s="18">
        <v>50</v>
      </c>
      <c r="G56" s="18">
        <v>50</v>
      </c>
      <c r="H56" s="16"/>
      <c r="I56" s="16"/>
      <c r="J56" s="16"/>
      <c r="K56" s="12" t="s">
        <v>36</v>
      </c>
      <c r="L56" s="16"/>
      <c r="M56" s="16"/>
      <c r="N56" s="16" t="s">
        <v>37</v>
      </c>
      <c r="O56" s="16"/>
    </row>
    <row r="57" spans="1:15">
      <c r="A57" s="17"/>
      <c r="B57" s="17"/>
      <c r="C57" s="17" t="s">
        <v>30</v>
      </c>
      <c r="D57" s="17">
        <v>2050</v>
      </c>
      <c r="E57" s="16" t="s">
        <v>37</v>
      </c>
      <c r="F57" s="18">
        <v>50</v>
      </c>
      <c r="G57" s="18">
        <v>50</v>
      </c>
      <c r="H57" s="16"/>
      <c r="I57" s="16"/>
      <c r="J57" s="16"/>
      <c r="K57" s="12" t="s">
        <v>36</v>
      </c>
      <c r="L57" s="16"/>
      <c r="M57" s="16"/>
      <c r="N57" s="16" t="s">
        <v>37</v>
      </c>
      <c r="O57" s="16"/>
    </row>
    <row r="58" spans="1:15">
      <c r="A58" s="17"/>
      <c r="B58" s="17"/>
      <c r="C58" s="17" t="s">
        <v>30</v>
      </c>
      <c r="D58" s="17">
        <v>2100</v>
      </c>
      <c r="E58" s="16" t="s">
        <v>37</v>
      </c>
      <c r="F58" s="18">
        <v>50</v>
      </c>
      <c r="G58" s="18">
        <v>50</v>
      </c>
      <c r="H58" s="16"/>
      <c r="I58" s="16"/>
      <c r="J58" s="16"/>
      <c r="K58" s="12" t="s">
        <v>36</v>
      </c>
      <c r="L58" s="16"/>
      <c r="M58" s="16"/>
      <c r="N58" s="16" t="s">
        <v>37</v>
      </c>
      <c r="O58" s="16"/>
    </row>
    <row r="59" spans="1:15">
      <c r="A59" s="17" t="s">
        <v>48</v>
      </c>
      <c r="B59" s="17"/>
      <c r="C59" s="17" t="s">
        <v>32</v>
      </c>
      <c r="D59" s="17">
        <v>2010</v>
      </c>
      <c r="E59" s="17"/>
      <c r="F59" s="20">
        <v>50</v>
      </c>
      <c r="G59" s="20">
        <v>50</v>
      </c>
      <c r="H59" s="16"/>
      <c r="I59" s="16"/>
      <c r="J59" s="16"/>
      <c r="K59" s="12" t="s">
        <v>38</v>
      </c>
      <c r="L59" s="16"/>
      <c r="M59" s="16"/>
      <c r="N59" s="16" t="s">
        <v>39</v>
      </c>
      <c r="O59" s="16"/>
    </row>
    <row r="60" spans="1:15">
      <c r="A60" s="17" t="s">
        <v>48</v>
      </c>
      <c r="B60" s="17"/>
      <c r="C60" s="17" t="s">
        <v>32</v>
      </c>
      <c r="D60" s="17">
        <v>2030</v>
      </c>
      <c r="E60" s="17"/>
      <c r="F60" s="20">
        <v>571.42857142857144</v>
      </c>
      <c r="G60" s="20">
        <v>571.42857142857144</v>
      </c>
      <c r="H60" s="16"/>
      <c r="I60" s="16"/>
      <c r="J60" s="16"/>
      <c r="K60" s="12" t="s">
        <v>38</v>
      </c>
      <c r="L60" s="16"/>
      <c r="M60" s="16"/>
      <c r="N60" s="16" t="s">
        <v>39</v>
      </c>
      <c r="O60" s="16"/>
    </row>
    <row r="61" spans="1:15">
      <c r="A61" s="17" t="s">
        <v>48</v>
      </c>
      <c r="B61" s="17"/>
      <c r="C61" s="17" t="s">
        <v>32</v>
      </c>
      <c r="D61" s="17">
        <v>2060</v>
      </c>
      <c r="E61" s="17"/>
      <c r="F61" s="20">
        <v>800</v>
      </c>
      <c r="G61" s="20">
        <v>800</v>
      </c>
      <c r="H61" s="16"/>
      <c r="I61" s="16"/>
      <c r="J61" s="16"/>
      <c r="K61" s="12" t="s">
        <v>38</v>
      </c>
      <c r="L61" s="16"/>
      <c r="M61" s="16"/>
      <c r="N61" s="16" t="s">
        <v>39</v>
      </c>
      <c r="O61" s="16"/>
    </row>
    <row r="62" spans="1:15">
      <c r="A62" s="17" t="s">
        <v>48</v>
      </c>
      <c r="B62" s="17"/>
      <c r="C62" s="17" t="s">
        <v>32</v>
      </c>
      <c r="D62" s="17">
        <v>2010</v>
      </c>
      <c r="E62" s="17"/>
      <c r="F62" s="20">
        <v>50</v>
      </c>
      <c r="G62" s="20">
        <v>50</v>
      </c>
      <c r="H62" s="16"/>
      <c r="I62" s="16"/>
      <c r="J62" s="16"/>
      <c r="K62" s="12" t="s">
        <v>38</v>
      </c>
      <c r="L62" s="16"/>
      <c r="M62" s="16"/>
      <c r="N62" s="16" t="s">
        <v>40</v>
      </c>
      <c r="O62" s="16"/>
    </row>
    <row r="63" spans="1:15">
      <c r="A63" s="17" t="s">
        <v>48</v>
      </c>
      <c r="B63" s="17"/>
      <c r="C63" s="17" t="s">
        <v>32</v>
      </c>
      <c r="D63" s="17">
        <v>2020</v>
      </c>
      <c r="E63" s="17"/>
      <c r="F63" s="20">
        <v>150</v>
      </c>
      <c r="G63" s="20">
        <v>150</v>
      </c>
      <c r="H63" s="16"/>
      <c r="I63" s="16"/>
      <c r="J63" s="16"/>
      <c r="K63" s="12" t="s">
        <v>38</v>
      </c>
      <c r="L63" s="16"/>
      <c r="M63" s="16"/>
      <c r="N63" s="16" t="s">
        <v>40</v>
      </c>
      <c r="O63" s="16"/>
    </row>
    <row r="64" spans="1:15">
      <c r="A64" s="17" t="s">
        <v>48</v>
      </c>
      <c r="B64" s="17"/>
      <c r="C64" s="17" t="s">
        <v>32</v>
      </c>
      <c r="D64" s="17">
        <v>2010</v>
      </c>
      <c r="E64" s="17"/>
      <c r="F64" s="20">
        <v>50</v>
      </c>
      <c r="G64" s="20">
        <v>50</v>
      </c>
      <c r="H64" s="16"/>
      <c r="I64" s="16"/>
      <c r="J64" s="16"/>
      <c r="K64" s="12" t="s">
        <v>38</v>
      </c>
      <c r="L64" s="16"/>
      <c r="M64" s="16"/>
      <c r="N64" s="16" t="s">
        <v>41</v>
      </c>
      <c r="O64" s="16"/>
    </row>
    <row r="65" spans="1:20">
      <c r="A65" s="17" t="s">
        <v>48</v>
      </c>
      <c r="B65" s="17"/>
      <c r="C65" s="17" t="s">
        <v>32</v>
      </c>
      <c r="D65" s="17">
        <v>2020</v>
      </c>
      <c r="E65" s="17"/>
      <c r="F65" s="21">
        <v>150</v>
      </c>
      <c r="G65" s="21">
        <v>150</v>
      </c>
      <c r="H65" s="16"/>
      <c r="I65" s="16"/>
      <c r="J65" s="16"/>
      <c r="K65" s="12" t="s">
        <v>38</v>
      </c>
      <c r="L65" s="16"/>
      <c r="M65" s="16"/>
      <c r="N65" s="16" t="s">
        <v>41</v>
      </c>
      <c r="O65" s="16"/>
    </row>
    <row r="66" spans="1:20" s="9" customFormat="1"/>
    <row r="67" spans="1:20" s="9" customFormat="1"/>
    <row r="70" spans="1:20">
      <c r="A70" s="1" t="s">
        <v>47</v>
      </c>
      <c r="H70" s="2"/>
      <c r="I70" s="3"/>
      <c r="J70" s="3"/>
      <c r="K70" s="3"/>
      <c r="L70" s="3"/>
      <c r="M70" s="3"/>
      <c r="N70" s="4"/>
      <c r="O70" s="5"/>
    </row>
    <row r="71" spans="1:20" ht="13.5" thickBot="1">
      <c r="A71" s="6" t="s">
        <v>1</v>
      </c>
      <c r="B71" s="6" t="s">
        <v>2</v>
      </c>
      <c r="C71" s="6" t="s">
        <v>3</v>
      </c>
      <c r="D71" s="6" t="s">
        <v>4</v>
      </c>
      <c r="E71" s="6" t="s">
        <v>58</v>
      </c>
      <c r="F71" s="6" t="s">
        <v>6</v>
      </c>
      <c r="G71" s="6" t="s">
        <v>72</v>
      </c>
      <c r="H71" s="6" t="s">
        <v>9</v>
      </c>
      <c r="I71" s="7" t="s">
        <v>10</v>
      </c>
      <c r="J71" s="7" t="s">
        <v>11</v>
      </c>
      <c r="K71" s="6" t="s">
        <v>12</v>
      </c>
      <c r="L71" s="7" t="s">
        <v>13</v>
      </c>
      <c r="M71" s="6" t="s">
        <v>14</v>
      </c>
      <c r="N71" s="6" t="s">
        <v>15</v>
      </c>
      <c r="O71" s="8" t="s">
        <v>16</v>
      </c>
    </row>
    <row r="72" spans="1:20">
      <c r="A72" s="11"/>
      <c r="B72" s="11" t="s">
        <v>60</v>
      </c>
      <c r="C72" s="11" t="s">
        <v>56</v>
      </c>
      <c r="D72" s="16">
        <v>2010</v>
      </c>
      <c r="E72" s="16" t="s">
        <v>59</v>
      </c>
      <c r="F72" s="101">
        <v>7.0000000000000007E-2</v>
      </c>
      <c r="G72" s="101">
        <v>7.0000000000000007E-2</v>
      </c>
      <c r="H72" s="11"/>
      <c r="I72" s="11"/>
      <c r="J72" s="16"/>
      <c r="K72" s="12" t="s">
        <v>21</v>
      </c>
      <c r="L72" s="11"/>
      <c r="M72" s="16"/>
      <c r="N72" s="16" t="s">
        <v>57</v>
      </c>
      <c r="O72" s="16"/>
    </row>
    <row r="73" spans="1:20">
      <c r="A73" s="11"/>
      <c r="B73" s="11" t="s">
        <v>60</v>
      </c>
      <c r="C73" s="11" t="s">
        <v>56</v>
      </c>
      <c r="D73" s="16">
        <v>2020</v>
      </c>
      <c r="E73" s="16" t="s">
        <v>59</v>
      </c>
      <c r="F73" s="101">
        <v>0.04</v>
      </c>
      <c r="G73" s="101">
        <v>0.04</v>
      </c>
      <c r="H73" s="11"/>
      <c r="I73" s="11"/>
      <c r="J73" s="16"/>
      <c r="K73" s="12" t="s">
        <v>21</v>
      </c>
      <c r="L73" s="11"/>
      <c r="M73" s="16"/>
      <c r="N73" s="16" t="s">
        <v>57</v>
      </c>
      <c r="O73" s="16"/>
    </row>
    <row r="74" spans="1:20">
      <c r="A74" s="11"/>
      <c r="B74" s="11" t="s">
        <v>60</v>
      </c>
      <c r="C74" s="11" t="s">
        <v>56</v>
      </c>
      <c r="D74" s="16">
        <v>2040</v>
      </c>
      <c r="E74" s="16" t="s">
        <v>59</v>
      </c>
      <c r="F74" s="145">
        <v>0.01</v>
      </c>
      <c r="G74" s="145">
        <v>0.01</v>
      </c>
      <c r="H74" s="11"/>
      <c r="I74" s="11"/>
      <c r="J74" s="16"/>
      <c r="K74" s="12" t="s">
        <v>21</v>
      </c>
      <c r="L74" s="11"/>
      <c r="M74" s="16"/>
      <c r="N74" s="16" t="s">
        <v>57</v>
      </c>
      <c r="O74" s="16"/>
      <c r="R74" s="147" t="s">
        <v>233</v>
      </c>
      <c r="S74" s="147"/>
      <c r="T74" s="147"/>
    </row>
    <row r="75" spans="1:20" ht="13.5" thickBot="1">
      <c r="A75" s="11" t="s">
        <v>48</v>
      </c>
      <c r="B75" s="11"/>
      <c r="C75" s="11" t="s">
        <v>49</v>
      </c>
      <c r="D75" s="16">
        <v>2000</v>
      </c>
      <c r="E75" s="16"/>
      <c r="F75" s="101">
        <f t="shared" ref="F75:F80" si="1">S76</f>
        <v>5.2584105636462137</v>
      </c>
      <c r="G75" s="101">
        <f t="shared" ref="G75:G80" si="2">T76</f>
        <v>1.7528035212154045</v>
      </c>
      <c r="H75" s="11"/>
      <c r="I75" s="11"/>
      <c r="J75" s="16"/>
      <c r="K75" s="12" t="s">
        <v>28</v>
      </c>
      <c r="L75" s="11"/>
      <c r="M75" s="16"/>
      <c r="N75" s="16"/>
      <c r="O75" s="16"/>
      <c r="R75" s="60"/>
      <c r="S75" s="44" t="s">
        <v>6</v>
      </c>
      <c r="T75" s="44" t="s">
        <v>72</v>
      </c>
    </row>
    <row r="76" spans="1:20">
      <c r="A76" s="11" t="s">
        <v>48</v>
      </c>
      <c r="B76" s="11"/>
      <c r="C76" s="11" t="s">
        <v>49</v>
      </c>
      <c r="D76" s="16">
        <v>2005</v>
      </c>
      <c r="E76" s="16"/>
      <c r="F76" s="101">
        <f t="shared" si="1"/>
        <v>2.8923925366581575</v>
      </c>
      <c r="G76" s="101">
        <f t="shared" si="2"/>
        <v>0.96413084555271911</v>
      </c>
      <c r="H76" s="11"/>
      <c r="I76" s="11"/>
      <c r="J76" s="16"/>
      <c r="K76" s="12" t="s">
        <v>28</v>
      </c>
      <c r="L76" s="11"/>
      <c r="M76" s="16"/>
      <c r="N76" s="16"/>
      <c r="O76" s="16"/>
      <c r="R76" s="62" t="s">
        <v>231</v>
      </c>
      <c r="S76" s="146">
        <v>5.2584105636462137</v>
      </c>
      <c r="T76" s="146">
        <v>1.7528035212154045</v>
      </c>
    </row>
    <row r="77" spans="1:20">
      <c r="A77" s="11" t="s">
        <v>48</v>
      </c>
      <c r="B77" s="11"/>
      <c r="C77" s="11" t="s">
        <v>49</v>
      </c>
      <c r="D77" s="16">
        <v>2010</v>
      </c>
      <c r="E77" s="16"/>
      <c r="F77" s="101">
        <f t="shared" si="1"/>
        <v>2.6144937663944146</v>
      </c>
      <c r="G77" s="101">
        <f t="shared" si="2"/>
        <v>0.87149792213147137</v>
      </c>
      <c r="H77" s="11"/>
      <c r="I77" s="11"/>
      <c r="J77" s="16"/>
      <c r="K77" s="12" t="s">
        <v>28</v>
      </c>
      <c r="L77" s="11"/>
      <c r="M77" s="16"/>
      <c r="N77" s="16"/>
      <c r="O77" s="16"/>
      <c r="R77" s="62" t="s">
        <v>232</v>
      </c>
      <c r="S77" s="146">
        <v>2.8923925366581575</v>
      </c>
      <c r="T77" s="146">
        <v>0.96413084555271911</v>
      </c>
    </row>
    <row r="78" spans="1:20">
      <c r="A78" s="11" t="s">
        <v>48</v>
      </c>
      <c r="B78" s="11"/>
      <c r="C78" s="11" t="s">
        <v>49</v>
      </c>
      <c r="D78" s="16">
        <v>2000</v>
      </c>
      <c r="E78" s="16"/>
      <c r="F78" s="101">
        <f t="shared" si="1"/>
        <v>22.887025656359341</v>
      </c>
      <c r="G78" s="101">
        <f t="shared" si="2"/>
        <v>7.6290085521197799</v>
      </c>
      <c r="H78" s="11"/>
      <c r="I78" s="11"/>
      <c r="J78" s="16"/>
      <c r="K78" s="12" t="s">
        <v>29</v>
      </c>
      <c r="L78" s="11"/>
      <c r="M78" s="16"/>
      <c r="N78" s="16"/>
      <c r="O78" s="16"/>
      <c r="R78" s="62">
        <v>2010</v>
      </c>
      <c r="S78" s="146">
        <v>2.6144937663944146</v>
      </c>
      <c r="T78" s="146">
        <v>0.87149792213147137</v>
      </c>
    </row>
    <row r="79" spans="1:20">
      <c r="A79" s="11" t="s">
        <v>48</v>
      </c>
      <c r="B79" s="11"/>
      <c r="C79" s="11" t="s">
        <v>49</v>
      </c>
      <c r="D79" s="16">
        <v>2005</v>
      </c>
      <c r="E79" s="16"/>
      <c r="F79" s="101">
        <f t="shared" si="1"/>
        <v>19.108549913785513</v>
      </c>
      <c r="G79" s="101">
        <f t="shared" si="2"/>
        <v>6.3695166379285038</v>
      </c>
      <c r="H79" s="11"/>
      <c r="I79" s="11"/>
      <c r="J79" s="16"/>
      <c r="K79" s="12" t="s">
        <v>29</v>
      </c>
      <c r="L79" s="11"/>
      <c r="M79" s="16"/>
      <c r="N79" s="16"/>
      <c r="O79" s="16"/>
      <c r="R79" s="62" t="s">
        <v>231</v>
      </c>
      <c r="S79" s="146">
        <v>22.887025656359341</v>
      </c>
      <c r="T79" s="146">
        <v>7.6290085521197799</v>
      </c>
    </row>
    <row r="80" spans="1:20">
      <c r="A80" s="11" t="s">
        <v>48</v>
      </c>
      <c r="B80" s="11"/>
      <c r="C80" s="11" t="s">
        <v>49</v>
      </c>
      <c r="D80" s="16">
        <v>2010</v>
      </c>
      <c r="E80" s="16"/>
      <c r="F80" s="101">
        <f t="shared" si="1"/>
        <v>18.172040836027524</v>
      </c>
      <c r="G80" s="101">
        <f t="shared" si="2"/>
        <v>6.0573469453425073</v>
      </c>
      <c r="H80" s="11"/>
      <c r="I80" s="11"/>
      <c r="J80" s="16"/>
      <c r="K80" s="12" t="s">
        <v>29</v>
      </c>
      <c r="L80" s="11"/>
      <c r="M80" s="16"/>
      <c r="N80" s="16"/>
      <c r="O80" s="16"/>
      <c r="R80" s="62" t="s">
        <v>232</v>
      </c>
      <c r="S80" s="146">
        <v>19.108549913785513</v>
      </c>
      <c r="T80" s="146">
        <v>6.3695166379285038</v>
      </c>
    </row>
    <row r="81" spans="1:20">
      <c r="A81" s="11" t="s">
        <v>48</v>
      </c>
      <c r="B81" s="11" t="s">
        <v>50</v>
      </c>
      <c r="C81" s="11" t="s">
        <v>51</v>
      </c>
      <c r="D81" s="102">
        <v>0</v>
      </c>
      <c r="E81" s="102"/>
      <c r="F81" s="103">
        <v>1</v>
      </c>
      <c r="G81" s="103">
        <v>0</v>
      </c>
      <c r="H81" s="11"/>
      <c r="I81" s="11"/>
      <c r="J81" s="16"/>
      <c r="K81" s="98"/>
      <c r="L81" s="11"/>
      <c r="M81" s="16"/>
      <c r="N81" s="16" t="s">
        <v>52</v>
      </c>
      <c r="O81" s="16"/>
      <c r="R81" s="62">
        <v>2010</v>
      </c>
      <c r="S81" s="146">
        <v>18.172040836027524</v>
      </c>
      <c r="T81" s="146">
        <v>6.0573469453425073</v>
      </c>
    </row>
    <row r="82" spans="1:20">
      <c r="A82" s="11" t="s">
        <v>48</v>
      </c>
      <c r="B82" s="11" t="s">
        <v>50</v>
      </c>
      <c r="C82" s="11" t="s">
        <v>51</v>
      </c>
      <c r="D82" s="16">
        <v>2005</v>
      </c>
      <c r="E82" s="16"/>
      <c r="F82" s="104">
        <v>16.367410252694999</v>
      </c>
      <c r="G82" s="104">
        <v>0</v>
      </c>
      <c r="H82" s="105"/>
      <c r="I82" s="11"/>
      <c r="J82" s="16"/>
      <c r="K82" s="98"/>
      <c r="L82" s="11"/>
      <c r="M82" s="16"/>
      <c r="N82" s="16" t="s">
        <v>52</v>
      </c>
      <c r="O82" s="16"/>
    </row>
    <row r="83" spans="1:20">
      <c r="A83" s="11" t="s">
        <v>48</v>
      </c>
      <c r="B83" s="11" t="s">
        <v>50</v>
      </c>
      <c r="C83" s="11" t="s">
        <v>51</v>
      </c>
      <c r="D83" s="16">
        <v>2010</v>
      </c>
      <c r="E83" s="16"/>
      <c r="F83" s="106">
        <v>16.817162031797434</v>
      </c>
      <c r="G83" s="106">
        <v>0</v>
      </c>
      <c r="H83" s="105"/>
      <c r="I83" s="11"/>
      <c r="J83" s="16"/>
      <c r="K83" s="98"/>
      <c r="L83" s="11"/>
      <c r="M83" s="16"/>
      <c r="N83" s="16" t="s">
        <v>52</v>
      </c>
      <c r="O83" s="16"/>
    </row>
    <row r="84" spans="1:20">
      <c r="A84" s="11" t="s">
        <v>48</v>
      </c>
      <c r="B84" s="11"/>
      <c r="C84" s="11" t="s">
        <v>32</v>
      </c>
      <c r="D84" s="16">
        <v>2005</v>
      </c>
      <c r="E84" s="16"/>
      <c r="F84" s="104">
        <v>1</v>
      </c>
      <c r="G84" s="104">
        <v>1</v>
      </c>
      <c r="H84" s="105"/>
      <c r="I84" s="11"/>
      <c r="J84" s="16"/>
      <c r="K84" s="98" t="s">
        <v>42</v>
      </c>
      <c r="L84" s="11"/>
      <c r="M84" s="16"/>
      <c r="N84" s="16" t="s">
        <v>67</v>
      </c>
      <c r="O84" s="16"/>
    </row>
    <row r="85" spans="1:20">
      <c r="A85" s="11" t="s">
        <v>48</v>
      </c>
      <c r="B85" s="11"/>
      <c r="C85" s="11" t="s">
        <v>32</v>
      </c>
      <c r="D85" s="16">
        <v>2005</v>
      </c>
      <c r="E85" s="16"/>
      <c r="F85" s="104">
        <v>1</v>
      </c>
      <c r="G85" s="104">
        <v>1</v>
      </c>
      <c r="H85" s="105"/>
      <c r="I85" s="11"/>
      <c r="J85" s="16"/>
      <c r="K85" s="98" t="s">
        <v>68</v>
      </c>
      <c r="L85" s="11"/>
      <c r="M85" s="16"/>
      <c r="N85" s="16" t="s">
        <v>43</v>
      </c>
      <c r="O85" s="16"/>
    </row>
    <row r="86" spans="1:20">
      <c r="A86" s="11" t="s">
        <v>48</v>
      </c>
      <c r="B86" s="16"/>
      <c r="C86" s="11" t="s">
        <v>69</v>
      </c>
      <c r="D86" s="16">
        <v>2010</v>
      </c>
      <c r="E86" s="16" t="s">
        <v>70</v>
      </c>
      <c r="F86" s="107">
        <f>3300/SUM($F6)</f>
        <v>3856.6293657632095</v>
      </c>
      <c r="G86" s="107">
        <f>3300/SUM($F6)</f>
        <v>3856.6293657632095</v>
      </c>
      <c r="H86" s="16"/>
      <c r="I86" s="16"/>
      <c r="J86" s="16"/>
      <c r="K86" s="12" t="s">
        <v>21</v>
      </c>
      <c r="L86" s="16"/>
      <c r="M86" s="16"/>
      <c r="N86" s="16" t="s">
        <v>71</v>
      </c>
      <c r="O86" s="16"/>
    </row>
    <row r="88" spans="1:20">
      <c r="A88" s="22"/>
      <c r="B88" s="22"/>
      <c r="C88" s="22"/>
      <c r="F88" s="24"/>
      <c r="G88" s="24"/>
      <c r="H88" s="22"/>
      <c r="I88" s="22"/>
      <c r="K88" s="14"/>
      <c r="L88" s="22"/>
    </row>
  </sheetData>
  <phoneticPr fontId="6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O109"/>
  <sheetViews>
    <sheetView zoomScale="90" workbookViewId="0">
      <selection activeCell="I7" sqref="I7"/>
    </sheetView>
  </sheetViews>
  <sheetFormatPr defaultRowHeight="12.75"/>
  <cols>
    <col min="1" max="1" width="6.140625" customWidth="1"/>
    <col min="3" max="3" width="5.7109375" customWidth="1"/>
    <col min="4" max="4" width="13.140625" customWidth="1"/>
    <col min="6" max="6" width="6.85546875" customWidth="1"/>
    <col min="14" max="14" width="11.42578125" customWidth="1"/>
  </cols>
  <sheetData>
    <row r="2" spans="2:15">
      <c r="B2" s="1" t="s">
        <v>61</v>
      </c>
    </row>
    <row r="3" spans="2:15" ht="13.5" thickBot="1">
      <c r="B3" s="6" t="s">
        <v>1</v>
      </c>
      <c r="C3" s="6" t="s">
        <v>2</v>
      </c>
      <c r="D3" s="6" t="s">
        <v>3</v>
      </c>
      <c r="E3" s="6" t="s">
        <v>58</v>
      </c>
      <c r="F3" s="6" t="s">
        <v>4</v>
      </c>
      <c r="G3" s="6" t="s">
        <v>6</v>
      </c>
      <c r="H3" s="6" t="s">
        <v>9</v>
      </c>
      <c r="I3" s="7" t="s">
        <v>12</v>
      </c>
      <c r="J3" s="7" t="s">
        <v>10</v>
      </c>
      <c r="K3" s="7" t="s">
        <v>11</v>
      </c>
      <c r="L3" s="7" t="s">
        <v>13</v>
      </c>
      <c r="M3" s="6" t="s">
        <v>14</v>
      </c>
      <c r="N3" s="8" t="s">
        <v>15</v>
      </c>
      <c r="O3" s="8" t="s">
        <v>229</v>
      </c>
    </row>
    <row r="4" spans="2:15">
      <c r="B4" s="75"/>
      <c r="C4" s="75"/>
      <c r="D4" s="75" t="s">
        <v>204</v>
      </c>
      <c r="E4" s="75"/>
      <c r="F4" s="75">
        <v>0</v>
      </c>
      <c r="G4" s="75">
        <v>4</v>
      </c>
      <c r="H4" s="75"/>
      <c r="I4" s="75" t="s">
        <v>205</v>
      </c>
      <c r="J4" s="75"/>
      <c r="K4" s="75"/>
      <c r="L4" s="75"/>
      <c r="M4" s="75"/>
      <c r="N4" s="75"/>
      <c r="O4" s="75" t="s">
        <v>230</v>
      </c>
    </row>
    <row r="5" spans="2:15">
      <c r="B5" s="75"/>
      <c r="C5" s="75"/>
      <c r="D5" s="75" t="s">
        <v>204</v>
      </c>
      <c r="E5" s="75"/>
      <c r="F5" s="75">
        <v>2070</v>
      </c>
      <c r="G5" s="35">
        <v>8.5</v>
      </c>
      <c r="H5" s="75"/>
      <c r="I5" s="75" t="s">
        <v>205</v>
      </c>
      <c r="J5" s="75"/>
      <c r="K5" s="75"/>
      <c r="L5" s="75"/>
      <c r="M5" s="75"/>
      <c r="N5" s="75"/>
      <c r="O5" s="75" t="s">
        <v>230</v>
      </c>
    </row>
    <row r="6" spans="2:15">
      <c r="B6" s="75"/>
      <c r="C6" s="75"/>
      <c r="D6" s="75" t="s">
        <v>113</v>
      </c>
      <c r="E6" s="75" t="s">
        <v>206</v>
      </c>
      <c r="F6" s="75">
        <v>2010</v>
      </c>
      <c r="G6" s="130">
        <f>-1/90*1000*0-1/144*1000</f>
        <v>-6.9444444444444438</v>
      </c>
      <c r="H6" s="75"/>
      <c r="I6" s="75"/>
      <c r="J6" s="75"/>
      <c r="K6" s="75"/>
      <c r="L6" s="75"/>
      <c r="M6" s="75"/>
      <c r="N6" s="75" t="s">
        <v>207</v>
      </c>
      <c r="O6" s="75"/>
    </row>
    <row r="7" spans="2:15">
      <c r="B7" s="131" t="s">
        <v>48</v>
      </c>
      <c r="C7" s="131" t="s">
        <v>19</v>
      </c>
      <c r="D7" s="131" t="s">
        <v>20</v>
      </c>
      <c r="E7" s="131"/>
      <c r="F7" s="132" t="s">
        <v>91</v>
      </c>
      <c r="G7" s="133">
        <v>3</v>
      </c>
      <c r="H7" s="131"/>
      <c r="I7" s="131" t="s">
        <v>208</v>
      </c>
      <c r="J7" s="131"/>
      <c r="K7" s="131"/>
      <c r="L7" s="131"/>
      <c r="M7" s="131"/>
      <c r="N7" s="131"/>
      <c r="O7" s="131"/>
    </row>
    <row r="8" spans="2:15">
      <c r="B8" s="131" t="s">
        <v>48</v>
      </c>
      <c r="C8" s="131" t="s">
        <v>19</v>
      </c>
      <c r="D8" s="131" t="s">
        <v>20</v>
      </c>
      <c r="E8" s="131"/>
      <c r="F8" s="132" t="s">
        <v>91</v>
      </c>
      <c r="G8" s="133">
        <v>3</v>
      </c>
      <c r="H8" s="131"/>
      <c r="I8" s="131" t="s">
        <v>209</v>
      </c>
      <c r="J8" s="131"/>
      <c r="K8" s="131"/>
      <c r="L8" s="131"/>
      <c r="M8" s="131"/>
      <c r="N8" s="131"/>
      <c r="O8" s="131"/>
    </row>
    <row r="9" spans="2:15">
      <c r="B9" s="131" t="s">
        <v>48</v>
      </c>
      <c r="C9" s="131" t="s">
        <v>19</v>
      </c>
      <c r="D9" s="131" t="s">
        <v>20</v>
      </c>
      <c r="E9" s="131"/>
      <c r="F9" s="132" t="s">
        <v>91</v>
      </c>
      <c r="G9" s="133">
        <v>3</v>
      </c>
      <c r="H9" s="131"/>
      <c r="I9" s="131" t="s">
        <v>210</v>
      </c>
      <c r="J9" s="131"/>
      <c r="K9" s="131"/>
      <c r="L9" s="131"/>
      <c r="M9" s="131"/>
      <c r="N9" s="131"/>
      <c r="O9" s="131"/>
    </row>
    <row r="10" spans="2:15">
      <c r="B10" s="131" t="s">
        <v>48</v>
      </c>
      <c r="C10" s="131" t="s">
        <v>19</v>
      </c>
      <c r="D10" s="131" t="s">
        <v>20</v>
      </c>
      <c r="E10" s="131"/>
      <c r="F10" s="132" t="s">
        <v>91</v>
      </c>
      <c r="G10" s="133">
        <v>3</v>
      </c>
      <c r="H10" s="131"/>
      <c r="I10" s="131" t="s">
        <v>211</v>
      </c>
      <c r="J10" s="131"/>
      <c r="K10" s="131"/>
      <c r="L10" s="131"/>
      <c r="M10" s="131"/>
      <c r="N10" s="131"/>
      <c r="O10" s="131"/>
    </row>
    <row r="11" spans="2:15">
      <c r="B11" s="131" t="s">
        <v>48</v>
      </c>
      <c r="C11" s="131" t="s">
        <v>19</v>
      </c>
      <c r="D11" s="131" t="s">
        <v>20</v>
      </c>
      <c r="E11" s="131"/>
      <c r="F11" s="132" t="s">
        <v>91</v>
      </c>
      <c r="G11" s="133">
        <v>3</v>
      </c>
      <c r="H11" s="131"/>
      <c r="I11" s="131" t="s">
        <v>212</v>
      </c>
      <c r="J11" s="131"/>
      <c r="K11" s="131"/>
      <c r="L11" s="131"/>
      <c r="M11" s="131"/>
      <c r="N11" s="131"/>
      <c r="O11" s="131"/>
    </row>
    <row r="12" spans="2:15">
      <c r="B12" s="131" t="s">
        <v>48</v>
      </c>
      <c r="C12" s="131" t="s">
        <v>19</v>
      </c>
      <c r="D12" s="131" t="s">
        <v>20</v>
      </c>
      <c r="E12" s="131"/>
      <c r="F12" s="132" t="s">
        <v>91</v>
      </c>
      <c r="G12" s="133">
        <v>3</v>
      </c>
      <c r="H12" s="131"/>
      <c r="I12" s="131" t="s">
        <v>213</v>
      </c>
      <c r="J12" s="131"/>
      <c r="K12" s="131"/>
      <c r="L12" s="131"/>
      <c r="M12" s="131"/>
      <c r="N12" s="131"/>
      <c r="O12" s="131"/>
    </row>
    <row r="13" spans="2:15">
      <c r="B13" s="131" t="s">
        <v>48</v>
      </c>
      <c r="C13" s="131" t="s">
        <v>19</v>
      </c>
      <c r="D13" s="131" t="s">
        <v>20</v>
      </c>
      <c r="E13" s="131"/>
      <c r="F13" s="132" t="s">
        <v>91</v>
      </c>
      <c r="G13" s="133">
        <v>3</v>
      </c>
      <c r="H13" s="131"/>
      <c r="I13" s="131" t="s">
        <v>214</v>
      </c>
      <c r="J13" s="131"/>
      <c r="K13" s="131"/>
      <c r="L13" s="131"/>
      <c r="M13" s="131"/>
      <c r="N13" s="131"/>
      <c r="O13" s="131"/>
    </row>
    <row r="14" spans="2:15">
      <c r="B14" s="134" t="s">
        <v>48</v>
      </c>
      <c r="C14" s="134" t="s">
        <v>19</v>
      </c>
      <c r="D14" s="134" t="s">
        <v>20</v>
      </c>
      <c r="E14" s="134"/>
      <c r="F14" s="134">
        <v>2005</v>
      </c>
      <c r="G14" s="135">
        <v>318.8</v>
      </c>
      <c r="H14" s="134"/>
      <c r="I14" s="134" t="s">
        <v>208</v>
      </c>
      <c r="J14" s="134"/>
      <c r="K14" s="134"/>
      <c r="L14" s="134"/>
      <c r="M14" s="134"/>
      <c r="N14" s="134"/>
    </row>
    <row r="15" spans="2:15">
      <c r="B15" s="134" t="s">
        <v>48</v>
      </c>
      <c r="C15" s="134" t="s">
        <v>19</v>
      </c>
      <c r="D15" s="134" t="s">
        <v>20</v>
      </c>
      <c r="E15" s="134"/>
      <c r="F15" s="134">
        <v>2010</v>
      </c>
      <c r="G15" s="135">
        <v>289.339</v>
      </c>
      <c r="H15" s="134"/>
      <c r="I15" s="134" t="s">
        <v>208</v>
      </c>
      <c r="J15" s="134"/>
      <c r="K15" s="134"/>
      <c r="L15" s="134"/>
      <c r="M15" s="134"/>
      <c r="N15" s="134"/>
    </row>
    <row r="16" spans="2:15">
      <c r="B16" s="134" t="s">
        <v>48</v>
      </c>
      <c r="C16" s="134" t="s">
        <v>19</v>
      </c>
      <c r="D16" s="134" t="s">
        <v>20</v>
      </c>
      <c r="E16" s="134"/>
      <c r="F16" s="134">
        <v>2020</v>
      </c>
      <c r="G16" s="135">
        <v>283.02002871074131</v>
      </c>
      <c r="H16" s="134"/>
      <c r="I16" s="134" t="s">
        <v>208</v>
      </c>
      <c r="J16" s="134"/>
      <c r="K16" s="134"/>
      <c r="L16" s="134"/>
      <c r="M16" s="134"/>
      <c r="N16" s="134"/>
    </row>
    <row r="17" spans="2:14">
      <c r="B17" s="134" t="s">
        <v>48</v>
      </c>
      <c r="C17" s="134" t="s">
        <v>19</v>
      </c>
      <c r="D17" s="134" t="s">
        <v>20</v>
      </c>
      <c r="E17" s="134"/>
      <c r="F17" s="134">
        <v>2030</v>
      </c>
      <c r="G17" s="135">
        <v>280.47029872235623</v>
      </c>
      <c r="H17" s="134"/>
      <c r="I17" s="134" t="s">
        <v>208</v>
      </c>
      <c r="J17" s="134"/>
      <c r="K17" s="134"/>
      <c r="L17" s="134"/>
      <c r="M17" s="134"/>
      <c r="N17" s="134"/>
    </row>
    <row r="18" spans="2:14">
      <c r="B18" s="134" t="s">
        <v>48</v>
      </c>
      <c r="C18" s="134" t="s">
        <v>19</v>
      </c>
      <c r="D18" s="134" t="s">
        <v>20</v>
      </c>
      <c r="E18" s="134"/>
      <c r="F18" s="134">
        <v>2050</v>
      </c>
      <c r="G18" s="135">
        <v>273.63548286229639</v>
      </c>
      <c r="H18" s="134"/>
      <c r="I18" s="134" t="s">
        <v>208</v>
      </c>
      <c r="J18" s="134"/>
      <c r="K18" s="134"/>
      <c r="L18" s="134"/>
      <c r="M18" s="134"/>
      <c r="N18" s="134"/>
    </row>
    <row r="19" spans="2:14">
      <c r="B19" s="134" t="s">
        <v>48</v>
      </c>
      <c r="C19" s="134" t="s">
        <v>19</v>
      </c>
      <c r="D19" s="134" t="s">
        <v>20</v>
      </c>
      <c r="E19" s="134"/>
      <c r="F19" s="134">
        <v>2005</v>
      </c>
      <c r="G19" s="135">
        <v>640.20000000000005</v>
      </c>
      <c r="H19" s="134"/>
      <c r="I19" s="134" t="s">
        <v>209</v>
      </c>
      <c r="J19" s="134"/>
      <c r="K19" s="134"/>
      <c r="L19" s="134"/>
      <c r="M19" s="134"/>
      <c r="N19" s="134"/>
    </row>
    <row r="20" spans="2:14">
      <c r="B20" s="134" t="s">
        <v>48</v>
      </c>
      <c r="C20" s="134" t="s">
        <v>19</v>
      </c>
      <c r="D20" s="134" t="s">
        <v>20</v>
      </c>
      <c r="E20" s="134"/>
      <c r="F20" s="134">
        <v>2010</v>
      </c>
      <c r="G20" s="135">
        <v>628.37900000000002</v>
      </c>
      <c r="H20" s="134"/>
      <c r="I20" s="134" t="s">
        <v>209</v>
      </c>
      <c r="J20" s="134"/>
      <c r="K20" s="134"/>
      <c r="L20" s="134"/>
      <c r="M20" s="134"/>
      <c r="N20" s="134"/>
    </row>
    <row r="21" spans="2:14">
      <c r="B21" s="134" t="s">
        <v>48</v>
      </c>
      <c r="C21" s="134" t="s">
        <v>19</v>
      </c>
      <c r="D21" s="134" t="s">
        <v>20</v>
      </c>
      <c r="E21" s="134"/>
      <c r="F21" s="134">
        <v>2020</v>
      </c>
      <c r="G21" s="135">
        <v>590.23549931488697</v>
      </c>
      <c r="H21" s="134"/>
      <c r="I21" s="134" t="s">
        <v>209</v>
      </c>
      <c r="J21" s="134"/>
      <c r="K21" s="134"/>
      <c r="L21" s="134"/>
      <c r="M21" s="134"/>
      <c r="N21" s="134"/>
    </row>
    <row r="22" spans="2:14">
      <c r="B22" s="134" t="s">
        <v>48</v>
      </c>
      <c r="C22" s="134" t="s">
        <v>19</v>
      </c>
      <c r="D22" s="134" t="s">
        <v>20</v>
      </c>
      <c r="E22" s="134"/>
      <c r="F22" s="134">
        <v>2030</v>
      </c>
      <c r="G22" s="135">
        <v>563.40661298239206</v>
      </c>
      <c r="H22" s="134"/>
      <c r="I22" s="134" t="s">
        <v>209</v>
      </c>
      <c r="J22" s="134"/>
      <c r="K22" s="134"/>
      <c r="L22" s="134"/>
      <c r="M22" s="134"/>
      <c r="N22" s="134"/>
    </row>
    <row r="23" spans="2:14">
      <c r="B23" s="134" t="s">
        <v>48</v>
      </c>
      <c r="C23" s="134" t="s">
        <v>19</v>
      </c>
      <c r="D23" s="134" t="s">
        <v>20</v>
      </c>
      <c r="E23" s="134"/>
      <c r="F23" s="134">
        <v>2050</v>
      </c>
      <c r="G23" s="135">
        <v>463.17732458739692</v>
      </c>
      <c r="H23" s="134"/>
      <c r="I23" s="134" t="s">
        <v>209</v>
      </c>
      <c r="J23" s="134"/>
      <c r="K23" s="134"/>
      <c r="L23" s="134"/>
      <c r="M23" s="134"/>
      <c r="N23" s="134"/>
    </row>
    <row r="24" spans="2:14">
      <c r="B24" s="134" t="s">
        <v>48</v>
      </c>
      <c r="C24" s="134" t="s">
        <v>19</v>
      </c>
      <c r="D24" s="134" t="s">
        <v>20</v>
      </c>
      <c r="E24" s="134"/>
      <c r="F24" s="134">
        <v>2005</v>
      </c>
      <c r="G24" s="135">
        <v>1401</v>
      </c>
      <c r="H24" s="134"/>
      <c r="I24" s="134" t="s">
        <v>210</v>
      </c>
      <c r="J24" s="134"/>
      <c r="K24" s="134"/>
      <c r="L24" s="134"/>
      <c r="M24" s="134"/>
      <c r="N24" s="134"/>
    </row>
    <row r="25" spans="2:14">
      <c r="B25" s="134" t="s">
        <v>48</v>
      </c>
      <c r="C25" s="134" t="s">
        <v>19</v>
      </c>
      <c r="D25" s="134" t="s">
        <v>20</v>
      </c>
      <c r="E25" s="134"/>
      <c r="F25" s="134">
        <v>2010</v>
      </c>
      <c r="G25" s="135">
        <v>1366.932</v>
      </c>
      <c r="H25" s="134"/>
      <c r="I25" s="134" t="s">
        <v>210</v>
      </c>
      <c r="J25" s="134"/>
      <c r="K25" s="134"/>
      <c r="L25" s="134"/>
      <c r="M25" s="134"/>
      <c r="N25" s="134"/>
    </row>
    <row r="26" spans="2:14">
      <c r="B26" s="134" t="s">
        <v>48</v>
      </c>
      <c r="C26" s="134" t="s">
        <v>19</v>
      </c>
      <c r="D26" s="134" t="s">
        <v>20</v>
      </c>
      <c r="E26" s="134"/>
      <c r="F26" s="134">
        <v>2020</v>
      </c>
      <c r="G26" s="135">
        <v>1271.1115016984718</v>
      </c>
      <c r="H26" s="134"/>
      <c r="I26" s="134" t="s">
        <v>210</v>
      </c>
      <c r="J26" s="134"/>
      <c r="K26" s="134"/>
      <c r="L26" s="134"/>
      <c r="M26" s="134"/>
      <c r="N26" s="134"/>
    </row>
    <row r="27" spans="2:14">
      <c r="B27" s="134" t="s">
        <v>48</v>
      </c>
      <c r="C27" s="134" t="s">
        <v>19</v>
      </c>
      <c r="D27" s="134" t="s">
        <v>20</v>
      </c>
      <c r="E27" s="134"/>
      <c r="F27" s="134">
        <v>2030</v>
      </c>
      <c r="G27" s="135">
        <v>1265.0585897856217</v>
      </c>
      <c r="H27" s="134"/>
      <c r="I27" s="134" t="s">
        <v>210</v>
      </c>
      <c r="J27" s="134"/>
      <c r="K27" s="134"/>
      <c r="L27" s="134"/>
      <c r="M27" s="134"/>
      <c r="N27" s="134"/>
    </row>
    <row r="28" spans="2:14">
      <c r="B28" s="134" t="s">
        <v>48</v>
      </c>
      <c r="C28" s="134" t="s">
        <v>19</v>
      </c>
      <c r="D28" s="134" t="s">
        <v>20</v>
      </c>
      <c r="E28" s="134"/>
      <c r="F28" s="134">
        <v>2050</v>
      </c>
      <c r="G28" s="135">
        <v>1279.090187784001</v>
      </c>
      <c r="H28" s="134"/>
      <c r="I28" s="134" t="s">
        <v>210</v>
      </c>
      <c r="J28" s="134"/>
      <c r="K28" s="134"/>
      <c r="L28" s="134"/>
      <c r="M28" s="134"/>
      <c r="N28" s="134"/>
    </row>
    <row r="29" spans="2:14">
      <c r="B29" s="134" t="s">
        <v>48</v>
      </c>
      <c r="C29" s="134" t="s">
        <v>19</v>
      </c>
      <c r="D29" s="134" t="s">
        <v>20</v>
      </c>
      <c r="E29" s="134"/>
      <c r="F29" s="134">
        <v>2005</v>
      </c>
      <c r="G29" s="135">
        <v>303.8</v>
      </c>
      <c r="H29" s="134"/>
      <c r="I29" s="134" t="s">
        <v>211</v>
      </c>
      <c r="J29" s="134"/>
      <c r="K29" s="134"/>
      <c r="L29" s="134"/>
      <c r="M29" s="134"/>
      <c r="N29" s="134"/>
    </row>
    <row r="30" spans="2:14">
      <c r="B30" s="134" t="s">
        <v>48</v>
      </c>
      <c r="C30" s="134" t="s">
        <v>19</v>
      </c>
      <c r="D30" s="134" t="s">
        <v>20</v>
      </c>
      <c r="E30" s="134"/>
      <c r="F30" s="134">
        <v>2010</v>
      </c>
      <c r="G30" s="135">
        <v>330.56299999999999</v>
      </c>
      <c r="H30" s="134"/>
      <c r="I30" s="134" t="s">
        <v>211</v>
      </c>
      <c r="J30" s="134"/>
      <c r="K30" s="134"/>
      <c r="L30" s="134"/>
      <c r="M30" s="134"/>
      <c r="N30" s="134"/>
    </row>
    <row r="31" spans="2:14">
      <c r="B31" s="134" t="s">
        <v>48</v>
      </c>
      <c r="C31" s="134" t="s">
        <v>19</v>
      </c>
      <c r="D31" s="134" t="s">
        <v>20</v>
      </c>
      <c r="E31" s="134"/>
      <c r="F31" s="134">
        <v>2020</v>
      </c>
      <c r="G31" s="135">
        <v>378.23176387508386</v>
      </c>
      <c r="H31" s="134"/>
      <c r="I31" s="134" t="s">
        <v>211</v>
      </c>
      <c r="J31" s="134"/>
      <c r="K31" s="134"/>
      <c r="L31" s="134"/>
      <c r="M31" s="134"/>
      <c r="N31" s="134"/>
    </row>
    <row r="32" spans="2:14">
      <c r="B32" s="134" t="s">
        <v>48</v>
      </c>
      <c r="C32" s="134" t="s">
        <v>19</v>
      </c>
      <c r="D32" s="134" t="s">
        <v>20</v>
      </c>
      <c r="E32" s="134"/>
      <c r="F32" s="134">
        <v>2030</v>
      </c>
      <c r="G32" s="135">
        <v>390.1759248395602</v>
      </c>
      <c r="H32" s="134"/>
      <c r="I32" s="134" t="s">
        <v>211</v>
      </c>
      <c r="J32" s="134"/>
      <c r="K32" s="134"/>
      <c r="L32" s="134"/>
      <c r="M32" s="134"/>
      <c r="N32" s="134"/>
    </row>
    <row r="33" spans="2:14">
      <c r="B33" s="134" t="s">
        <v>48</v>
      </c>
      <c r="C33" s="134" t="s">
        <v>19</v>
      </c>
      <c r="D33" s="134" t="s">
        <v>20</v>
      </c>
      <c r="E33" s="134"/>
      <c r="F33" s="134">
        <v>2050</v>
      </c>
      <c r="G33" s="135">
        <v>406.1014727921953</v>
      </c>
      <c r="H33" s="134"/>
      <c r="I33" s="134" t="s">
        <v>211</v>
      </c>
      <c r="J33" s="134"/>
      <c r="K33" s="134"/>
      <c r="L33" s="134"/>
      <c r="M33" s="134"/>
      <c r="N33" s="134"/>
    </row>
    <row r="34" spans="2:14">
      <c r="B34" s="134" t="s">
        <v>48</v>
      </c>
      <c r="C34" s="134" t="s">
        <v>19</v>
      </c>
      <c r="D34" s="134" t="s">
        <v>20</v>
      </c>
      <c r="E34" s="134"/>
      <c r="F34" s="134">
        <v>2005</v>
      </c>
      <c r="G34" s="135">
        <v>63.8</v>
      </c>
      <c r="H34" s="134"/>
      <c r="I34" s="134" t="s">
        <v>212</v>
      </c>
      <c r="J34" s="134"/>
      <c r="K34" s="134"/>
      <c r="L34" s="134"/>
      <c r="M34" s="134"/>
      <c r="N34" s="134"/>
    </row>
    <row r="35" spans="2:14">
      <c r="B35" s="134" t="s">
        <v>48</v>
      </c>
      <c r="C35" s="134" t="s">
        <v>19</v>
      </c>
      <c r="D35" s="134" t="s">
        <v>20</v>
      </c>
      <c r="E35" s="134"/>
      <c r="F35" s="134">
        <v>2010</v>
      </c>
      <c r="G35" s="135">
        <v>68.788000000000011</v>
      </c>
      <c r="H35" s="134"/>
      <c r="I35" s="134" t="s">
        <v>212</v>
      </c>
      <c r="J35" s="134"/>
      <c r="K35" s="134"/>
      <c r="L35" s="134"/>
      <c r="M35" s="134"/>
      <c r="N35" s="134"/>
    </row>
    <row r="36" spans="2:14">
      <c r="B36" s="134" t="s">
        <v>48</v>
      </c>
      <c r="C36" s="134" t="s">
        <v>19</v>
      </c>
      <c r="D36" s="134" t="s">
        <v>20</v>
      </c>
      <c r="E36" s="134"/>
      <c r="F36" s="134">
        <v>2020</v>
      </c>
      <c r="G36" s="135">
        <v>62.249987271073017</v>
      </c>
      <c r="H36" s="134"/>
      <c r="I36" s="134" t="s">
        <v>212</v>
      </c>
      <c r="J36" s="134"/>
      <c r="K36" s="134"/>
      <c r="L36" s="134"/>
      <c r="M36" s="134"/>
      <c r="N36" s="134"/>
    </row>
    <row r="37" spans="2:14">
      <c r="B37" s="134" t="s">
        <v>48</v>
      </c>
      <c r="C37" s="134" t="s">
        <v>19</v>
      </c>
      <c r="D37" s="134" t="s">
        <v>20</v>
      </c>
      <c r="E37" s="134"/>
      <c r="F37" s="134">
        <v>2030</v>
      </c>
      <c r="G37" s="135">
        <v>64.215776342791116</v>
      </c>
      <c r="H37" s="134"/>
      <c r="I37" s="134" t="s">
        <v>212</v>
      </c>
      <c r="J37" s="134"/>
      <c r="K37" s="134"/>
      <c r="L37" s="134"/>
      <c r="M37" s="134"/>
      <c r="N37" s="134"/>
    </row>
    <row r="38" spans="2:14">
      <c r="B38" s="134" t="s">
        <v>48</v>
      </c>
      <c r="C38" s="134" t="s">
        <v>19</v>
      </c>
      <c r="D38" s="134" t="s">
        <v>20</v>
      </c>
      <c r="E38" s="134"/>
      <c r="F38" s="134">
        <v>2050</v>
      </c>
      <c r="G38" s="135">
        <v>66.836828438415239</v>
      </c>
      <c r="H38" s="134"/>
      <c r="I38" s="134" t="s">
        <v>212</v>
      </c>
      <c r="J38" s="134"/>
      <c r="K38" s="134"/>
      <c r="L38" s="134"/>
      <c r="M38" s="134"/>
      <c r="N38" s="134"/>
    </row>
    <row r="39" spans="2:14">
      <c r="B39" s="134" t="s">
        <v>48</v>
      </c>
      <c r="C39" s="134" t="s">
        <v>19</v>
      </c>
      <c r="D39" s="134" t="s">
        <v>20</v>
      </c>
      <c r="E39" s="134"/>
      <c r="F39" s="134">
        <v>2005</v>
      </c>
      <c r="G39" s="135">
        <v>14038.2</v>
      </c>
      <c r="H39" s="134"/>
      <c r="I39" s="134" t="s">
        <v>213</v>
      </c>
      <c r="J39" s="134"/>
      <c r="K39" s="134"/>
      <c r="L39" s="134"/>
      <c r="M39" s="134"/>
      <c r="N39" s="134"/>
    </row>
    <row r="40" spans="2:14">
      <c r="B40" s="134" t="s">
        <v>48</v>
      </c>
      <c r="C40" s="134" t="s">
        <v>19</v>
      </c>
      <c r="D40" s="134" t="s">
        <v>20</v>
      </c>
      <c r="E40" s="134"/>
      <c r="F40" s="134">
        <v>2010</v>
      </c>
      <c r="G40" s="135">
        <v>13086.815000000001</v>
      </c>
      <c r="H40" s="134"/>
      <c r="I40" s="134" t="s">
        <v>213</v>
      </c>
      <c r="J40" s="134"/>
      <c r="K40" s="134"/>
      <c r="L40" s="134"/>
      <c r="M40" s="134"/>
      <c r="N40" s="134"/>
    </row>
    <row r="41" spans="2:14">
      <c r="B41" s="134" t="s">
        <v>48</v>
      </c>
      <c r="C41" s="134" t="s">
        <v>19</v>
      </c>
      <c r="D41" s="134" t="s">
        <v>20</v>
      </c>
      <c r="E41" s="134"/>
      <c r="F41" s="134">
        <v>2020</v>
      </c>
      <c r="G41" s="135">
        <v>16138.414352031206</v>
      </c>
      <c r="H41" s="134"/>
      <c r="I41" s="134" t="s">
        <v>213</v>
      </c>
      <c r="J41" s="134"/>
      <c r="K41" s="134"/>
      <c r="L41" s="134"/>
      <c r="M41" s="134"/>
      <c r="N41" s="134"/>
    </row>
    <row r="42" spans="2:14">
      <c r="B42" s="134" t="s">
        <v>48</v>
      </c>
      <c r="C42" s="134" t="s">
        <v>19</v>
      </c>
      <c r="D42" s="134" t="s">
        <v>20</v>
      </c>
      <c r="E42" s="134"/>
      <c r="F42" s="134">
        <v>2030</v>
      </c>
      <c r="G42" s="135">
        <v>16648.04848946377</v>
      </c>
      <c r="H42" s="134"/>
      <c r="I42" s="134" t="s">
        <v>213</v>
      </c>
      <c r="J42" s="134"/>
      <c r="K42" s="134"/>
      <c r="L42" s="134"/>
      <c r="M42" s="134"/>
      <c r="N42" s="134"/>
    </row>
    <row r="43" spans="2:14">
      <c r="B43" s="134" t="s">
        <v>48</v>
      </c>
      <c r="C43" s="134" t="s">
        <v>19</v>
      </c>
      <c r="D43" s="134" t="s">
        <v>20</v>
      </c>
      <c r="E43" s="134"/>
      <c r="F43" s="134">
        <v>2050</v>
      </c>
      <c r="G43" s="135">
        <v>17327.56067270719</v>
      </c>
      <c r="H43" s="134"/>
      <c r="I43" s="134" t="s">
        <v>213</v>
      </c>
      <c r="J43" s="134"/>
      <c r="K43" s="134"/>
      <c r="L43" s="134"/>
      <c r="M43" s="134"/>
      <c r="N43" s="134"/>
    </row>
    <row r="44" spans="2:14">
      <c r="B44" s="134" t="s">
        <v>48</v>
      </c>
      <c r="C44" s="134"/>
      <c r="D44" s="134" t="s">
        <v>215</v>
      </c>
      <c r="E44" s="134"/>
      <c r="F44" s="134">
        <v>2005</v>
      </c>
      <c r="G44" s="135">
        <v>118.7</v>
      </c>
      <c r="H44" s="134"/>
      <c r="I44" s="134" t="s">
        <v>208</v>
      </c>
      <c r="J44" s="134"/>
      <c r="K44" s="134"/>
      <c r="L44" s="134"/>
      <c r="M44" s="134"/>
      <c r="N44" s="134" t="s">
        <v>110</v>
      </c>
    </row>
    <row r="45" spans="2:14">
      <c r="B45" s="134" t="s">
        <v>48</v>
      </c>
      <c r="C45" s="134"/>
      <c r="D45" s="134" t="s">
        <v>215</v>
      </c>
      <c r="E45" s="134"/>
      <c r="F45" s="134">
        <v>2005</v>
      </c>
      <c r="G45" s="135">
        <v>45.5</v>
      </c>
      <c r="H45" s="134"/>
      <c r="I45" s="134" t="s">
        <v>209</v>
      </c>
      <c r="J45" s="134"/>
      <c r="K45" s="134"/>
      <c r="L45" s="134"/>
      <c r="M45" s="134"/>
      <c r="N45" s="134" t="s">
        <v>110</v>
      </c>
    </row>
    <row r="46" spans="2:14">
      <c r="B46" s="134" t="s">
        <v>48</v>
      </c>
      <c r="C46" s="134"/>
      <c r="D46" s="134" t="s">
        <v>215</v>
      </c>
      <c r="E46" s="134"/>
      <c r="F46" s="134">
        <v>2005</v>
      </c>
      <c r="G46" s="135">
        <v>1.5</v>
      </c>
      <c r="H46" s="134"/>
      <c r="I46" s="134" t="s">
        <v>210</v>
      </c>
      <c r="J46" s="134"/>
      <c r="K46" s="134"/>
      <c r="L46" s="134"/>
      <c r="M46" s="134"/>
      <c r="N46" s="134" t="s">
        <v>110</v>
      </c>
    </row>
    <row r="47" spans="2:14">
      <c r="B47" s="134" t="s">
        <v>48</v>
      </c>
      <c r="C47" s="134"/>
      <c r="D47" s="134" t="s">
        <v>215</v>
      </c>
      <c r="E47" s="134"/>
      <c r="F47" s="134">
        <v>2005</v>
      </c>
      <c r="G47" s="135">
        <v>16</v>
      </c>
      <c r="H47" s="134"/>
      <c r="I47" s="134" t="s">
        <v>211</v>
      </c>
      <c r="J47" s="134"/>
      <c r="K47" s="134"/>
      <c r="L47" s="134"/>
      <c r="M47" s="134"/>
      <c r="N47" s="134" t="s">
        <v>110</v>
      </c>
    </row>
    <row r="48" spans="2:14">
      <c r="B48" s="134" t="s">
        <v>48</v>
      </c>
      <c r="C48" s="134"/>
      <c r="D48" s="134" t="s">
        <v>215</v>
      </c>
      <c r="E48" s="134"/>
      <c r="F48" s="134">
        <v>2005</v>
      </c>
      <c r="G48" s="135">
        <v>18</v>
      </c>
      <c r="H48" s="134"/>
      <c r="I48" s="134" t="s">
        <v>212</v>
      </c>
      <c r="J48" s="134"/>
      <c r="K48" s="134"/>
      <c r="L48" s="134"/>
      <c r="M48" s="134"/>
      <c r="N48" s="134" t="s">
        <v>110</v>
      </c>
    </row>
    <row r="49" spans="2:14">
      <c r="B49" s="134" t="s">
        <v>48</v>
      </c>
      <c r="C49" s="134"/>
      <c r="D49" s="134" t="s">
        <v>215</v>
      </c>
      <c r="E49" s="134"/>
      <c r="F49" s="134">
        <v>2005</v>
      </c>
      <c r="G49" s="136">
        <v>0</v>
      </c>
      <c r="H49" s="134"/>
      <c r="I49" s="134" t="s">
        <v>213</v>
      </c>
      <c r="J49" s="134"/>
      <c r="K49" s="134"/>
      <c r="L49" s="134"/>
      <c r="M49" s="134"/>
      <c r="N49" s="134" t="s">
        <v>110</v>
      </c>
    </row>
    <row r="50" spans="2:14">
      <c r="B50" s="134" t="s">
        <v>48</v>
      </c>
      <c r="C50" s="134"/>
      <c r="D50" s="134" t="s">
        <v>215</v>
      </c>
      <c r="E50" s="134"/>
      <c r="F50" s="134">
        <v>2010</v>
      </c>
      <c r="G50" s="136">
        <v>145.19999999999999</v>
      </c>
      <c r="H50" s="134"/>
      <c r="I50" s="134" t="s">
        <v>208</v>
      </c>
      <c r="J50" s="134"/>
      <c r="K50" s="134"/>
      <c r="L50" s="134"/>
      <c r="M50" s="134"/>
      <c r="N50" s="134" t="s">
        <v>110</v>
      </c>
    </row>
    <row r="51" spans="2:14">
      <c r="B51" s="134" t="s">
        <v>48</v>
      </c>
      <c r="C51" s="134"/>
      <c r="D51" s="134" t="s">
        <v>215</v>
      </c>
      <c r="E51" s="134"/>
      <c r="F51" s="134">
        <v>2010</v>
      </c>
      <c r="G51" s="136">
        <v>53.386014499999995</v>
      </c>
      <c r="H51" s="134"/>
      <c r="I51" s="134" t="s">
        <v>209</v>
      </c>
      <c r="J51" s="134"/>
      <c r="K51" s="134"/>
      <c r="L51" s="134"/>
      <c r="M51" s="134"/>
      <c r="N51" s="134" t="s">
        <v>110</v>
      </c>
    </row>
    <row r="52" spans="2:14">
      <c r="B52" s="134" t="s">
        <v>48</v>
      </c>
      <c r="C52" s="134"/>
      <c r="D52" s="134" t="s">
        <v>215</v>
      </c>
      <c r="E52" s="134"/>
      <c r="F52" s="134">
        <v>2010</v>
      </c>
      <c r="G52" s="136">
        <v>1.5</v>
      </c>
      <c r="H52" s="134"/>
      <c r="I52" s="134" t="s">
        <v>210</v>
      </c>
      <c r="J52" s="134"/>
      <c r="K52" s="134"/>
      <c r="L52" s="134"/>
      <c r="M52" s="134"/>
      <c r="N52" s="134" t="s">
        <v>110</v>
      </c>
    </row>
    <row r="53" spans="2:14">
      <c r="B53" s="134" t="s">
        <v>48</v>
      </c>
      <c r="C53" s="134"/>
      <c r="D53" s="134" t="s">
        <v>215</v>
      </c>
      <c r="E53" s="134"/>
      <c r="F53" s="134">
        <v>2010</v>
      </c>
      <c r="G53" s="136">
        <v>14.64</v>
      </c>
      <c r="H53" s="134"/>
      <c r="I53" s="134" t="s">
        <v>211</v>
      </c>
      <c r="J53" s="134"/>
      <c r="K53" s="134"/>
      <c r="L53" s="134"/>
      <c r="M53" s="134"/>
      <c r="N53" s="134" t="s">
        <v>110</v>
      </c>
    </row>
    <row r="54" spans="2:14">
      <c r="B54" s="134" t="s">
        <v>48</v>
      </c>
      <c r="C54" s="134"/>
      <c r="D54" s="134" t="s">
        <v>215</v>
      </c>
      <c r="E54" s="134"/>
      <c r="F54" s="134">
        <v>2010</v>
      </c>
      <c r="G54" s="136">
        <v>18</v>
      </c>
      <c r="H54" s="134"/>
      <c r="I54" s="134" t="s">
        <v>212</v>
      </c>
      <c r="J54" s="134"/>
      <c r="K54" s="134"/>
      <c r="L54" s="134"/>
      <c r="M54" s="134"/>
      <c r="N54" s="134" t="s">
        <v>110</v>
      </c>
    </row>
    <row r="55" spans="2:14">
      <c r="B55" s="134" t="s">
        <v>48</v>
      </c>
      <c r="C55" s="134"/>
      <c r="D55" s="134" t="s">
        <v>215</v>
      </c>
      <c r="E55" s="134"/>
      <c r="F55" s="134">
        <v>2010</v>
      </c>
      <c r="G55" s="136">
        <v>0.02</v>
      </c>
      <c r="H55" s="134"/>
      <c r="I55" s="134" t="s">
        <v>213</v>
      </c>
      <c r="J55" s="134"/>
      <c r="K55" s="134"/>
      <c r="L55" s="134"/>
      <c r="M55" s="134"/>
      <c r="N55" s="134" t="s">
        <v>110</v>
      </c>
    </row>
    <row r="56" spans="2:14">
      <c r="B56" s="134" t="s">
        <v>48</v>
      </c>
      <c r="C56" s="134" t="s">
        <v>19</v>
      </c>
      <c r="D56" s="134" t="s">
        <v>22</v>
      </c>
      <c r="E56" s="134" t="s">
        <v>216</v>
      </c>
      <c r="F56" s="134">
        <v>2005</v>
      </c>
      <c r="G56" s="136">
        <v>1</v>
      </c>
      <c r="H56" s="134"/>
      <c r="I56" s="134" t="s">
        <v>208</v>
      </c>
      <c r="J56" s="134"/>
      <c r="K56" s="134"/>
      <c r="L56" s="134"/>
      <c r="M56" s="134"/>
      <c r="N56" s="134" t="s">
        <v>217</v>
      </c>
    </row>
    <row r="57" spans="2:14">
      <c r="B57" s="134" t="s">
        <v>48</v>
      </c>
      <c r="C57" s="134" t="s">
        <v>19</v>
      </c>
      <c r="D57" s="134" t="s">
        <v>22</v>
      </c>
      <c r="E57" s="134" t="s">
        <v>218</v>
      </c>
      <c r="F57" s="134">
        <v>2005</v>
      </c>
      <c r="G57" s="136">
        <v>1</v>
      </c>
      <c r="H57" s="134"/>
      <c r="I57" s="134" t="s">
        <v>208</v>
      </c>
      <c r="J57" s="134"/>
      <c r="K57" s="134"/>
      <c r="L57" s="134"/>
      <c r="M57" s="134"/>
      <c r="N57" s="134" t="s">
        <v>219</v>
      </c>
    </row>
    <row r="58" spans="2:14">
      <c r="B58" s="134" t="s">
        <v>48</v>
      </c>
      <c r="C58" s="134" t="s">
        <v>19</v>
      </c>
      <c r="D58" s="134" t="s">
        <v>22</v>
      </c>
      <c r="E58" s="134" t="s">
        <v>216</v>
      </c>
      <c r="F58" s="134">
        <v>2005</v>
      </c>
      <c r="G58" s="136">
        <v>1</v>
      </c>
      <c r="H58" s="134"/>
      <c r="I58" s="134" t="s">
        <v>209</v>
      </c>
      <c r="J58" s="134"/>
      <c r="K58" s="134"/>
      <c r="L58" s="134"/>
      <c r="M58" s="134"/>
      <c r="N58" s="134" t="s">
        <v>217</v>
      </c>
    </row>
    <row r="59" spans="2:14">
      <c r="B59" s="134" t="s">
        <v>48</v>
      </c>
      <c r="C59" s="134" t="s">
        <v>19</v>
      </c>
      <c r="D59" s="134" t="s">
        <v>22</v>
      </c>
      <c r="E59" s="134" t="s">
        <v>218</v>
      </c>
      <c r="F59" s="134">
        <v>2005</v>
      </c>
      <c r="G59" s="136">
        <v>1</v>
      </c>
      <c r="H59" s="134"/>
      <c r="I59" s="134" t="s">
        <v>209</v>
      </c>
      <c r="J59" s="134"/>
      <c r="K59" s="134"/>
      <c r="L59" s="134"/>
      <c r="M59" s="134"/>
      <c r="N59" s="134" t="s">
        <v>219</v>
      </c>
    </row>
    <row r="60" spans="2:14">
      <c r="B60" s="134" t="s">
        <v>48</v>
      </c>
      <c r="C60" s="134" t="s">
        <v>19</v>
      </c>
      <c r="D60" s="134" t="s">
        <v>22</v>
      </c>
      <c r="E60" s="134" t="s">
        <v>216</v>
      </c>
      <c r="F60" s="134">
        <v>2005</v>
      </c>
      <c r="G60" s="137">
        <v>1</v>
      </c>
      <c r="H60" s="134"/>
      <c r="I60" s="134" t="s">
        <v>210</v>
      </c>
      <c r="J60" s="134"/>
      <c r="K60" s="134"/>
      <c r="L60" s="134"/>
      <c r="M60" s="134"/>
      <c r="N60" s="134" t="s">
        <v>217</v>
      </c>
    </row>
    <row r="61" spans="2:14">
      <c r="B61" s="134" t="s">
        <v>48</v>
      </c>
      <c r="C61" s="134" t="s">
        <v>19</v>
      </c>
      <c r="D61" s="134" t="s">
        <v>22</v>
      </c>
      <c r="E61" s="134" t="s">
        <v>218</v>
      </c>
      <c r="F61" s="134">
        <v>2005</v>
      </c>
      <c r="G61" s="137">
        <v>1</v>
      </c>
      <c r="H61" s="134"/>
      <c r="I61" s="134" t="s">
        <v>210</v>
      </c>
      <c r="J61" s="134"/>
      <c r="K61" s="134"/>
      <c r="L61" s="134"/>
      <c r="M61" s="134"/>
      <c r="N61" s="134" t="s">
        <v>219</v>
      </c>
    </row>
    <row r="62" spans="2:14">
      <c r="B62" s="134" t="s">
        <v>48</v>
      </c>
      <c r="C62" s="134" t="s">
        <v>19</v>
      </c>
      <c r="D62" s="134" t="s">
        <v>22</v>
      </c>
      <c r="E62" s="134" t="s">
        <v>6</v>
      </c>
      <c r="F62" s="134">
        <v>2005</v>
      </c>
      <c r="G62" s="137">
        <v>0.48499999999999999</v>
      </c>
      <c r="H62" s="134"/>
      <c r="I62" s="134" t="s">
        <v>208</v>
      </c>
      <c r="J62" s="134"/>
      <c r="K62" s="134"/>
      <c r="L62" s="134"/>
      <c r="M62" s="134"/>
      <c r="N62" s="134" t="s">
        <v>217</v>
      </c>
    </row>
    <row r="63" spans="2:14">
      <c r="B63" s="134" t="s">
        <v>48</v>
      </c>
      <c r="C63" s="134" t="s">
        <v>19</v>
      </c>
      <c r="D63" s="134" t="s">
        <v>22</v>
      </c>
      <c r="E63" s="134" t="s">
        <v>6</v>
      </c>
      <c r="F63" s="134">
        <v>2010</v>
      </c>
      <c r="G63" s="137">
        <v>0.75685131417759743</v>
      </c>
      <c r="H63" s="134"/>
      <c r="I63" s="134" t="s">
        <v>208</v>
      </c>
      <c r="J63" s="134"/>
      <c r="K63" s="134"/>
      <c r="L63" s="134"/>
      <c r="M63" s="134"/>
      <c r="N63" s="134" t="s">
        <v>217</v>
      </c>
    </row>
    <row r="64" spans="2:14">
      <c r="B64" s="134" t="s">
        <v>48</v>
      </c>
      <c r="C64" s="134" t="s">
        <v>19</v>
      </c>
      <c r="D64" s="134" t="s">
        <v>22</v>
      </c>
      <c r="E64" s="134" t="s">
        <v>6</v>
      </c>
      <c r="F64" s="134">
        <v>2050</v>
      </c>
      <c r="G64" s="137">
        <v>0.75685131417759743</v>
      </c>
      <c r="H64" s="134"/>
      <c r="I64" s="134" t="s">
        <v>208</v>
      </c>
      <c r="J64" s="134"/>
      <c r="K64" s="134"/>
      <c r="L64" s="134"/>
      <c r="M64" s="134"/>
      <c r="N64" s="134" t="s">
        <v>217</v>
      </c>
    </row>
    <row r="65" spans="2:14">
      <c r="B65" s="134" t="s">
        <v>48</v>
      </c>
      <c r="C65" s="134" t="s">
        <v>19</v>
      </c>
      <c r="D65" s="134" t="s">
        <v>22</v>
      </c>
      <c r="E65" s="134" t="s">
        <v>6</v>
      </c>
      <c r="F65" s="134">
        <v>2005</v>
      </c>
      <c r="G65" s="137">
        <v>0.31</v>
      </c>
      <c r="H65" s="134"/>
      <c r="I65" s="134" t="s">
        <v>209</v>
      </c>
      <c r="J65" s="134"/>
      <c r="K65" s="134"/>
      <c r="L65" s="134"/>
      <c r="M65" s="134"/>
      <c r="N65" s="134" t="s">
        <v>217</v>
      </c>
    </row>
    <row r="66" spans="2:14">
      <c r="B66" s="134" t="s">
        <v>48</v>
      </c>
      <c r="C66" s="134" t="s">
        <v>19</v>
      </c>
      <c r="D66" s="134" t="s">
        <v>22</v>
      </c>
      <c r="E66" s="134" t="s">
        <v>6</v>
      </c>
      <c r="F66" s="134">
        <v>2010</v>
      </c>
      <c r="G66" s="137">
        <v>0.6259572552252427</v>
      </c>
      <c r="H66" s="134"/>
      <c r="I66" s="134" t="s">
        <v>209</v>
      </c>
      <c r="J66" s="134"/>
      <c r="K66" s="134"/>
      <c r="L66" s="134"/>
      <c r="M66" s="134"/>
      <c r="N66" s="134" t="s">
        <v>217</v>
      </c>
    </row>
    <row r="67" spans="2:14">
      <c r="B67" s="134" t="s">
        <v>48</v>
      </c>
      <c r="C67" s="134" t="s">
        <v>19</v>
      </c>
      <c r="D67" s="134" t="s">
        <v>22</v>
      </c>
      <c r="E67" s="134" t="s">
        <v>6</v>
      </c>
      <c r="F67" s="134">
        <v>2050</v>
      </c>
      <c r="G67" s="138">
        <v>0.6259572552252427</v>
      </c>
      <c r="H67" s="134"/>
      <c r="I67" s="134" t="s">
        <v>209</v>
      </c>
      <c r="J67" s="134"/>
      <c r="K67" s="134"/>
      <c r="L67" s="134"/>
      <c r="M67" s="134"/>
      <c r="N67" s="134" t="s">
        <v>217</v>
      </c>
    </row>
    <row r="68" spans="2:14">
      <c r="B68" s="134" t="s">
        <v>48</v>
      </c>
      <c r="C68" s="134" t="s">
        <v>19</v>
      </c>
      <c r="D68" s="134" t="s">
        <v>22</v>
      </c>
      <c r="E68" s="134" t="s">
        <v>6</v>
      </c>
      <c r="F68" s="134">
        <v>2005</v>
      </c>
      <c r="G68" s="138">
        <v>0.6</v>
      </c>
      <c r="H68" s="134"/>
      <c r="I68" s="134" t="s">
        <v>210</v>
      </c>
      <c r="J68" s="134"/>
      <c r="K68" s="134"/>
      <c r="L68" s="134"/>
      <c r="M68" s="134"/>
      <c r="N68" s="134" t="s">
        <v>217</v>
      </c>
    </row>
    <row r="69" spans="2:14">
      <c r="B69" s="134" t="s">
        <v>48</v>
      </c>
      <c r="C69" s="134" t="s">
        <v>19</v>
      </c>
      <c r="D69" s="134" t="s">
        <v>22</v>
      </c>
      <c r="E69" s="134" t="s">
        <v>6</v>
      </c>
      <c r="F69" s="134">
        <v>2010</v>
      </c>
      <c r="G69" s="138">
        <v>0.6234331717879068</v>
      </c>
      <c r="H69" s="134"/>
      <c r="I69" s="134" t="s">
        <v>210</v>
      </c>
      <c r="J69" s="134"/>
      <c r="K69" s="134"/>
      <c r="L69" s="134"/>
      <c r="M69" s="134"/>
      <c r="N69" s="134" t="s">
        <v>217</v>
      </c>
    </row>
    <row r="70" spans="2:14">
      <c r="B70" s="134" t="s">
        <v>48</v>
      </c>
      <c r="C70" s="134" t="s">
        <v>19</v>
      </c>
      <c r="D70" s="134" t="s">
        <v>22</v>
      </c>
      <c r="E70" s="134" t="s">
        <v>6</v>
      </c>
      <c r="F70" s="134">
        <v>2050</v>
      </c>
      <c r="G70" s="138">
        <v>0.6234331717879068</v>
      </c>
      <c r="H70" s="134"/>
      <c r="I70" s="134" t="s">
        <v>210</v>
      </c>
      <c r="J70" s="134"/>
      <c r="K70" s="134"/>
      <c r="L70" s="134"/>
      <c r="M70" s="134"/>
      <c r="N70" s="134" t="s">
        <v>217</v>
      </c>
    </row>
    <row r="71" spans="2:14">
      <c r="B71" s="134" t="s">
        <v>48</v>
      </c>
      <c r="C71" s="134" t="s">
        <v>50</v>
      </c>
      <c r="D71" s="134" t="s">
        <v>22</v>
      </c>
      <c r="E71" s="134" t="s">
        <v>216</v>
      </c>
      <c r="F71" s="134">
        <v>2005</v>
      </c>
      <c r="G71" s="136">
        <v>0</v>
      </c>
      <c r="H71" s="134"/>
      <c r="I71" s="134" t="s">
        <v>208</v>
      </c>
      <c r="J71" s="134"/>
      <c r="K71" s="134"/>
      <c r="L71" s="134"/>
      <c r="M71" s="134"/>
      <c r="N71" s="134" t="s">
        <v>220</v>
      </c>
    </row>
    <row r="72" spans="2:14">
      <c r="B72" s="134" t="s">
        <v>48</v>
      </c>
      <c r="C72" s="134" t="s">
        <v>50</v>
      </c>
      <c r="D72" s="134" t="s">
        <v>22</v>
      </c>
      <c r="E72" s="134" t="s">
        <v>216</v>
      </c>
      <c r="F72" s="134">
        <v>2005</v>
      </c>
      <c r="G72" s="136">
        <v>0</v>
      </c>
      <c r="H72" s="134"/>
      <c r="I72" s="134" t="s">
        <v>209</v>
      </c>
      <c r="J72" s="134"/>
      <c r="K72" s="134"/>
      <c r="L72" s="134"/>
      <c r="M72" s="134"/>
      <c r="N72" s="134" t="s">
        <v>221</v>
      </c>
    </row>
    <row r="73" spans="2:14">
      <c r="B73" s="134" t="s">
        <v>48</v>
      </c>
      <c r="C73" s="134" t="s">
        <v>50</v>
      </c>
      <c r="D73" s="134" t="s">
        <v>22</v>
      </c>
      <c r="E73" s="134" t="s">
        <v>216</v>
      </c>
      <c r="F73" s="134">
        <v>2005</v>
      </c>
      <c r="G73" s="136">
        <v>0</v>
      </c>
      <c r="H73" s="134"/>
      <c r="I73" s="134" t="s">
        <v>210</v>
      </c>
      <c r="J73" s="134"/>
      <c r="K73" s="134"/>
      <c r="L73" s="134"/>
      <c r="M73" s="134"/>
      <c r="N73" s="134" t="s">
        <v>222</v>
      </c>
    </row>
    <row r="74" spans="2:14">
      <c r="B74" s="134" t="s">
        <v>48</v>
      </c>
      <c r="C74" s="134" t="s">
        <v>50</v>
      </c>
      <c r="D74" s="134" t="s">
        <v>22</v>
      </c>
      <c r="E74" s="134" t="s">
        <v>216</v>
      </c>
      <c r="F74" s="134">
        <v>2010</v>
      </c>
      <c r="G74" s="136">
        <v>0</v>
      </c>
      <c r="H74" s="134"/>
      <c r="I74" s="134" t="s">
        <v>208</v>
      </c>
      <c r="J74" s="134"/>
      <c r="K74" s="134"/>
      <c r="L74" s="134"/>
      <c r="M74" s="134"/>
      <c r="N74" s="134" t="s">
        <v>220</v>
      </c>
    </row>
    <row r="75" spans="2:14">
      <c r="B75" s="134" t="s">
        <v>48</v>
      </c>
      <c r="C75" s="134" t="s">
        <v>50</v>
      </c>
      <c r="D75" s="134" t="s">
        <v>22</v>
      </c>
      <c r="E75" s="134" t="s">
        <v>216</v>
      </c>
      <c r="F75" s="134">
        <v>2010</v>
      </c>
      <c r="G75" s="136">
        <v>0</v>
      </c>
      <c r="H75" s="134"/>
      <c r="I75" s="134" t="s">
        <v>209</v>
      </c>
      <c r="J75" s="134"/>
      <c r="K75" s="134"/>
      <c r="L75" s="134"/>
      <c r="M75" s="134"/>
      <c r="N75" s="134" t="s">
        <v>221</v>
      </c>
    </row>
    <row r="76" spans="2:14">
      <c r="B76" s="75" t="s">
        <v>48</v>
      </c>
      <c r="C76" s="75" t="s">
        <v>50</v>
      </c>
      <c r="D76" s="75" t="s">
        <v>22</v>
      </c>
      <c r="E76" s="75" t="s">
        <v>216</v>
      </c>
      <c r="F76" s="75">
        <v>2010</v>
      </c>
      <c r="G76" s="75">
        <v>0.16059999999999999</v>
      </c>
      <c r="H76" s="75"/>
      <c r="I76" s="75" t="s">
        <v>210</v>
      </c>
      <c r="J76" s="75"/>
      <c r="K76" s="75"/>
      <c r="L76" s="75"/>
      <c r="M76" s="75"/>
      <c r="N76" s="75" t="s">
        <v>222</v>
      </c>
    </row>
    <row r="77" spans="2:14">
      <c r="B77" s="75" t="s">
        <v>48</v>
      </c>
      <c r="C77" s="75" t="s">
        <v>60</v>
      </c>
      <c r="D77" s="75" t="s">
        <v>22</v>
      </c>
      <c r="E77" s="75" t="s">
        <v>216</v>
      </c>
      <c r="F77" s="75">
        <v>2005</v>
      </c>
      <c r="G77" s="75">
        <v>1E-3</v>
      </c>
      <c r="H77" s="75"/>
      <c r="I77" s="75" t="s">
        <v>208</v>
      </c>
      <c r="J77" s="75"/>
      <c r="K77" s="75"/>
      <c r="L77" s="75"/>
      <c r="M77" s="75"/>
      <c r="N77" s="75" t="s">
        <v>220</v>
      </c>
    </row>
    <row r="78" spans="2:14">
      <c r="B78" s="75" t="s">
        <v>48</v>
      </c>
      <c r="C78" s="75" t="s">
        <v>60</v>
      </c>
      <c r="D78" s="75" t="s">
        <v>22</v>
      </c>
      <c r="E78" s="75" t="s">
        <v>216</v>
      </c>
      <c r="F78" s="75">
        <v>2010</v>
      </c>
      <c r="G78" s="75">
        <v>1E-3</v>
      </c>
      <c r="H78" s="75"/>
      <c r="I78" s="75" t="s">
        <v>208</v>
      </c>
      <c r="J78" s="75"/>
      <c r="K78" s="75"/>
      <c r="L78" s="75"/>
      <c r="M78" s="75"/>
      <c r="N78" s="75" t="s">
        <v>220</v>
      </c>
    </row>
    <row r="79" spans="2:14">
      <c r="B79" s="75" t="s">
        <v>48</v>
      </c>
      <c r="C79" s="75" t="s">
        <v>60</v>
      </c>
      <c r="D79" s="75" t="s">
        <v>22</v>
      </c>
      <c r="E79" s="75" t="s">
        <v>216</v>
      </c>
      <c r="F79" s="75">
        <v>2030</v>
      </c>
      <c r="G79" s="75">
        <v>0.4</v>
      </c>
      <c r="H79" s="75"/>
      <c r="I79" s="75" t="s">
        <v>208</v>
      </c>
      <c r="J79" s="75"/>
      <c r="K79" s="75"/>
      <c r="L79" s="75"/>
      <c r="M79" s="75"/>
      <c r="N79" s="75" t="s">
        <v>220</v>
      </c>
    </row>
    <row r="80" spans="2:14">
      <c r="B80" s="75" t="s">
        <v>48</v>
      </c>
      <c r="C80" s="75" t="s">
        <v>60</v>
      </c>
      <c r="D80" s="75" t="s">
        <v>22</v>
      </c>
      <c r="E80" s="75" t="s">
        <v>216</v>
      </c>
      <c r="F80" s="75">
        <v>2050</v>
      </c>
      <c r="G80" s="75">
        <v>0.69314484315514635</v>
      </c>
      <c r="H80" s="75"/>
      <c r="I80" s="75" t="s">
        <v>208</v>
      </c>
      <c r="J80" s="75"/>
      <c r="K80" s="75"/>
      <c r="L80" s="75"/>
      <c r="M80" s="75"/>
      <c r="N80" s="75" t="s">
        <v>220</v>
      </c>
    </row>
    <row r="81" spans="2:14">
      <c r="B81" s="75" t="s">
        <v>48</v>
      </c>
      <c r="C81" s="75" t="s">
        <v>60</v>
      </c>
      <c r="D81" s="75" t="s">
        <v>22</v>
      </c>
      <c r="E81" s="75" t="s">
        <v>216</v>
      </c>
      <c r="F81" s="75">
        <v>2005</v>
      </c>
      <c r="G81" s="75">
        <v>1E-3</v>
      </c>
      <c r="H81" s="75"/>
      <c r="I81" s="75" t="s">
        <v>209</v>
      </c>
      <c r="J81" s="75"/>
      <c r="K81" s="75"/>
      <c r="L81" s="75"/>
      <c r="M81" s="75"/>
      <c r="N81" s="75" t="s">
        <v>221</v>
      </c>
    </row>
    <row r="82" spans="2:14">
      <c r="B82" s="75" t="s">
        <v>48</v>
      </c>
      <c r="C82" s="75" t="s">
        <v>60</v>
      </c>
      <c r="D82" s="75" t="s">
        <v>22</v>
      </c>
      <c r="E82" s="75" t="s">
        <v>216</v>
      </c>
      <c r="F82" s="75">
        <v>2010</v>
      </c>
      <c r="G82" s="75">
        <v>1E-3</v>
      </c>
      <c r="H82" s="75"/>
      <c r="I82" s="75" t="s">
        <v>209</v>
      </c>
      <c r="J82" s="75"/>
      <c r="K82" s="75"/>
      <c r="L82" s="75"/>
      <c r="M82" s="75"/>
      <c r="N82" s="75" t="s">
        <v>221</v>
      </c>
    </row>
    <row r="83" spans="2:14">
      <c r="B83" s="75" t="s">
        <v>48</v>
      </c>
      <c r="C83" s="75" t="s">
        <v>60</v>
      </c>
      <c r="D83" s="75" t="s">
        <v>22</v>
      </c>
      <c r="E83" s="75" t="s">
        <v>216</v>
      </c>
      <c r="F83" s="75">
        <v>2030</v>
      </c>
      <c r="G83" s="75">
        <v>0.4</v>
      </c>
      <c r="H83" s="75"/>
      <c r="I83" s="75" t="s">
        <v>209</v>
      </c>
      <c r="J83" s="75"/>
      <c r="K83" s="75"/>
      <c r="L83" s="75"/>
      <c r="M83" s="75"/>
      <c r="N83" s="75" t="s">
        <v>221</v>
      </c>
    </row>
    <row r="84" spans="2:14">
      <c r="B84" s="75" t="s">
        <v>48</v>
      </c>
      <c r="C84" s="75" t="s">
        <v>60</v>
      </c>
      <c r="D84" s="75" t="s">
        <v>22</v>
      </c>
      <c r="E84" s="75" t="s">
        <v>216</v>
      </c>
      <c r="F84" s="75">
        <v>2050</v>
      </c>
      <c r="G84" s="75">
        <v>0.69314484315514635</v>
      </c>
      <c r="H84" s="75"/>
      <c r="I84" s="75" t="s">
        <v>209</v>
      </c>
      <c r="J84" s="75"/>
      <c r="K84" s="75"/>
      <c r="L84" s="75"/>
      <c r="M84" s="75"/>
      <c r="N84" s="75" t="s">
        <v>221</v>
      </c>
    </row>
    <row r="85" spans="2:14">
      <c r="B85" s="75" t="s">
        <v>48</v>
      </c>
      <c r="C85" s="75" t="s">
        <v>60</v>
      </c>
      <c r="D85" s="75" t="s">
        <v>22</v>
      </c>
      <c r="E85" s="75" t="s">
        <v>216</v>
      </c>
      <c r="F85" s="75">
        <v>2005</v>
      </c>
      <c r="G85" s="75">
        <v>1E-3</v>
      </c>
      <c r="H85" s="75"/>
      <c r="I85" s="75" t="s">
        <v>210</v>
      </c>
      <c r="J85" s="75"/>
      <c r="K85" s="75"/>
      <c r="L85" s="75"/>
      <c r="M85" s="75"/>
      <c r="N85" s="75" t="s">
        <v>222</v>
      </c>
    </row>
    <row r="86" spans="2:14">
      <c r="B86" s="75" t="s">
        <v>48</v>
      </c>
      <c r="C86" s="75" t="s">
        <v>60</v>
      </c>
      <c r="D86" s="75" t="s">
        <v>22</v>
      </c>
      <c r="E86" s="75" t="s">
        <v>216</v>
      </c>
      <c r="F86" s="75">
        <v>2010</v>
      </c>
      <c r="G86" s="75">
        <v>0.16159999999999999</v>
      </c>
      <c r="H86" s="75"/>
      <c r="I86" s="75" t="s">
        <v>210</v>
      </c>
      <c r="J86" s="75"/>
      <c r="K86" s="75"/>
      <c r="L86" s="75"/>
      <c r="M86" s="75"/>
      <c r="N86" s="75" t="s">
        <v>222</v>
      </c>
    </row>
    <row r="87" spans="2:14">
      <c r="B87" s="75" t="s">
        <v>48</v>
      </c>
      <c r="C87" s="75" t="s">
        <v>60</v>
      </c>
      <c r="D87" s="75" t="s">
        <v>22</v>
      </c>
      <c r="E87" s="75" t="s">
        <v>216</v>
      </c>
      <c r="F87" s="75">
        <v>2030</v>
      </c>
      <c r="G87" s="75">
        <v>0.40199502484483562</v>
      </c>
      <c r="H87" s="75"/>
      <c r="I87" s="75" t="s">
        <v>210</v>
      </c>
      <c r="J87" s="75"/>
      <c r="K87" s="75"/>
      <c r="L87" s="75"/>
      <c r="M87" s="75"/>
      <c r="N87" s="75" t="s">
        <v>222</v>
      </c>
    </row>
    <row r="88" spans="2:14">
      <c r="B88" s="75" t="s">
        <v>48</v>
      </c>
      <c r="C88" s="75" t="s">
        <v>60</v>
      </c>
      <c r="D88" s="75" t="s">
        <v>22</v>
      </c>
      <c r="E88" s="75" t="s">
        <v>216</v>
      </c>
      <c r="F88" s="75">
        <v>2050</v>
      </c>
      <c r="G88" s="75">
        <v>0.69452562072252322</v>
      </c>
      <c r="H88" s="75"/>
      <c r="I88" s="75" t="s">
        <v>210</v>
      </c>
      <c r="J88" s="75"/>
      <c r="K88" s="75"/>
      <c r="L88" s="75"/>
      <c r="M88" s="75"/>
      <c r="N88" s="75" t="s">
        <v>222</v>
      </c>
    </row>
    <row r="89" spans="2:14">
      <c r="B89" s="75" t="s">
        <v>48</v>
      </c>
      <c r="C89" s="75"/>
      <c r="D89" s="75" t="s">
        <v>215</v>
      </c>
      <c r="E89" s="75"/>
      <c r="F89" s="75">
        <v>2005</v>
      </c>
      <c r="G89" s="75">
        <v>0.55348235294117654</v>
      </c>
      <c r="H89" s="75"/>
      <c r="I89" s="75" t="s">
        <v>211</v>
      </c>
      <c r="J89" s="75"/>
      <c r="K89" s="75"/>
      <c r="L89" s="75"/>
      <c r="M89" s="75"/>
      <c r="N89" s="75" t="s">
        <v>43</v>
      </c>
    </row>
    <row r="90" spans="2:14">
      <c r="B90" s="75" t="s">
        <v>48</v>
      </c>
      <c r="C90" s="75"/>
      <c r="D90" s="75" t="s">
        <v>215</v>
      </c>
      <c r="E90" s="75"/>
      <c r="F90" s="75">
        <v>2005</v>
      </c>
      <c r="G90" s="75">
        <v>2.3319999999999999</v>
      </c>
      <c r="H90" s="75"/>
      <c r="I90" s="75" t="s">
        <v>212</v>
      </c>
      <c r="J90" s="75"/>
      <c r="K90" s="75"/>
      <c r="L90" s="75"/>
      <c r="M90" s="75"/>
      <c r="N90" s="75" t="s">
        <v>43</v>
      </c>
    </row>
    <row r="91" spans="2:14">
      <c r="B91" s="75" t="s">
        <v>48</v>
      </c>
      <c r="C91" s="75"/>
      <c r="D91" s="75" t="s">
        <v>215</v>
      </c>
      <c r="E91" s="75"/>
      <c r="F91" s="75">
        <v>2005</v>
      </c>
      <c r="G91" s="75">
        <v>2.7211764705882355E-2</v>
      </c>
      <c r="H91" s="75"/>
      <c r="I91" s="75" t="s">
        <v>213</v>
      </c>
      <c r="J91" s="75"/>
      <c r="K91" s="75"/>
      <c r="L91" s="75"/>
      <c r="M91" s="75"/>
      <c r="N91" s="75" t="s">
        <v>43</v>
      </c>
    </row>
    <row r="92" spans="2:14">
      <c r="B92" s="75" t="s">
        <v>48</v>
      </c>
      <c r="C92" s="75" t="s">
        <v>19</v>
      </c>
      <c r="D92" s="75" t="s">
        <v>20</v>
      </c>
      <c r="E92" s="75"/>
      <c r="F92" s="75">
        <v>2005</v>
      </c>
      <c r="G92" s="75">
        <v>2000</v>
      </c>
      <c r="H92" s="75"/>
      <c r="I92" s="75" t="s">
        <v>214</v>
      </c>
      <c r="J92" s="75"/>
      <c r="K92" s="75"/>
      <c r="L92" s="75"/>
      <c r="M92" s="75"/>
      <c r="N92" s="75"/>
    </row>
    <row r="93" spans="2:14">
      <c r="B93" s="75" t="s">
        <v>48</v>
      </c>
      <c r="C93" s="75" t="s">
        <v>19</v>
      </c>
      <c r="D93" s="75" t="s">
        <v>20</v>
      </c>
      <c r="E93" s="75"/>
      <c r="F93" s="75">
        <v>2010</v>
      </c>
      <c r="G93" s="75">
        <v>1946</v>
      </c>
      <c r="H93" s="75"/>
      <c r="I93" s="75" t="s">
        <v>214</v>
      </c>
      <c r="J93" s="75"/>
      <c r="K93" s="75"/>
      <c r="L93" s="75"/>
      <c r="M93" s="75"/>
      <c r="N93" s="75"/>
    </row>
    <row r="94" spans="2:14">
      <c r="B94" s="75" t="s">
        <v>48</v>
      </c>
      <c r="C94" s="75" t="s">
        <v>19</v>
      </c>
      <c r="D94" s="75" t="s">
        <v>20</v>
      </c>
      <c r="E94" s="75"/>
      <c r="F94" s="75">
        <v>2020</v>
      </c>
      <c r="G94" s="75">
        <v>1900</v>
      </c>
      <c r="H94" s="75"/>
      <c r="I94" s="75" t="s">
        <v>214</v>
      </c>
      <c r="J94" s="75"/>
      <c r="K94" s="75"/>
      <c r="L94" s="75"/>
      <c r="M94" s="75"/>
      <c r="N94" s="75"/>
    </row>
    <row r="95" spans="2:14">
      <c r="B95" s="75" t="s">
        <v>48</v>
      </c>
      <c r="C95" s="75" t="s">
        <v>19</v>
      </c>
      <c r="D95" s="75" t="s">
        <v>20</v>
      </c>
      <c r="E95" s="75"/>
      <c r="F95" s="75">
        <v>2030</v>
      </c>
      <c r="G95" s="75">
        <v>1850</v>
      </c>
      <c r="H95" s="75"/>
      <c r="I95" s="75" t="s">
        <v>214</v>
      </c>
      <c r="J95" s="75"/>
      <c r="K95" s="75"/>
      <c r="L95" s="75"/>
      <c r="M95" s="75"/>
      <c r="N95" s="75"/>
    </row>
    <row r="96" spans="2:14">
      <c r="B96" s="75" t="s">
        <v>48</v>
      </c>
      <c r="C96" s="75" t="s">
        <v>19</v>
      </c>
      <c r="D96" s="75" t="s">
        <v>20</v>
      </c>
      <c r="E96" s="75"/>
      <c r="F96" s="75">
        <v>2050</v>
      </c>
      <c r="G96" s="75">
        <v>1750</v>
      </c>
      <c r="H96" s="75"/>
      <c r="I96" s="75" t="s">
        <v>214</v>
      </c>
      <c r="J96" s="75"/>
      <c r="K96" s="75"/>
      <c r="L96" s="75"/>
      <c r="M96" s="75"/>
      <c r="N96" s="75"/>
    </row>
    <row r="97" spans="2:14">
      <c r="B97" s="75" t="s">
        <v>48</v>
      </c>
      <c r="C97" s="75" t="s">
        <v>19</v>
      </c>
      <c r="D97" s="75" t="s">
        <v>22</v>
      </c>
      <c r="E97" s="75" t="s">
        <v>6</v>
      </c>
      <c r="F97" s="75">
        <v>2005</v>
      </c>
      <c r="G97" s="75">
        <v>2.67</v>
      </c>
      <c r="H97" s="75"/>
      <c r="I97" s="75" t="s">
        <v>214</v>
      </c>
      <c r="J97" s="75"/>
      <c r="K97" s="75"/>
      <c r="L97" s="75"/>
      <c r="M97" s="75"/>
      <c r="N97" s="75" t="s">
        <v>223</v>
      </c>
    </row>
    <row r="98" spans="2:14">
      <c r="B98" s="75" t="s">
        <v>48</v>
      </c>
      <c r="C98" s="75" t="s">
        <v>19</v>
      </c>
      <c r="D98" s="75" t="s">
        <v>22</v>
      </c>
      <c r="E98" s="75" t="s">
        <v>6</v>
      </c>
      <c r="F98" s="75">
        <v>2010</v>
      </c>
      <c r="G98" s="75">
        <v>2.75</v>
      </c>
      <c r="H98" s="75"/>
      <c r="I98" s="75" t="s">
        <v>214</v>
      </c>
      <c r="J98" s="75"/>
      <c r="K98" s="75"/>
      <c r="L98" s="75"/>
      <c r="M98" s="75"/>
      <c r="N98" s="75" t="s">
        <v>223</v>
      </c>
    </row>
    <row r="99" spans="2:14">
      <c r="B99" s="75" t="s">
        <v>48</v>
      </c>
      <c r="C99" s="75" t="s">
        <v>19</v>
      </c>
      <c r="D99" s="75" t="s">
        <v>22</v>
      </c>
      <c r="E99" s="75" t="s">
        <v>6</v>
      </c>
      <c r="F99" s="75">
        <v>2020</v>
      </c>
      <c r="G99" s="75">
        <v>2.87</v>
      </c>
      <c r="H99" s="75"/>
      <c r="I99" s="75" t="s">
        <v>214</v>
      </c>
      <c r="J99" s="75"/>
      <c r="K99" s="75"/>
      <c r="L99" s="75"/>
      <c r="M99" s="75"/>
      <c r="N99" s="75" t="s">
        <v>223</v>
      </c>
    </row>
    <row r="100" spans="2:14">
      <c r="B100" s="75" t="s">
        <v>48</v>
      </c>
      <c r="C100" s="75" t="s">
        <v>19</v>
      </c>
      <c r="D100" s="75" t="s">
        <v>22</v>
      </c>
      <c r="E100" s="75" t="s">
        <v>6</v>
      </c>
      <c r="F100" s="75">
        <v>2030</v>
      </c>
      <c r="G100" s="75">
        <v>2.99</v>
      </c>
      <c r="H100" s="75"/>
      <c r="I100" s="75" t="s">
        <v>214</v>
      </c>
      <c r="J100" s="75"/>
      <c r="K100" s="75"/>
      <c r="L100" s="75"/>
      <c r="M100" s="75"/>
      <c r="N100" s="75" t="s">
        <v>223</v>
      </c>
    </row>
    <row r="101" spans="2:14">
      <c r="B101" s="75" t="s">
        <v>48</v>
      </c>
      <c r="C101" s="75" t="s">
        <v>19</v>
      </c>
      <c r="D101" s="75" t="s">
        <v>22</v>
      </c>
      <c r="E101" s="75" t="s">
        <v>6</v>
      </c>
      <c r="F101" s="75">
        <v>2050</v>
      </c>
      <c r="G101" s="75">
        <v>3.2</v>
      </c>
      <c r="H101" s="75"/>
      <c r="I101" s="75" t="s">
        <v>214</v>
      </c>
      <c r="J101" s="75"/>
      <c r="K101" s="75"/>
      <c r="L101" s="75"/>
      <c r="M101" s="75"/>
      <c r="N101" s="75" t="s">
        <v>223</v>
      </c>
    </row>
    <row r="102" spans="2:14">
      <c r="B102" s="75" t="s">
        <v>48</v>
      </c>
      <c r="C102" s="75" t="s">
        <v>19</v>
      </c>
      <c r="D102" s="75" t="s">
        <v>22</v>
      </c>
      <c r="E102" s="75" t="s">
        <v>224</v>
      </c>
      <c r="F102" s="75">
        <v>2005</v>
      </c>
      <c r="G102" s="75">
        <v>0.10384218440000001</v>
      </c>
      <c r="H102" s="75"/>
      <c r="I102" s="75" t="s">
        <v>214</v>
      </c>
      <c r="J102" s="75"/>
      <c r="K102" s="75"/>
      <c r="L102" s="75"/>
      <c r="M102" s="75"/>
      <c r="N102" s="75" t="s">
        <v>225</v>
      </c>
    </row>
    <row r="103" spans="2:14">
      <c r="B103" s="75" t="s">
        <v>48</v>
      </c>
      <c r="C103" s="75" t="s">
        <v>19</v>
      </c>
      <c r="D103" s="75" t="s">
        <v>22</v>
      </c>
      <c r="E103" s="75" t="s">
        <v>224</v>
      </c>
      <c r="F103" s="75">
        <v>2010</v>
      </c>
      <c r="G103" s="75">
        <v>0.11635003455076932</v>
      </c>
      <c r="H103" s="75"/>
      <c r="I103" s="75" t="s">
        <v>214</v>
      </c>
      <c r="J103" s="75"/>
      <c r="K103" s="75"/>
      <c r="L103" s="75"/>
      <c r="M103" s="75"/>
      <c r="N103" s="75" t="s">
        <v>225</v>
      </c>
    </row>
    <row r="104" spans="2:14">
      <c r="B104" s="75" t="s">
        <v>48</v>
      </c>
      <c r="C104" s="75"/>
      <c r="D104" s="75" t="s">
        <v>69</v>
      </c>
      <c r="E104" s="75" t="s">
        <v>225</v>
      </c>
      <c r="F104" s="75">
        <v>2005</v>
      </c>
      <c r="G104" s="75">
        <v>16.220600162206001</v>
      </c>
      <c r="H104" s="75"/>
      <c r="I104" s="75" t="s">
        <v>214</v>
      </c>
      <c r="J104" s="75"/>
      <c r="K104" s="75"/>
      <c r="L104" s="75"/>
      <c r="M104" s="75"/>
      <c r="N104" s="75" t="s">
        <v>79</v>
      </c>
    </row>
    <row r="105" spans="2:14">
      <c r="B105" s="75" t="s">
        <v>48</v>
      </c>
      <c r="C105" s="75"/>
      <c r="D105" s="75" t="s">
        <v>69</v>
      </c>
      <c r="E105" s="75" t="s">
        <v>223</v>
      </c>
      <c r="F105" s="75">
        <v>2005</v>
      </c>
      <c r="G105" s="75">
        <v>0.33262172284644193</v>
      </c>
      <c r="H105" s="75"/>
      <c r="I105" s="75" t="s">
        <v>214</v>
      </c>
      <c r="J105" s="75"/>
      <c r="K105" s="75"/>
      <c r="L105" s="75"/>
      <c r="M105" s="75"/>
      <c r="N105" s="75" t="s">
        <v>77</v>
      </c>
    </row>
    <row r="106" spans="2:14">
      <c r="B106" s="75" t="s">
        <v>48</v>
      </c>
      <c r="C106" s="75"/>
      <c r="D106" s="75" t="s">
        <v>69</v>
      </c>
      <c r="E106" s="75" t="s">
        <v>223</v>
      </c>
      <c r="F106" s="75">
        <v>2010</v>
      </c>
      <c r="G106" s="75">
        <v>0.40685946640311699</v>
      </c>
      <c r="H106" s="75"/>
      <c r="I106" s="75" t="s">
        <v>214</v>
      </c>
      <c r="J106" s="75"/>
      <c r="K106" s="75"/>
      <c r="L106" s="75"/>
      <c r="M106" s="75"/>
      <c r="N106" s="75" t="s">
        <v>77</v>
      </c>
    </row>
    <row r="107" spans="2:14">
      <c r="B107" s="75" t="s">
        <v>48</v>
      </c>
      <c r="C107" s="75"/>
      <c r="D107" s="75" t="s">
        <v>69</v>
      </c>
      <c r="E107" s="75" t="s">
        <v>206</v>
      </c>
      <c r="F107" s="75">
        <v>2005</v>
      </c>
      <c r="G107" s="75">
        <v>1.7070000000000001</v>
      </c>
      <c r="H107" s="75"/>
      <c r="I107" s="75" t="s">
        <v>214</v>
      </c>
      <c r="J107" s="75"/>
      <c r="K107" s="75"/>
      <c r="L107" s="75"/>
      <c r="M107" s="75"/>
      <c r="N107" s="75" t="s">
        <v>43</v>
      </c>
    </row>
    <row r="108" spans="2:14">
      <c r="B108" s="75" t="s">
        <v>48</v>
      </c>
      <c r="C108" s="75"/>
      <c r="D108" s="75" t="s">
        <v>69</v>
      </c>
      <c r="E108" s="75" t="s">
        <v>206</v>
      </c>
      <c r="F108" s="75">
        <v>2010</v>
      </c>
      <c r="G108" s="139">
        <v>2.4741521068859198</v>
      </c>
      <c r="H108" s="75"/>
      <c r="I108" s="75" t="s">
        <v>214</v>
      </c>
      <c r="J108" s="75"/>
      <c r="K108" s="75"/>
      <c r="L108" s="75"/>
      <c r="M108" s="75"/>
      <c r="N108" s="75" t="s">
        <v>43</v>
      </c>
    </row>
    <row r="109" spans="2:14">
      <c r="B109" s="75" t="s">
        <v>48</v>
      </c>
      <c r="C109" s="75" t="s">
        <v>60</v>
      </c>
      <c r="D109" s="75" t="s">
        <v>226</v>
      </c>
      <c r="E109" s="75"/>
      <c r="F109" s="75">
        <v>2005</v>
      </c>
      <c r="G109" s="75">
        <v>0.88</v>
      </c>
      <c r="H109" s="75"/>
      <c r="I109" s="75" t="s">
        <v>227</v>
      </c>
      <c r="J109" s="75"/>
      <c r="K109" s="75"/>
      <c r="L109" s="75"/>
      <c r="M109" s="75"/>
      <c r="N109" s="75"/>
    </row>
  </sheetData>
  <phoneticPr fontId="6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Q80"/>
  <sheetViews>
    <sheetView zoomScale="75" workbookViewId="0">
      <selection activeCell="F39" sqref="F39"/>
    </sheetView>
  </sheetViews>
  <sheetFormatPr defaultRowHeight="12.75"/>
  <cols>
    <col min="1" max="1" width="3.28515625" bestFit="1" customWidth="1"/>
    <col min="2" max="2" width="8.28515625" customWidth="1"/>
    <col min="3" max="3" width="13.140625" customWidth="1"/>
    <col min="4" max="4" width="15" customWidth="1"/>
    <col min="5" max="5" width="6.7109375" customWidth="1"/>
    <col min="7" max="7" width="8.7109375" customWidth="1"/>
    <col min="8" max="8" width="11" customWidth="1"/>
    <col min="9" max="9" width="9.42578125" customWidth="1"/>
    <col min="10" max="10" width="9.85546875" customWidth="1"/>
    <col min="11" max="11" width="12.85546875" customWidth="1"/>
    <col min="12" max="12" width="12.28515625" customWidth="1"/>
    <col min="13" max="13" width="12.5703125" bestFit="1" customWidth="1"/>
    <col min="14" max="14" width="12" bestFit="1" customWidth="1"/>
  </cols>
  <sheetData>
    <row r="1" spans="1:15">
      <c r="D1" s="5">
        <v>0</v>
      </c>
    </row>
    <row r="3" spans="1:15">
      <c r="A3" s="22"/>
      <c r="B3" s="22"/>
      <c r="C3" s="22"/>
      <c r="D3" s="22"/>
      <c r="F3" s="46"/>
      <c r="G3" s="46"/>
      <c r="H3" s="22"/>
      <c r="J3" s="14"/>
      <c r="K3" s="22"/>
    </row>
    <row r="4" spans="1:15">
      <c r="A4" s="1" t="s">
        <v>47</v>
      </c>
      <c r="H4" s="3"/>
      <c r="I4" s="3"/>
      <c r="J4" s="3"/>
      <c r="K4" s="3"/>
      <c r="L4" s="3"/>
      <c r="M4" s="4"/>
      <c r="N4" s="5"/>
    </row>
    <row r="5" spans="1:15" ht="13.5" thickBot="1">
      <c r="A5" s="6" t="s">
        <v>1</v>
      </c>
      <c r="B5" s="6" t="s">
        <v>2</v>
      </c>
      <c r="C5" s="6" t="s">
        <v>3</v>
      </c>
      <c r="D5" s="6" t="s">
        <v>58</v>
      </c>
      <c r="E5" s="6" t="s">
        <v>4</v>
      </c>
      <c r="F5" s="44" t="s">
        <v>6</v>
      </c>
      <c r="G5" s="44" t="s">
        <v>72</v>
      </c>
      <c r="H5" s="6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6" t="s">
        <v>14</v>
      </c>
      <c r="N5" s="8" t="s">
        <v>15</v>
      </c>
      <c r="O5" s="8" t="s">
        <v>16</v>
      </c>
    </row>
    <row r="6" spans="1:15">
      <c r="A6" s="41"/>
      <c r="B6" s="41"/>
      <c r="C6" s="41" t="s">
        <v>99</v>
      </c>
      <c r="D6" s="41"/>
      <c r="E6" s="60">
        <v>2020</v>
      </c>
      <c r="F6" s="92">
        <v>0.33</v>
      </c>
      <c r="G6" s="92">
        <v>0.33</v>
      </c>
      <c r="H6" s="41"/>
      <c r="I6" s="60"/>
      <c r="J6" s="60"/>
      <c r="K6" s="96"/>
      <c r="L6" s="41"/>
      <c r="M6" s="60"/>
      <c r="N6" s="60" t="s">
        <v>100</v>
      </c>
      <c r="O6" s="60"/>
    </row>
    <row r="7" spans="1:15">
      <c r="A7" s="41"/>
      <c r="B7" s="41"/>
      <c r="C7" s="41" t="s">
        <v>99</v>
      </c>
      <c r="D7" s="41"/>
      <c r="E7" s="60">
        <v>2060</v>
      </c>
      <c r="F7" s="92">
        <v>0.8</v>
      </c>
      <c r="G7" s="92">
        <v>0.8</v>
      </c>
      <c r="H7" s="41"/>
      <c r="I7" s="60"/>
      <c r="J7" s="60"/>
      <c r="K7" s="96"/>
      <c r="L7" s="41"/>
      <c r="M7" s="60"/>
      <c r="N7" s="60" t="s">
        <v>100</v>
      </c>
      <c r="O7" s="60"/>
    </row>
    <row r="8" spans="1:15">
      <c r="A8" s="41"/>
      <c r="B8" s="41" t="s">
        <v>60</v>
      </c>
      <c r="C8" s="51" t="s">
        <v>75</v>
      </c>
      <c r="D8" s="51"/>
      <c r="E8" s="51">
        <v>2000</v>
      </c>
      <c r="F8" s="115">
        <v>0</v>
      </c>
      <c r="G8" s="115">
        <v>0</v>
      </c>
      <c r="H8" s="41"/>
      <c r="I8" s="60"/>
      <c r="J8" s="60"/>
      <c r="K8" s="95" t="s">
        <v>101</v>
      </c>
      <c r="L8" s="41"/>
      <c r="M8" s="60"/>
      <c r="N8" s="51" t="s">
        <v>64</v>
      </c>
      <c r="O8" s="60"/>
    </row>
    <row r="9" spans="1:15">
      <c r="A9" s="60"/>
      <c r="B9" s="41" t="s">
        <v>60</v>
      </c>
      <c r="C9" s="51" t="s">
        <v>75</v>
      </c>
      <c r="D9" s="51"/>
      <c r="E9" s="51">
        <v>2020</v>
      </c>
      <c r="F9" s="115">
        <f t="array" aca="1" ref="F9:G12" ca="1">TRANSPOSE(OFFSET(Calculation!$B$14:$E$16,$D$1,0))</f>
        <v>0.10122168179191102</v>
      </c>
      <c r="G9" s="115">
        <f ca="1"/>
        <v>0.10122168179191102</v>
      </c>
      <c r="H9" s="41"/>
      <c r="I9" s="60"/>
      <c r="J9" s="60"/>
      <c r="K9" s="95" t="s">
        <v>102</v>
      </c>
      <c r="L9" s="41"/>
      <c r="M9" s="60"/>
      <c r="N9" s="51" t="s">
        <v>64</v>
      </c>
      <c r="O9" s="60"/>
    </row>
    <row r="10" spans="1:15">
      <c r="A10" s="60"/>
      <c r="B10" s="41" t="s">
        <v>60</v>
      </c>
      <c r="C10" s="51" t="s">
        <v>75</v>
      </c>
      <c r="D10" s="51"/>
      <c r="E10" s="51">
        <v>2020</v>
      </c>
      <c r="F10" s="115">
        <f ca="1"/>
        <v>7.9002225603832327E-2</v>
      </c>
      <c r="G10" s="115">
        <f ca="1"/>
        <v>7.9002225603832327E-2</v>
      </c>
      <c r="H10" s="41"/>
      <c r="I10" s="60"/>
      <c r="J10" s="60"/>
      <c r="K10" s="95" t="s">
        <v>103</v>
      </c>
      <c r="L10" s="41"/>
      <c r="M10" s="60"/>
      <c r="N10" s="51" t="s">
        <v>64</v>
      </c>
      <c r="O10" s="60"/>
    </row>
    <row r="11" spans="1:15">
      <c r="A11" s="60"/>
      <c r="B11" s="41" t="s">
        <v>60</v>
      </c>
      <c r="C11" s="51" t="s">
        <v>75</v>
      </c>
      <c r="D11" s="51"/>
      <c r="E11" s="51">
        <v>2020</v>
      </c>
      <c r="F11" s="115">
        <f ca="1"/>
        <v>2.9667408534610765E-2</v>
      </c>
      <c r="G11" s="115">
        <f ca="1"/>
        <v>2.9667408534610765E-2</v>
      </c>
      <c r="H11" s="41"/>
      <c r="I11" s="60"/>
      <c r="J11" s="60"/>
      <c r="K11" s="95" t="s">
        <v>104</v>
      </c>
      <c r="L11" s="41"/>
      <c r="M11" s="60"/>
      <c r="N11" s="51" t="s">
        <v>64</v>
      </c>
      <c r="O11" s="60"/>
    </row>
    <row r="12" spans="1:15">
      <c r="A12" s="60"/>
      <c r="B12" s="41" t="s">
        <v>60</v>
      </c>
      <c r="C12" s="51" t="s">
        <v>75</v>
      </c>
      <c r="D12" s="51"/>
      <c r="E12" s="51">
        <v>2020</v>
      </c>
      <c r="F12" s="115">
        <f ca="1"/>
        <v>3.7073893930637002E-2</v>
      </c>
      <c r="G12" s="115">
        <f ca="1"/>
        <v>3.7073893930637002E-2</v>
      </c>
      <c r="H12" s="41"/>
      <c r="I12" s="60"/>
      <c r="J12" s="60"/>
      <c r="K12" s="95" t="s">
        <v>105</v>
      </c>
      <c r="L12" s="41"/>
      <c r="M12" s="60"/>
      <c r="N12" s="51" t="s">
        <v>64</v>
      </c>
      <c r="O12" s="60"/>
    </row>
    <row r="13" spans="1:15">
      <c r="A13" s="60"/>
      <c r="B13" s="41" t="s">
        <v>60</v>
      </c>
      <c r="C13" s="51" t="s">
        <v>75</v>
      </c>
      <c r="D13" s="51"/>
      <c r="E13" s="51">
        <v>2000</v>
      </c>
      <c r="F13" s="115">
        <v>0</v>
      </c>
      <c r="G13" s="115">
        <v>0</v>
      </c>
      <c r="H13" s="60"/>
      <c r="I13" s="60"/>
      <c r="J13" s="60"/>
      <c r="K13" s="95" t="s">
        <v>106</v>
      </c>
      <c r="L13" s="60"/>
      <c r="M13" s="60"/>
      <c r="N13" s="60" t="s">
        <v>107</v>
      </c>
      <c r="O13" s="60"/>
    </row>
    <row r="14" spans="1:15">
      <c r="A14" s="60"/>
      <c r="B14" s="41" t="s">
        <v>60</v>
      </c>
      <c r="C14" s="51" t="s">
        <v>75</v>
      </c>
      <c r="D14" s="51"/>
      <c r="E14" s="51">
        <v>2020</v>
      </c>
      <c r="F14" s="92">
        <f>F15/2</f>
        <v>0.25</v>
      </c>
      <c r="G14" s="92">
        <f>G15/2</f>
        <v>0.25</v>
      </c>
      <c r="H14" s="60"/>
      <c r="I14" s="60"/>
      <c r="J14" s="60"/>
      <c r="K14" s="95" t="s">
        <v>108</v>
      </c>
      <c r="L14" s="60"/>
      <c r="M14" s="60"/>
      <c r="N14" s="60" t="s">
        <v>107</v>
      </c>
      <c r="O14" s="60"/>
    </row>
    <row r="15" spans="1:15">
      <c r="A15" s="60"/>
      <c r="B15" s="41" t="s">
        <v>60</v>
      </c>
      <c r="C15" s="51" t="s">
        <v>75</v>
      </c>
      <c r="D15" s="51"/>
      <c r="E15" s="51">
        <v>2050</v>
      </c>
      <c r="F15" s="92">
        <v>0.5</v>
      </c>
      <c r="G15" s="92">
        <v>0.5</v>
      </c>
      <c r="H15" s="60"/>
      <c r="I15" s="60"/>
      <c r="J15" s="60"/>
      <c r="K15" s="95" t="s">
        <v>108</v>
      </c>
      <c r="L15" s="60"/>
      <c r="M15" s="60"/>
      <c r="N15" s="60" t="s">
        <v>107</v>
      </c>
      <c r="O15" s="60"/>
    </row>
    <row r="16" spans="1:15">
      <c r="A16" s="60"/>
      <c r="B16" s="41" t="s">
        <v>60</v>
      </c>
      <c r="C16" s="51" t="s">
        <v>75</v>
      </c>
      <c r="D16" s="51"/>
      <c r="E16" s="51">
        <v>2000</v>
      </c>
      <c r="F16" s="115">
        <v>0</v>
      </c>
      <c r="G16" s="115">
        <v>0</v>
      </c>
      <c r="H16" s="60"/>
      <c r="I16" s="60"/>
      <c r="J16" s="60"/>
      <c r="K16" s="95" t="s">
        <v>109</v>
      </c>
      <c r="L16" s="60"/>
      <c r="M16" s="60"/>
      <c r="N16" s="60" t="s">
        <v>110</v>
      </c>
      <c r="O16" s="60"/>
    </row>
    <row r="17" spans="1:15">
      <c r="A17" s="60"/>
      <c r="B17" s="41" t="s">
        <v>60</v>
      </c>
      <c r="C17" s="51" t="s">
        <v>75</v>
      </c>
      <c r="D17" s="51"/>
      <c r="E17" s="51">
        <v>2020</v>
      </c>
      <c r="F17" s="129">
        <v>1.4282828282828283E-2</v>
      </c>
      <c r="G17" s="129">
        <v>1.4282828282828283E-2</v>
      </c>
      <c r="H17" s="60"/>
      <c r="I17" s="60"/>
      <c r="J17" s="60"/>
      <c r="K17" s="95" t="s">
        <v>111</v>
      </c>
      <c r="L17" s="60"/>
      <c r="M17" s="60"/>
      <c r="N17" s="60" t="s">
        <v>110</v>
      </c>
      <c r="O17" s="60"/>
    </row>
    <row r="18" spans="1:15">
      <c r="A18" s="60"/>
      <c r="B18" s="41" t="s">
        <v>60</v>
      </c>
      <c r="C18" s="51" t="s">
        <v>75</v>
      </c>
      <c r="D18" s="51"/>
      <c r="E18" s="51">
        <v>2050</v>
      </c>
      <c r="F18" s="129">
        <v>2.3805189898989901E-2</v>
      </c>
      <c r="G18" s="129">
        <v>2.3805189898989901E-2</v>
      </c>
      <c r="H18" s="60"/>
      <c r="I18" s="60"/>
      <c r="J18" s="60"/>
      <c r="K18" s="95" t="s">
        <v>111</v>
      </c>
      <c r="L18" s="60"/>
      <c r="M18" s="60"/>
      <c r="N18" s="60" t="s">
        <v>110</v>
      </c>
      <c r="O18" s="60"/>
    </row>
    <row r="19" spans="1:15">
      <c r="A19" s="60"/>
      <c r="B19" s="41" t="s">
        <v>60</v>
      </c>
      <c r="C19" s="51" t="s">
        <v>75</v>
      </c>
      <c r="D19" s="51"/>
      <c r="E19" s="51">
        <v>2020</v>
      </c>
      <c r="F19" s="129">
        <v>0.01</v>
      </c>
      <c r="G19" s="129">
        <v>0.01</v>
      </c>
      <c r="H19" s="60"/>
      <c r="I19" s="60"/>
      <c r="J19" s="60"/>
      <c r="K19" s="95" t="s">
        <v>112</v>
      </c>
      <c r="L19" s="60"/>
      <c r="M19" s="60"/>
      <c r="N19" s="60" t="s">
        <v>110</v>
      </c>
      <c r="O19" s="60"/>
    </row>
    <row r="20" spans="1:15">
      <c r="A20" s="60"/>
      <c r="B20" s="41" t="s">
        <v>60</v>
      </c>
      <c r="C20" s="51" t="s">
        <v>75</v>
      </c>
      <c r="D20" s="51"/>
      <c r="E20" s="51">
        <v>2050</v>
      </c>
      <c r="F20" s="129">
        <v>1.6667000000000001E-2</v>
      </c>
      <c r="G20" s="129">
        <v>1.6667000000000001E-2</v>
      </c>
      <c r="H20" s="60"/>
      <c r="I20" s="60"/>
      <c r="J20" s="60"/>
      <c r="K20" s="95" t="s">
        <v>112</v>
      </c>
      <c r="L20" s="60"/>
      <c r="M20" s="60"/>
      <c r="N20" s="60" t="s">
        <v>110</v>
      </c>
      <c r="O20" s="60"/>
    </row>
    <row r="21" spans="1:15">
      <c r="A21" s="60"/>
      <c r="B21" s="60"/>
      <c r="C21" s="60" t="s">
        <v>113</v>
      </c>
      <c r="D21" s="60" t="s">
        <v>114</v>
      </c>
      <c r="E21" s="60">
        <v>2010</v>
      </c>
      <c r="F21" s="115">
        <v>1</v>
      </c>
      <c r="G21" s="115">
        <v>1</v>
      </c>
      <c r="H21" s="60"/>
      <c r="I21" s="60"/>
      <c r="J21" s="60"/>
      <c r="K21" s="60"/>
      <c r="L21" s="60"/>
      <c r="M21" s="60"/>
      <c r="N21" s="60" t="s">
        <v>115</v>
      </c>
      <c r="O21" s="60"/>
    </row>
    <row r="22" spans="1:15">
      <c r="A22" s="60"/>
      <c r="B22" s="60"/>
      <c r="C22" s="60" t="s">
        <v>113</v>
      </c>
      <c r="D22" s="60" t="s">
        <v>116</v>
      </c>
      <c r="E22" s="60">
        <v>2010</v>
      </c>
      <c r="F22" s="115">
        <v>-1</v>
      </c>
      <c r="G22" s="115">
        <v>-1</v>
      </c>
      <c r="H22" s="60"/>
      <c r="I22" s="60"/>
      <c r="J22" s="60"/>
      <c r="K22" s="60"/>
      <c r="L22" s="60"/>
      <c r="M22" s="60"/>
      <c r="N22" s="60" t="s">
        <v>115</v>
      </c>
      <c r="O22" s="60"/>
    </row>
    <row r="23" spans="1:15">
      <c r="A23" s="60"/>
      <c r="B23" s="60"/>
      <c r="C23" s="60" t="s">
        <v>113</v>
      </c>
      <c r="D23" s="60" t="s">
        <v>117</v>
      </c>
      <c r="E23" s="60">
        <v>2010</v>
      </c>
      <c r="F23" s="115">
        <v>1</v>
      </c>
      <c r="G23" s="115">
        <v>1</v>
      </c>
      <c r="H23" s="60"/>
      <c r="I23" s="60"/>
      <c r="J23" s="60"/>
      <c r="K23" s="60"/>
      <c r="L23" s="60"/>
      <c r="M23" s="60"/>
      <c r="N23" s="60" t="s">
        <v>118</v>
      </c>
      <c r="O23" s="60"/>
    </row>
    <row r="24" spans="1:15">
      <c r="A24" s="60"/>
      <c r="B24" s="60"/>
      <c r="C24" s="60" t="s">
        <v>113</v>
      </c>
      <c r="D24" s="60" t="s">
        <v>119</v>
      </c>
      <c r="E24" s="60">
        <v>2010</v>
      </c>
      <c r="F24" s="115">
        <v>-1</v>
      </c>
      <c r="G24" s="115">
        <v>-1</v>
      </c>
      <c r="H24" s="60"/>
      <c r="I24" s="60"/>
      <c r="J24" s="60"/>
      <c r="K24" s="60"/>
      <c r="L24" s="60"/>
      <c r="M24" s="60"/>
      <c r="N24" s="60" t="s">
        <v>118</v>
      </c>
      <c r="O24" s="60"/>
    </row>
    <row r="27" spans="1:15">
      <c r="A27" s="1" t="s">
        <v>61</v>
      </c>
      <c r="B27" s="15"/>
      <c r="C27" s="15"/>
      <c r="D27" s="52"/>
      <c r="E27" s="15"/>
      <c r="F27" s="15"/>
      <c r="G27" s="48"/>
      <c r="H27" s="5"/>
      <c r="I27" s="5"/>
      <c r="J27" s="5"/>
      <c r="K27" s="48"/>
      <c r="L27" s="5"/>
      <c r="M27" s="5"/>
    </row>
    <row r="28" spans="1:15" ht="13.5" thickBot="1">
      <c r="A28" s="6" t="s">
        <v>1</v>
      </c>
      <c r="B28" s="6" t="s">
        <v>2</v>
      </c>
      <c r="C28" s="6" t="s">
        <v>3</v>
      </c>
      <c r="D28" s="6" t="s">
        <v>58</v>
      </c>
      <c r="E28" s="44" t="s">
        <v>4</v>
      </c>
      <c r="F28" s="44" t="s">
        <v>6</v>
      </c>
      <c r="G28" s="44" t="s">
        <v>72</v>
      </c>
      <c r="H28" s="6" t="s">
        <v>9</v>
      </c>
      <c r="I28" s="7" t="s">
        <v>10</v>
      </c>
      <c r="J28" s="7" t="s">
        <v>11</v>
      </c>
      <c r="K28" s="6" t="s">
        <v>12</v>
      </c>
      <c r="L28" s="7" t="s">
        <v>13</v>
      </c>
      <c r="M28" s="6" t="s">
        <v>14</v>
      </c>
      <c r="N28" s="7" t="s">
        <v>15</v>
      </c>
      <c r="O28" s="7" t="s">
        <v>16</v>
      </c>
    </row>
    <row r="29" spans="1:15">
      <c r="A29" s="41"/>
      <c r="B29" s="41" t="s">
        <v>60</v>
      </c>
      <c r="C29" s="41" t="s">
        <v>75</v>
      </c>
      <c r="D29" s="43"/>
      <c r="E29" s="60">
        <v>2025</v>
      </c>
      <c r="F29" s="43">
        <v>0</v>
      </c>
      <c r="G29" s="43">
        <v>0</v>
      </c>
      <c r="H29" s="41"/>
      <c r="I29" s="41"/>
      <c r="J29" s="41"/>
      <c r="K29" s="51" t="s">
        <v>120</v>
      </c>
      <c r="L29" s="41"/>
      <c r="M29" s="41"/>
      <c r="N29" s="53" t="s">
        <v>121</v>
      </c>
      <c r="O29" s="41"/>
    </row>
    <row r="30" spans="1:15">
      <c r="A30" s="41"/>
      <c r="B30" s="41" t="s">
        <v>60</v>
      </c>
      <c r="C30" s="41" t="s">
        <v>75</v>
      </c>
      <c r="D30" s="43"/>
      <c r="E30" s="60">
        <v>2025</v>
      </c>
      <c r="F30" s="43">
        <v>0</v>
      </c>
      <c r="G30" s="43">
        <v>0</v>
      </c>
      <c r="H30" s="41"/>
      <c r="I30" s="41"/>
      <c r="J30" s="41"/>
      <c r="K30" s="51" t="s">
        <v>122</v>
      </c>
      <c r="L30" s="41"/>
      <c r="M30" s="41"/>
      <c r="N30" s="53" t="s">
        <v>121</v>
      </c>
      <c r="O30" s="41"/>
    </row>
    <row r="31" spans="1:15">
      <c r="A31" s="41"/>
      <c r="B31" s="41" t="s">
        <v>60</v>
      </c>
      <c r="C31" s="41" t="s">
        <v>75</v>
      </c>
      <c r="D31" s="43"/>
      <c r="E31" s="60">
        <v>2025</v>
      </c>
      <c r="F31" s="43">
        <v>0</v>
      </c>
      <c r="G31" s="43">
        <v>0</v>
      </c>
      <c r="H31" s="41"/>
      <c r="I31" s="41"/>
      <c r="J31" s="41"/>
      <c r="K31" s="51" t="s">
        <v>123</v>
      </c>
      <c r="L31" s="41"/>
      <c r="M31" s="41"/>
      <c r="N31" s="53" t="s">
        <v>121</v>
      </c>
      <c r="O31" s="41"/>
    </row>
    <row r="32" spans="1:15">
      <c r="A32" s="41"/>
      <c r="B32" s="41" t="s">
        <v>60</v>
      </c>
      <c r="C32" s="41" t="s">
        <v>75</v>
      </c>
      <c r="D32" s="43"/>
      <c r="E32" s="60">
        <v>2025</v>
      </c>
      <c r="F32" s="43">
        <v>0</v>
      </c>
      <c r="G32" s="43">
        <v>0</v>
      </c>
      <c r="H32" s="41"/>
      <c r="I32" s="41"/>
      <c r="J32" s="41"/>
      <c r="K32" s="51" t="s">
        <v>124</v>
      </c>
      <c r="L32" s="41"/>
      <c r="M32" s="41"/>
      <c r="N32" s="53" t="s">
        <v>121</v>
      </c>
      <c r="O32" s="41"/>
    </row>
    <row r="33" spans="1:15">
      <c r="A33" s="51"/>
      <c r="B33" s="51" t="s">
        <v>60</v>
      </c>
      <c r="C33" s="41" t="s">
        <v>75</v>
      </c>
      <c r="D33" s="43"/>
      <c r="E33" s="60">
        <v>2025</v>
      </c>
      <c r="F33" s="43">
        <v>0</v>
      </c>
      <c r="G33" s="43">
        <v>0</v>
      </c>
      <c r="H33" s="51"/>
      <c r="I33" s="51"/>
      <c r="J33" s="51"/>
      <c r="K33" s="41" t="s">
        <v>125</v>
      </c>
      <c r="L33" s="51"/>
      <c r="M33" s="51"/>
      <c r="N33" s="53" t="s">
        <v>126</v>
      </c>
      <c r="O33" s="51"/>
    </row>
    <row r="34" spans="1:15">
      <c r="A34" s="51"/>
      <c r="B34" s="51" t="s">
        <v>60</v>
      </c>
      <c r="C34" s="41" t="s">
        <v>75</v>
      </c>
      <c r="D34" s="43"/>
      <c r="E34" s="60">
        <v>2025</v>
      </c>
      <c r="F34" s="43">
        <v>0</v>
      </c>
      <c r="G34" s="43">
        <v>0</v>
      </c>
      <c r="H34" s="51"/>
      <c r="I34" s="51"/>
      <c r="J34" s="51"/>
      <c r="K34" s="41" t="s">
        <v>127</v>
      </c>
      <c r="L34" s="51"/>
      <c r="M34" s="51"/>
      <c r="N34" s="53" t="s">
        <v>126</v>
      </c>
      <c r="O34" s="51"/>
    </row>
    <row r="35" spans="1:15">
      <c r="A35" s="51"/>
      <c r="B35" s="51" t="s">
        <v>60</v>
      </c>
      <c r="C35" s="41" t="s">
        <v>75</v>
      </c>
      <c r="D35" s="43"/>
      <c r="E35" s="60">
        <v>2025</v>
      </c>
      <c r="F35" s="43">
        <v>0</v>
      </c>
      <c r="G35" s="43">
        <v>0</v>
      </c>
      <c r="H35" s="51"/>
      <c r="I35" s="51"/>
      <c r="J35" s="51"/>
      <c r="K35" s="41" t="s">
        <v>128</v>
      </c>
      <c r="L35" s="51"/>
      <c r="M35" s="51"/>
      <c r="N35" s="53" t="s">
        <v>126</v>
      </c>
      <c r="O35" s="51"/>
    </row>
    <row r="36" spans="1:15">
      <c r="A36" s="51"/>
      <c r="B36" s="51" t="s">
        <v>60</v>
      </c>
      <c r="C36" s="41" t="s">
        <v>75</v>
      </c>
      <c r="D36" s="43"/>
      <c r="E36" s="60">
        <v>2025</v>
      </c>
      <c r="F36" s="43">
        <v>0</v>
      </c>
      <c r="G36" s="43">
        <v>0</v>
      </c>
      <c r="H36" s="51"/>
      <c r="I36" s="51"/>
      <c r="J36" s="51"/>
      <c r="K36" s="41" t="s">
        <v>129</v>
      </c>
      <c r="L36" s="51"/>
      <c r="M36" s="51"/>
      <c r="N36" s="53" t="s">
        <v>126</v>
      </c>
      <c r="O36" s="51"/>
    </row>
    <row r="37" spans="1:15">
      <c r="A37" s="51"/>
      <c r="B37" s="51" t="s">
        <v>60</v>
      </c>
      <c r="C37" s="41" t="s">
        <v>75</v>
      </c>
      <c r="D37" s="43"/>
      <c r="E37" s="60">
        <v>2025</v>
      </c>
      <c r="F37" s="43">
        <v>0</v>
      </c>
      <c r="G37" s="43">
        <v>0</v>
      </c>
      <c r="H37" s="51"/>
      <c r="I37" s="51"/>
      <c r="J37" s="51"/>
      <c r="K37" s="41" t="s">
        <v>130</v>
      </c>
      <c r="L37" s="51"/>
      <c r="M37" s="51"/>
      <c r="N37" s="53" t="s">
        <v>126</v>
      </c>
      <c r="O37" s="51"/>
    </row>
    <row r="38" spans="1:15">
      <c r="A38" s="51"/>
      <c r="B38" s="51" t="s">
        <v>60</v>
      </c>
      <c r="C38" s="41" t="s">
        <v>75</v>
      </c>
      <c r="D38" s="43"/>
      <c r="E38" s="60">
        <v>2025</v>
      </c>
      <c r="F38" s="43">
        <v>0</v>
      </c>
      <c r="G38" s="43">
        <v>0</v>
      </c>
      <c r="H38" s="51"/>
      <c r="I38" s="51"/>
      <c r="J38" s="51"/>
      <c r="K38" s="41" t="s">
        <v>131</v>
      </c>
      <c r="L38" s="51"/>
      <c r="M38" s="51"/>
      <c r="N38" s="53" t="s">
        <v>126</v>
      </c>
      <c r="O38" s="51"/>
    </row>
    <row r="39" spans="1:15">
      <c r="A39" s="51"/>
      <c r="B39" s="51" t="s">
        <v>60</v>
      </c>
      <c r="C39" s="41" t="s">
        <v>75</v>
      </c>
      <c r="D39" s="43"/>
      <c r="E39" s="60">
        <v>2025</v>
      </c>
      <c r="F39" s="43">
        <v>0</v>
      </c>
      <c r="G39" s="43">
        <v>0</v>
      </c>
      <c r="H39" s="51"/>
      <c r="I39" s="51"/>
      <c r="J39" s="51"/>
      <c r="K39" s="41" t="s">
        <v>132</v>
      </c>
      <c r="L39" s="51"/>
      <c r="M39" s="51"/>
      <c r="N39" s="53" t="s">
        <v>126</v>
      </c>
      <c r="O39" s="51"/>
    </row>
    <row r="40" spans="1:15">
      <c r="A40" s="51"/>
      <c r="B40" s="51" t="s">
        <v>60</v>
      </c>
      <c r="C40" s="41" t="s">
        <v>75</v>
      </c>
      <c r="D40" s="43"/>
      <c r="E40" s="60">
        <v>2025</v>
      </c>
      <c r="F40" s="43">
        <v>0</v>
      </c>
      <c r="G40" s="43">
        <v>0</v>
      </c>
      <c r="H40" s="51"/>
      <c r="I40" s="51"/>
      <c r="J40" s="51"/>
      <c r="K40" s="41" t="s">
        <v>133</v>
      </c>
      <c r="L40" s="51"/>
      <c r="M40" s="51"/>
      <c r="N40" s="53" t="s">
        <v>126</v>
      </c>
      <c r="O40" s="51"/>
    </row>
    <row r="41" spans="1:15">
      <c r="A41" s="41"/>
      <c r="B41" s="41" t="s">
        <v>60</v>
      </c>
      <c r="C41" s="41" t="s">
        <v>75</v>
      </c>
      <c r="D41" s="43"/>
      <c r="E41" s="60">
        <v>2025</v>
      </c>
      <c r="F41" s="43">
        <v>0</v>
      </c>
      <c r="G41" s="43">
        <v>0</v>
      </c>
      <c r="H41" s="41"/>
      <c r="I41" s="41"/>
      <c r="J41" s="41"/>
      <c r="K41" s="51" t="s">
        <v>134</v>
      </c>
      <c r="L41" s="41"/>
      <c r="M41" s="41"/>
      <c r="N41" s="53" t="s">
        <v>135</v>
      </c>
      <c r="O41" s="41"/>
    </row>
    <row r="42" spans="1:15">
      <c r="A42" s="41"/>
      <c r="B42" s="41" t="s">
        <v>60</v>
      </c>
      <c r="C42" s="41" t="s">
        <v>75</v>
      </c>
      <c r="D42" s="43"/>
      <c r="E42" s="60">
        <v>2025</v>
      </c>
      <c r="F42" s="43">
        <v>0</v>
      </c>
      <c r="G42" s="43">
        <v>0</v>
      </c>
      <c r="H42" s="41"/>
      <c r="I42" s="41"/>
      <c r="J42" s="41"/>
      <c r="K42" s="51" t="s">
        <v>136</v>
      </c>
      <c r="L42" s="41"/>
      <c r="M42" s="41"/>
      <c r="N42" s="53" t="s">
        <v>135</v>
      </c>
      <c r="O42" s="41"/>
    </row>
    <row r="43" spans="1:15">
      <c r="A43" s="41"/>
      <c r="B43" s="41" t="s">
        <v>60</v>
      </c>
      <c r="C43" s="41" t="s">
        <v>75</v>
      </c>
      <c r="D43" s="43"/>
      <c r="E43" s="60">
        <v>2025</v>
      </c>
      <c r="F43" s="43">
        <v>0</v>
      </c>
      <c r="G43" s="43">
        <v>0</v>
      </c>
      <c r="H43" s="41"/>
      <c r="I43" s="41"/>
      <c r="J43" s="41"/>
      <c r="K43" s="51" t="s">
        <v>137</v>
      </c>
      <c r="L43" s="41"/>
      <c r="M43" s="41"/>
      <c r="N43" s="53" t="s">
        <v>135</v>
      </c>
      <c r="O43" s="41"/>
    </row>
    <row r="44" spans="1:15">
      <c r="A44" s="41"/>
      <c r="B44" s="41" t="s">
        <v>60</v>
      </c>
      <c r="C44" s="41" t="s">
        <v>75</v>
      </c>
      <c r="D44" s="43"/>
      <c r="E44" s="60">
        <v>2025</v>
      </c>
      <c r="F44" s="43">
        <v>0</v>
      </c>
      <c r="G44" s="43">
        <v>0</v>
      </c>
      <c r="H44" s="41"/>
      <c r="I44" s="41"/>
      <c r="J44" s="41"/>
      <c r="K44" s="51" t="s">
        <v>138</v>
      </c>
      <c r="L44" s="41"/>
      <c r="M44" s="41"/>
      <c r="N44" s="53" t="s">
        <v>135</v>
      </c>
      <c r="O44" s="41"/>
    </row>
    <row r="45" spans="1:15">
      <c r="A45" s="41"/>
      <c r="B45" s="41" t="s">
        <v>60</v>
      </c>
      <c r="C45" s="41" t="s">
        <v>75</v>
      </c>
      <c r="D45" s="43"/>
      <c r="E45" s="60">
        <v>2025</v>
      </c>
      <c r="F45" s="43">
        <v>0</v>
      </c>
      <c r="G45" s="43">
        <v>0</v>
      </c>
      <c r="H45" s="41"/>
      <c r="I45" s="41"/>
      <c r="J45" s="41"/>
      <c r="K45" s="51" t="s">
        <v>139</v>
      </c>
      <c r="L45" s="41"/>
      <c r="M45" s="41"/>
      <c r="N45" s="53" t="s">
        <v>135</v>
      </c>
      <c r="O45" s="41"/>
    </row>
    <row r="46" spans="1:15">
      <c r="A46" s="41"/>
      <c r="B46" s="41" t="s">
        <v>60</v>
      </c>
      <c r="C46" s="41" t="s">
        <v>75</v>
      </c>
      <c r="D46" s="43"/>
      <c r="E46" s="60">
        <v>2025</v>
      </c>
      <c r="F46" s="43">
        <v>0</v>
      </c>
      <c r="G46" s="43">
        <v>0</v>
      </c>
      <c r="H46" s="41"/>
      <c r="I46" s="41"/>
      <c r="J46" s="41"/>
      <c r="K46" s="51" t="s">
        <v>140</v>
      </c>
      <c r="L46" s="41"/>
      <c r="M46" s="41"/>
      <c r="N46" s="53" t="s">
        <v>135</v>
      </c>
      <c r="O46" s="41"/>
    </row>
    <row r="47" spans="1:15">
      <c r="A47" s="41"/>
      <c r="B47" s="41" t="s">
        <v>60</v>
      </c>
      <c r="C47" s="41" t="s">
        <v>75</v>
      </c>
      <c r="D47" s="43"/>
      <c r="E47" s="60">
        <v>2025</v>
      </c>
      <c r="F47" s="43">
        <v>0</v>
      </c>
      <c r="G47" s="43">
        <v>0</v>
      </c>
      <c r="H47" s="41"/>
      <c r="I47" s="41"/>
      <c r="J47" s="41"/>
      <c r="K47" s="51" t="s">
        <v>141</v>
      </c>
      <c r="L47" s="41"/>
      <c r="M47" s="41"/>
      <c r="N47" s="53" t="s">
        <v>135</v>
      </c>
      <c r="O47" s="41"/>
    </row>
    <row r="48" spans="1:15">
      <c r="A48" s="41"/>
      <c r="B48" s="41" t="s">
        <v>60</v>
      </c>
      <c r="C48" s="41" t="s">
        <v>75</v>
      </c>
      <c r="D48" s="43"/>
      <c r="E48" s="60">
        <v>2025</v>
      </c>
      <c r="F48" s="43">
        <v>0</v>
      </c>
      <c r="G48" s="43">
        <v>0</v>
      </c>
      <c r="H48" s="41"/>
      <c r="I48" s="41"/>
      <c r="J48" s="41"/>
      <c r="K48" s="51" t="s">
        <v>142</v>
      </c>
      <c r="L48" s="41"/>
      <c r="M48" s="41"/>
      <c r="N48" s="53" t="s">
        <v>135</v>
      </c>
      <c r="O48" s="41"/>
    </row>
    <row r="49" spans="1:17">
      <c r="A49" s="41"/>
      <c r="B49" s="41" t="s">
        <v>60</v>
      </c>
      <c r="C49" s="41" t="s">
        <v>75</v>
      </c>
      <c r="D49" s="43"/>
      <c r="E49" s="60">
        <v>2025</v>
      </c>
      <c r="F49" s="43">
        <v>0</v>
      </c>
      <c r="G49" s="43">
        <v>0</v>
      </c>
      <c r="H49" s="41"/>
      <c r="I49" s="41"/>
      <c r="J49" s="41"/>
      <c r="K49" s="51" t="s">
        <v>143</v>
      </c>
      <c r="L49" s="41"/>
      <c r="M49" s="41"/>
      <c r="N49" s="53" t="s">
        <v>135</v>
      </c>
      <c r="O49" s="41"/>
    </row>
    <row r="50" spans="1:17">
      <c r="A50" s="41"/>
      <c r="B50" s="41" t="s">
        <v>60</v>
      </c>
      <c r="C50" s="41" t="s">
        <v>75</v>
      </c>
      <c r="D50" s="43"/>
      <c r="E50" s="60">
        <v>2025</v>
      </c>
      <c r="F50" s="43">
        <v>0</v>
      </c>
      <c r="G50" s="43">
        <v>0</v>
      </c>
      <c r="H50" s="41"/>
      <c r="I50" s="41"/>
      <c r="J50" s="41"/>
      <c r="K50" s="51" t="s">
        <v>144</v>
      </c>
      <c r="L50" s="41"/>
      <c r="M50" s="41"/>
      <c r="N50" s="53" t="s">
        <v>135</v>
      </c>
      <c r="O50" s="41"/>
    </row>
    <row r="51" spans="1:17">
      <c r="A51" s="41"/>
      <c r="B51" s="41" t="s">
        <v>60</v>
      </c>
      <c r="C51" s="41" t="s">
        <v>75</v>
      </c>
      <c r="D51" s="43"/>
      <c r="E51" s="60">
        <v>2025</v>
      </c>
      <c r="F51" s="43">
        <v>0</v>
      </c>
      <c r="G51" s="43">
        <v>0</v>
      </c>
      <c r="H51" s="41"/>
      <c r="I51" s="41"/>
      <c r="J51" s="41"/>
      <c r="K51" s="51" t="s">
        <v>145</v>
      </c>
      <c r="L51" s="41"/>
      <c r="M51" s="41"/>
      <c r="N51" s="53" t="s">
        <v>135</v>
      </c>
      <c r="O51" s="41"/>
    </row>
    <row r="52" spans="1:17">
      <c r="A52" s="41"/>
      <c r="B52" s="41" t="s">
        <v>60</v>
      </c>
      <c r="C52" s="41" t="s">
        <v>75</v>
      </c>
      <c r="D52" s="43"/>
      <c r="E52" s="60">
        <v>2025</v>
      </c>
      <c r="F52" s="43">
        <v>0</v>
      </c>
      <c r="G52" s="43">
        <v>0</v>
      </c>
      <c r="H52" s="41"/>
      <c r="I52" s="41"/>
      <c r="J52" s="41"/>
      <c r="K52" s="51" t="s">
        <v>146</v>
      </c>
      <c r="L52" s="41"/>
      <c r="M52" s="41"/>
      <c r="N52" s="53" t="s">
        <v>135</v>
      </c>
      <c r="O52" s="41"/>
    </row>
    <row r="53" spans="1:17">
      <c r="A53" s="41"/>
      <c r="B53" s="41" t="s">
        <v>60</v>
      </c>
      <c r="C53" s="41" t="s">
        <v>75</v>
      </c>
      <c r="D53" s="43"/>
      <c r="E53" s="60">
        <v>2025</v>
      </c>
      <c r="F53" s="43">
        <v>0</v>
      </c>
      <c r="G53" s="43">
        <v>0</v>
      </c>
      <c r="H53" s="41"/>
      <c r="I53" s="41"/>
      <c r="J53" s="41"/>
      <c r="K53" s="51" t="s">
        <v>147</v>
      </c>
      <c r="L53" s="41"/>
      <c r="M53" s="41"/>
      <c r="N53" s="53" t="s">
        <v>135</v>
      </c>
      <c r="O53" s="41"/>
    </row>
    <row r="54" spans="1:17">
      <c r="A54" s="41"/>
      <c r="B54" s="41" t="s">
        <v>60</v>
      </c>
      <c r="C54" s="41" t="s">
        <v>75</v>
      </c>
      <c r="D54" s="43"/>
      <c r="E54" s="60">
        <v>2025</v>
      </c>
      <c r="F54" s="43">
        <v>0</v>
      </c>
      <c r="G54" s="43">
        <v>0</v>
      </c>
      <c r="H54" s="41"/>
      <c r="I54" s="41"/>
      <c r="J54" s="41"/>
      <c r="K54" s="51" t="s">
        <v>148</v>
      </c>
      <c r="L54" s="41"/>
      <c r="M54" s="41"/>
      <c r="N54" s="53" t="s">
        <v>135</v>
      </c>
      <c r="O54" s="41"/>
    </row>
    <row r="55" spans="1:17">
      <c r="A55" s="60"/>
      <c r="B55" s="41" t="s">
        <v>60</v>
      </c>
      <c r="C55" s="41" t="s">
        <v>75</v>
      </c>
      <c r="D55" s="43"/>
      <c r="E55" s="60">
        <v>2050</v>
      </c>
      <c r="F55" s="114">
        <f t="shared" ref="F55:G80" si="0">F29^$Q55</f>
        <v>0</v>
      </c>
      <c r="G55" s="114">
        <f t="shared" si="0"/>
        <v>0</v>
      </c>
      <c r="H55" s="60"/>
      <c r="I55" s="60"/>
      <c r="J55" s="60"/>
      <c r="K55" s="51" t="s">
        <v>120</v>
      </c>
      <c r="L55" s="41"/>
      <c r="M55" s="41"/>
      <c r="N55" s="53" t="s">
        <v>121</v>
      </c>
      <c r="O55" s="60"/>
      <c r="Q55">
        <v>0.7</v>
      </c>
    </row>
    <row r="56" spans="1:17">
      <c r="A56" s="60"/>
      <c r="B56" s="41" t="s">
        <v>60</v>
      </c>
      <c r="C56" s="41" t="s">
        <v>75</v>
      </c>
      <c r="D56" s="43"/>
      <c r="E56" s="60">
        <v>2050</v>
      </c>
      <c r="F56" s="114">
        <f t="shared" si="0"/>
        <v>0</v>
      </c>
      <c r="G56" s="114">
        <f t="shared" si="0"/>
        <v>0</v>
      </c>
      <c r="H56" s="60"/>
      <c r="I56" s="60"/>
      <c r="J56" s="60"/>
      <c r="K56" s="51" t="s">
        <v>122</v>
      </c>
      <c r="L56" s="41"/>
      <c r="M56" s="41"/>
      <c r="N56" s="53" t="s">
        <v>121</v>
      </c>
      <c r="O56" s="60"/>
      <c r="Q56">
        <v>0.7</v>
      </c>
    </row>
    <row r="57" spans="1:17">
      <c r="A57" s="60"/>
      <c r="B57" s="41" t="s">
        <v>60</v>
      </c>
      <c r="C57" s="41" t="s">
        <v>75</v>
      </c>
      <c r="D57" s="43"/>
      <c r="E57" s="60">
        <v>2050</v>
      </c>
      <c r="F57" s="114">
        <f t="shared" si="0"/>
        <v>0</v>
      </c>
      <c r="G57" s="114">
        <f t="shared" si="0"/>
        <v>0</v>
      </c>
      <c r="H57" s="60"/>
      <c r="I57" s="60"/>
      <c r="J57" s="60"/>
      <c r="K57" s="51" t="s">
        <v>123</v>
      </c>
      <c r="L57" s="41"/>
      <c r="M57" s="41"/>
      <c r="N57" s="53" t="s">
        <v>121</v>
      </c>
      <c r="O57" s="60"/>
      <c r="Q57">
        <v>0.7</v>
      </c>
    </row>
    <row r="58" spans="1:17">
      <c r="A58" s="60"/>
      <c r="B58" s="41" t="s">
        <v>60</v>
      </c>
      <c r="C58" s="41" t="s">
        <v>75</v>
      </c>
      <c r="D58" s="43"/>
      <c r="E58" s="60">
        <v>2050</v>
      </c>
      <c r="F58" s="114">
        <f t="shared" si="0"/>
        <v>0</v>
      </c>
      <c r="G58" s="114">
        <f t="shared" si="0"/>
        <v>0</v>
      </c>
      <c r="H58" s="60"/>
      <c r="I58" s="60"/>
      <c r="J58" s="60"/>
      <c r="K58" s="51" t="s">
        <v>124</v>
      </c>
      <c r="L58" s="41"/>
      <c r="M58" s="41"/>
      <c r="N58" s="53" t="s">
        <v>121</v>
      </c>
      <c r="O58" s="60"/>
      <c r="Q58">
        <v>0.7</v>
      </c>
    </row>
    <row r="59" spans="1:17">
      <c r="A59" s="60"/>
      <c r="B59" s="51" t="s">
        <v>60</v>
      </c>
      <c r="C59" s="41" t="s">
        <v>75</v>
      </c>
      <c r="D59" s="43"/>
      <c r="E59" s="60">
        <v>2050</v>
      </c>
      <c r="F59" s="114">
        <f t="shared" si="0"/>
        <v>0</v>
      </c>
      <c r="G59" s="114">
        <f t="shared" si="0"/>
        <v>0</v>
      </c>
      <c r="H59" s="60"/>
      <c r="I59" s="60"/>
      <c r="J59" s="60"/>
      <c r="K59" s="41" t="s">
        <v>125</v>
      </c>
      <c r="L59" s="51"/>
      <c r="M59" s="51"/>
      <c r="N59" s="53" t="s">
        <v>126</v>
      </c>
      <c r="O59" s="60"/>
      <c r="Q59">
        <v>0.7</v>
      </c>
    </row>
    <row r="60" spans="1:17">
      <c r="A60" s="60"/>
      <c r="B60" s="51" t="s">
        <v>60</v>
      </c>
      <c r="C60" s="41" t="s">
        <v>75</v>
      </c>
      <c r="D60" s="43"/>
      <c r="E60" s="60">
        <v>2050</v>
      </c>
      <c r="F60" s="114">
        <f t="shared" si="0"/>
        <v>0</v>
      </c>
      <c r="G60" s="114">
        <f t="shared" si="0"/>
        <v>0</v>
      </c>
      <c r="H60" s="60"/>
      <c r="I60" s="60"/>
      <c r="J60" s="60"/>
      <c r="K60" s="41" t="s">
        <v>127</v>
      </c>
      <c r="L60" s="51"/>
      <c r="M60" s="51"/>
      <c r="N60" s="53" t="s">
        <v>126</v>
      </c>
      <c r="O60" s="60"/>
      <c r="Q60">
        <v>0.7</v>
      </c>
    </row>
    <row r="61" spans="1:17">
      <c r="A61" s="60"/>
      <c r="B61" s="51" t="s">
        <v>60</v>
      </c>
      <c r="C61" s="41" t="s">
        <v>75</v>
      </c>
      <c r="D61" s="43"/>
      <c r="E61" s="60">
        <v>2050</v>
      </c>
      <c r="F61" s="114">
        <f t="shared" si="0"/>
        <v>0</v>
      </c>
      <c r="G61" s="114">
        <f t="shared" si="0"/>
        <v>0</v>
      </c>
      <c r="H61" s="60"/>
      <c r="I61" s="60"/>
      <c r="J61" s="60"/>
      <c r="K61" s="41" t="s">
        <v>128</v>
      </c>
      <c r="L61" s="51"/>
      <c r="M61" s="51"/>
      <c r="N61" s="53" t="s">
        <v>126</v>
      </c>
      <c r="O61" s="60"/>
      <c r="Q61">
        <v>0.7</v>
      </c>
    </row>
    <row r="62" spans="1:17">
      <c r="A62" s="60"/>
      <c r="B62" s="51" t="s">
        <v>60</v>
      </c>
      <c r="C62" s="41" t="s">
        <v>75</v>
      </c>
      <c r="D62" s="43"/>
      <c r="E62" s="60">
        <v>2050</v>
      </c>
      <c r="F62" s="114">
        <f t="shared" si="0"/>
        <v>0</v>
      </c>
      <c r="G62" s="114">
        <f t="shared" si="0"/>
        <v>0</v>
      </c>
      <c r="H62" s="60"/>
      <c r="I62" s="60"/>
      <c r="J62" s="60"/>
      <c r="K62" s="41" t="s">
        <v>129</v>
      </c>
      <c r="L62" s="51"/>
      <c r="M62" s="51"/>
      <c r="N62" s="53" t="s">
        <v>126</v>
      </c>
      <c r="O62" s="60"/>
      <c r="Q62">
        <v>0.7</v>
      </c>
    </row>
    <row r="63" spans="1:17">
      <c r="A63" s="60"/>
      <c r="B63" s="51" t="s">
        <v>60</v>
      </c>
      <c r="C63" s="41" t="s">
        <v>75</v>
      </c>
      <c r="D63" s="43"/>
      <c r="E63" s="60">
        <v>2050</v>
      </c>
      <c r="F63" s="114">
        <f t="shared" si="0"/>
        <v>0</v>
      </c>
      <c r="G63" s="114">
        <f t="shared" si="0"/>
        <v>0</v>
      </c>
      <c r="H63" s="60"/>
      <c r="I63" s="60"/>
      <c r="J63" s="60"/>
      <c r="K63" s="41" t="s">
        <v>130</v>
      </c>
      <c r="L63" s="51"/>
      <c r="M63" s="51"/>
      <c r="N63" s="53" t="s">
        <v>126</v>
      </c>
      <c r="O63" s="60"/>
      <c r="Q63">
        <v>0.7</v>
      </c>
    </row>
    <row r="64" spans="1:17">
      <c r="A64" s="60"/>
      <c r="B64" s="51" t="s">
        <v>60</v>
      </c>
      <c r="C64" s="41" t="s">
        <v>75</v>
      </c>
      <c r="D64" s="43"/>
      <c r="E64" s="60">
        <v>2050</v>
      </c>
      <c r="F64" s="114">
        <f t="shared" si="0"/>
        <v>0</v>
      </c>
      <c r="G64" s="114">
        <f t="shared" si="0"/>
        <v>0</v>
      </c>
      <c r="H64" s="60"/>
      <c r="I64" s="60"/>
      <c r="J64" s="60"/>
      <c r="K64" s="41" t="s">
        <v>131</v>
      </c>
      <c r="L64" s="51"/>
      <c r="M64" s="51"/>
      <c r="N64" s="53" t="s">
        <v>126</v>
      </c>
      <c r="O64" s="60"/>
      <c r="Q64">
        <v>0.7</v>
      </c>
    </row>
    <row r="65" spans="1:17">
      <c r="A65" s="60"/>
      <c r="B65" s="51" t="s">
        <v>60</v>
      </c>
      <c r="C65" s="41" t="s">
        <v>75</v>
      </c>
      <c r="D65" s="43"/>
      <c r="E65" s="60">
        <v>2050</v>
      </c>
      <c r="F65" s="114">
        <f t="shared" si="0"/>
        <v>0</v>
      </c>
      <c r="G65" s="114">
        <f t="shared" si="0"/>
        <v>0</v>
      </c>
      <c r="H65" s="60"/>
      <c r="I65" s="60"/>
      <c r="J65" s="60"/>
      <c r="K65" s="41" t="s">
        <v>132</v>
      </c>
      <c r="L65" s="51"/>
      <c r="M65" s="51"/>
      <c r="N65" s="53" t="s">
        <v>126</v>
      </c>
      <c r="O65" s="60"/>
      <c r="Q65">
        <v>0.7</v>
      </c>
    </row>
    <row r="66" spans="1:17">
      <c r="A66" s="60"/>
      <c r="B66" s="51" t="s">
        <v>60</v>
      </c>
      <c r="C66" s="41" t="s">
        <v>75</v>
      </c>
      <c r="D66" s="43"/>
      <c r="E66" s="60">
        <v>2050</v>
      </c>
      <c r="F66" s="114">
        <f t="shared" si="0"/>
        <v>0</v>
      </c>
      <c r="G66" s="114">
        <f t="shared" si="0"/>
        <v>0</v>
      </c>
      <c r="H66" s="60"/>
      <c r="I66" s="60"/>
      <c r="J66" s="60"/>
      <c r="K66" s="41" t="s">
        <v>133</v>
      </c>
      <c r="L66" s="51"/>
      <c r="M66" s="51"/>
      <c r="N66" s="53" t="s">
        <v>126</v>
      </c>
      <c r="O66" s="60"/>
      <c r="Q66">
        <v>0.7</v>
      </c>
    </row>
    <row r="67" spans="1:17">
      <c r="A67" s="60"/>
      <c r="B67" s="41" t="s">
        <v>60</v>
      </c>
      <c r="C67" s="41" t="s">
        <v>75</v>
      </c>
      <c r="D67" s="43"/>
      <c r="E67" s="60">
        <v>2050</v>
      </c>
      <c r="F67" s="114">
        <f t="shared" si="0"/>
        <v>0</v>
      </c>
      <c r="G67" s="114">
        <f t="shared" si="0"/>
        <v>0</v>
      </c>
      <c r="H67" s="60"/>
      <c r="I67" s="60"/>
      <c r="J67" s="60"/>
      <c r="K67" s="51" t="s">
        <v>134</v>
      </c>
      <c r="L67" s="41"/>
      <c r="M67" s="41"/>
      <c r="N67" s="53" t="s">
        <v>135</v>
      </c>
      <c r="O67" s="60"/>
      <c r="Q67">
        <v>0.7</v>
      </c>
    </row>
    <row r="68" spans="1:17">
      <c r="A68" s="60"/>
      <c r="B68" s="41" t="s">
        <v>60</v>
      </c>
      <c r="C68" s="41" t="s">
        <v>75</v>
      </c>
      <c r="D68" s="43"/>
      <c r="E68" s="60">
        <v>2050</v>
      </c>
      <c r="F68" s="114">
        <f t="shared" si="0"/>
        <v>0</v>
      </c>
      <c r="G68" s="114">
        <f t="shared" si="0"/>
        <v>0</v>
      </c>
      <c r="H68" s="60"/>
      <c r="I68" s="60"/>
      <c r="J68" s="60"/>
      <c r="K68" s="51" t="s">
        <v>136</v>
      </c>
      <c r="L68" s="41"/>
      <c r="M68" s="41"/>
      <c r="N68" s="53" t="s">
        <v>135</v>
      </c>
      <c r="O68" s="60"/>
      <c r="Q68">
        <v>0.7</v>
      </c>
    </row>
    <row r="69" spans="1:17">
      <c r="A69" s="60"/>
      <c r="B69" s="41" t="s">
        <v>60</v>
      </c>
      <c r="C69" s="41" t="s">
        <v>75</v>
      </c>
      <c r="D69" s="43"/>
      <c r="E69" s="60">
        <v>2050</v>
      </c>
      <c r="F69" s="114">
        <f t="shared" si="0"/>
        <v>0</v>
      </c>
      <c r="G69" s="114">
        <f t="shared" si="0"/>
        <v>0</v>
      </c>
      <c r="H69" s="60"/>
      <c r="I69" s="60"/>
      <c r="J69" s="60"/>
      <c r="K69" s="51" t="s">
        <v>137</v>
      </c>
      <c r="L69" s="41"/>
      <c r="M69" s="41"/>
      <c r="N69" s="53" t="s">
        <v>135</v>
      </c>
      <c r="O69" s="60"/>
      <c r="Q69">
        <v>0.7</v>
      </c>
    </row>
    <row r="70" spans="1:17">
      <c r="A70" s="60"/>
      <c r="B70" s="41" t="s">
        <v>60</v>
      </c>
      <c r="C70" s="41" t="s">
        <v>75</v>
      </c>
      <c r="D70" s="43"/>
      <c r="E70" s="60">
        <v>2050</v>
      </c>
      <c r="F70" s="114">
        <f t="shared" si="0"/>
        <v>0</v>
      </c>
      <c r="G70" s="114">
        <f t="shared" si="0"/>
        <v>0</v>
      </c>
      <c r="H70" s="60"/>
      <c r="I70" s="60"/>
      <c r="J70" s="60"/>
      <c r="K70" s="51" t="s">
        <v>138</v>
      </c>
      <c r="L70" s="41"/>
      <c r="M70" s="41"/>
      <c r="N70" s="53" t="s">
        <v>135</v>
      </c>
      <c r="O70" s="60"/>
      <c r="Q70">
        <v>0.7</v>
      </c>
    </row>
    <row r="71" spans="1:17">
      <c r="A71" s="60"/>
      <c r="B71" s="41" t="s">
        <v>60</v>
      </c>
      <c r="C71" s="41" t="s">
        <v>75</v>
      </c>
      <c r="D71" s="43"/>
      <c r="E71" s="60">
        <v>2050</v>
      </c>
      <c r="F71" s="114">
        <f t="shared" si="0"/>
        <v>0</v>
      </c>
      <c r="G71" s="114">
        <f t="shared" si="0"/>
        <v>0</v>
      </c>
      <c r="H71" s="60"/>
      <c r="I71" s="60"/>
      <c r="J71" s="60"/>
      <c r="K71" s="51" t="s">
        <v>139</v>
      </c>
      <c r="L71" s="41"/>
      <c r="M71" s="41"/>
      <c r="N71" s="53" t="s">
        <v>135</v>
      </c>
      <c r="O71" s="60"/>
      <c r="Q71">
        <v>0.7</v>
      </c>
    </row>
    <row r="72" spans="1:17">
      <c r="A72" s="60"/>
      <c r="B72" s="41" t="s">
        <v>60</v>
      </c>
      <c r="C72" s="41" t="s">
        <v>75</v>
      </c>
      <c r="D72" s="43"/>
      <c r="E72" s="60">
        <v>2050</v>
      </c>
      <c r="F72" s="114">
        <f t="shared" si="0"/>
        <v>0</v>
      </c>
      <c r="G72" s="114">
        <f t="shared" si="0"/>
        <v>0</v>
      </c>
      <c r="H72" s="60"/>
      <c r="I72" s="60"/>
      <c r="J72" s="60"/>
      <c r="K72" s="51" t="s">
        <v>140</v>
      </c>
      <c r="L72" s="41"/>
      <c r="M72" s="41"/>
      <c r="N72" s="53" t="s">
        <v>135</v>
      </c>
      <c r="O72" s="60"/>
      <c r="Q72">
        <v>0.7</v>
      </c>
    </row>
    <row r="73" spans="1:17">
      <c r="A73" s="60"/>
      <c r="B73" s="41" t="s">
        <v>60</v>
      </c>
      <c r="C73" s="41" t="s">
        <v>75</v>
      </c>
      <c r="D73" s="43"/>
      <c r="E73" s="60">
        <v>2050</v>
      </c>
      <c r="F73" s="114">
        <f t="shared" si="0"/>
        <v>0</v>
      </c>
      <c r="G73" s="114">
        <f t="shared" si="0"/>
        <v>0</v>
      </c>
      <c r="H73" s="60"/>
      <c r="I73" s="60"/>
      <c r="J73" s="60"/>
      <c r="K73" s="51" t="s">
        <v>141</v>
      </c>
      <c r="L73" s="41"/>
      <c r="M73" s="41"/>
      <c r="N73" s="53" t="s">
        <v>135</v>
      </c>
      <c r="O73" s="60"/>
      <c r="Q73">
        <v>0.7</v>
      </c>
    </row>
    <row r="74" spans="1:17">
      <c r="A74" s="60"/>
      <c r="B74" s="41" t="s">
        <v>60</v>
      </c>
      <c r="C74" s="41" t="s">
        <v>75</v>
      </c>
      <c r="D74" s="43"/>
      <c r="E74" s="60">
        <v>2050</v>
      </c>
      <c r="F74" s="114">
        <f t="shared" si="0"/>
        <v>0</v>
      </c>
      <c r="G74" s="114">
        <f t="shared" si="0"/>
        <v>0</v>
      </c>
      <c r="H74" s="60"/>
      <c r="I74" s="60"/>
      <c r="J74" s="60"/>
      <c r="K74" s="51" t="s">
        <v>142</v>
      </c>
      <c r="L74" s="41"/>
      <c r="M74" s="41"/>
      <c r="N74" s="53" t="s">
        <v>135</v>
      </c>
      <c r="O74" s="60"/>
      <c r="Q74">
        <v>0.7</v>
      </c>
    </row>
    <row r="75" spans="1:17">
      <c r="A75" s="60"/>
      <c r="B75" s="41" t="s">
        <v>60</v>
      </c>
      <c r="C75" s="41" t="s">
        <v>75</v>
      </c>
      <c r="D75" s="43"/>
      <c r="E75" s="60">
        <v>2050</v>
      </c>
      <c r="F75" s="114">
        <f t="shared" si="0"/>
        <v>0</v>
      </c>
      <c r="G75" s="114">
        <f t="shared" si="0"/>
        <v>0</v>
      </c>
      <c r="H75" s="60"/>
      <c r="I75" s="60"/>
      <c r="J75" s="60"/>
      <c r="K75" s="51" t="s">
        <v>143</v>
      </c>
      <c r="L75" s="41"/>
      <c r="M75" s="41"/>
      <c r="N75" s="53" t="s">
        <v>135</v>
      </c>
      <c r="O75" s="60"/>
      <c r="Q75">
        <v>0.7</v>
      </c>
    </row>
    <row r="76" spans="1:17">
      <c r="A76" s="60"/>
      <c r="B76" s="41" t="s">
        <v>60</v>
      </c>
      <c r="C76" s="41" t="s">
        <v>75</v>
      </c>
      <c r="D76" s="43"/>
      <c r="E76" s="60">
        <v>2050</v>
      </c>
      <c r="F76" s="114">
        <f t="shared" si="0"/>
        <v>0</v>
      </c>
      <c r="G76" s="114">
        <f t="shared" si="0"/>
        <v>0</v>
      </c>
      <c r="H76" s="60"/>
      <c r="I76" s="60"/>
      <c r="J76" s="60"/>
      <c r="K76" s="51" t="s">
        <v>144</v>
      </c>
      <c r="L76" s="41"/>
      <c r="M76" s="41"/>
      <c r="N76" s="53" t="s">
        <v>135</v>
      </c>
      <c r="O76" s="60"/>
      <c r="Q76">
        <v>0.7</v>
      </c>
    </row>
    <row r="77" spans="1:17">
      <c r="A77" s="60"/>
      <c r="B77" s="41" t="s">
        <v>60</v>
      </c>
      <c r="C77" s="41" t="s">
        <v>75</v>
      </c>
      <c r="D77" s="43"/>
      <c r="E77" s="60">
        <v>2050</v>
      </c>
      <c r="F77" s="114">
        <f t="shared" si="0"/>
        <v>0</v>
      </c>
      <c r="G77" s="114">
        <f t="shared" si="0"/>
        <v>0</v>
      </c>
      <c r="H77" s="60"/>
      <c r="I77" s="60"/>
      <c r="J77" s="60"/>
      <c r="K77" s="51" t="s">
        <v>145</v>
      </c>
      <c r="L77" s="41"/>
      <c r="M77" s="41"/>
      <c r="N77" s="53" t="s">
        <v>135</v>
      </c>
      <c r="O77" s="60"/>
      <c r="Q77">
        <v>0.7</v>
      </c>
    </row>
    <row r="78" spans="1:17">
      <c r="A78" s="60"/>
      <c r="B78" s="41" t="s">
        <v>60</v>
      </c>
      <c r="C78" s="41" t="s">
        <v>75</v>
      </c>
      <c r="D78" s="43"/>
      <c r="E78" s="60">
        <v>2050</v>
      </c>
      <c r="F78" s="114">
        <f t="shared" si="0"/>
        <v>0</v>
      </c>
      <c r="G78" s="114">
        <f t="shared" si="0"/>
        <v>0</v>
      </c>
      <c r="H78" s="60"/>
      <c r="I78" s="60"/>
      <c r="J78" s="60"/>
      <c r="K78" s="51" t="s">
        <v>146</v>
      </c>
      <c r="L78" s="41"/>
      <c r="M78" s="41"/>
      <c r="N78" s="53" t="s">
        <v>135</v>
      </c>
      <c r="O78" s="60"/>
      <c r="Q78">
        <v>0.7</v>
      </c>
    </row>
    <row r="79" spans="1:17">
      <c r="A79" s="60"/>
      <c r="B79" s="41" t="s">
        <v>60</v>
      </c>
      <c r="C79" s="41" t="s">
        <v>75</v>
      </c>
      <c r="D79" s="43"/>
      <c r="E79" s="60">
        <v>2050</v>
      </c>
      <c r="F79" s="114">
        <f t="shared" si="0"/>
        <v>0</v>
      </c>
      <c r="G79" s="114">
        <f t="shared" si="0"/>
        <v>0</v>
      </c>
      <c r="H79" s="60"/>
      <c r="I79" s="60"/>
      <c r="J79" s="60"/>
      <c r="K79" s="51" t="s">
        <v>147</v>
      </c>
      <c r="L79" s="41"/>
      <c r="M79" s="41"/>
      <c r="N79" s="53" t="s">
        <v>135</v>
      </c>
      <c r="O79" s="60"/>
      <c r="Q79">
        <v>0.7</v>
      </c>
    </row>
    <row r="80" spans="1:17">
      <c r="A80" s="60"/>
      <c r="B80" s="41" t="s">
        <v>60</v>
      </c>
      <c r="C80" s="41" t="s">
        <v>75</v>
      </c>
      <c r="D80" s="43"/>
      <c r="E80" s="60">
        <v>2050</v>
      </c>
      <c r="F80" s="114">
        <f t="shared" si="0"/>
        <v>0</v>
      </c>
      <c r="G80" s="114">
        <f t="shared" si="0"/>
        <v>0</v>
      </c>
      <c r="H80" s="60"/>
      <c r="I80" s="60"/>
      <c r="J80" s="60"/>
      <c r="K80" s="51" t="s">
        <v>148</v>
      </c>
      <c r="L80" s="41"/>
      <c r="M80" s="41"/>
      <c r="N80" s="53" t="s">
        <v>135</v>
      </c>
      <c r="O80" s="60"/>
      <c r="Q80">
        <v>0.7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3:O66"/>
  <sheetViews>
    <sheetView zoomScale="80" workbookViewId="0">
      <selection activeCell="F43" sqref="F43"/>
    </sheetView>
  </sheetViews>
  <sheetFormatPr defaultRowHeight="12.75"/>
  <cols>
    <col min="1" max="1" width="3.28515625" bestFit="1" customWidth="1"/>
    <col min="2" max="2" width="5.28515625" customWidth="1"/>
    <col min="3" max="3" width="12.28515625" customWidth="1"/>
    <col min="4" max="4" width="9.7109375" customWidth="1"/>
    <col min="5" max="5" width="5.5703125" bestFit="1" customWidth="1"/>
    <col min="6" max="7" width="8.5703125" customWidth="1"/>
    <col min="8" max="8" width="10" customWidth="1"/>
    <col min="9" max="9" width="9.28515625" customWidth="1"/>
    <col min="10" max="10" width="9.42578125" customWidth="1"/>
    <col min="11" max="11" width="13.140625" bestFit="1" customWidth="1"/>
    <col min="12" max="12" width="12.28515625" customWidth="1"/>
    <col min="13" max="13" width="17.28515625" bestFit="1" customWidth="1"/>
    <col min="14" max="14" width="12.5703125" bestFit="1" customWidth="1"/>
    <col min="15" max="15" width="12" bestFit="1" customWidth="1"/>
  </cols>
  <sheetData>
    <row r="3" spans="1:15">
      <c r="A3" s="1" t="s">
        <v>0</v>
      </c>
      <c r="H3" s="2"/>
      <c r="I3" s="3"/>
      <c r="J3" s="3"/>
      <c r="K3" s="3"/>
      <c r="L3" s="3"/>
      <c r="M3" s="3"/>
      <c r="N3" s="4"/>
      <c r="O3" s="5"/>
    </row>
    <row r="4" spans="1:15" ht="13.5" thickBot="1">
      <c r="A4" s="6" t="s">
        <v>1</v>
      </c>
      <c r="B4" s="6" t="s">
        <v>2</v>
      </c>
      <c r="C4" s="6" t="s">
        <v>3</v>
      </c>
      <c r="D4" s="6" t="s">
        <v>58</v>
      </c>
      <c r="E4" s="6" t="s">
        <v>4</v>
      </c>
      <c r="F4" s="6" t="s">
        <v>6</v>
      </c>
      <c r="G4" s="6" t="s">
        <v>72</v>
      </c>
      <c r="H4" s="6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6" t="s">
        <v>14</v>
      </c>
      <c r="N4" s="8" t="s">
        <v>15</v>
      </c>
      <c r="O4" s="8" t="s">
        <v>16</v>
      </c>
    </row>
    <row r="5" spans="1:15">
      <c r="A5" s="11"/>
      <c r="B5" s="11"/>
      <c r="C5" s="11" t="s">
        <v>18</v>
      </c>
      <c r="D5" s="11"/>
      <c r="E5" s="16"/>
      <c r="F5" s="38" t="s">
        <v>17</v>
      </c>
      <c r="G5" s="38" t="s">
        <v>17</v>
      </c>
      <c r="H5" s="16"/>
      <c r="I5" s="11"/>
      <c r="J5" s="16"/>
      <c r="K5" s="98" t="s">
        <v>74</v>
      </c>
      <c r="L5" s="11"/>
      <c r="M5" s="16"/>
      <c r="N5" s="16"/>
      <c r="O5" s="16"/>
    </row>
    <row r="6" spans="1:15">
      <c r="A6" s="22"/>
      <c r="B6" s="22"/>
      <c r="C6" s="22"/>
      <c r="D6" s="22"/>
      <c r="F6" s="13"/>
      <c r="G6" s="13"/>
      <c r="I6" s="22"/>
      <c r="K6" s="14"/>
      <c r="L6" s="22"/>
    </row>
    <row r="7" spans="1:15">
      <c r="A7" s="22"/>
      <c r="B7" s="22"/>
      <c r="C7" s="22"/>
      <c r="D7" s="22"/>
      <c r="F7" s="45"/>
      <c r="G7" s="45"/>
      <c r="I7" s="22"/>
      <c r="K7" s="14"/>
      <c r="L7" s="22"/>
    </row>
    <row r="8" spans="1:15">
      <c r="A8" s="22"/>
      <c r="B8" s="22"/>
      <c r="C8" s="22"/>
      <c r="D8" s="22"/>
      <c r="F8" s="45"/>
      <c r="G8" s="45"/>
      <c r="I8" s="22"/>
      <c r="K8" s="14"/>
      <c r="L8" s="22"/>
    </row>
    <row r="9" spans="1:15">
      <c r="A9" s="1" t="s">
        <v>47</v>
      </c>
      <c r="H9" s="2"/>
      <c r="I9" s="3"/>
      <c r="J9" s="3"/>
      <c r="K9" s="3"/>
      <c r="L9" s="3"/>
      <c r="M9" s="3"/>
      <c r="N9" s="4"/>
      <c r="O9" s="5"/>
    </row>
    <row r="10" spans="1:15" ht="13.5" thickBot="1">
      <c r="A10" s="6" t="s">
        <v>1</v>
      </c>
      <c r="B10" s="6" t="s">
        <v>2</v>
      </c>
      <c r="C10" s="6" t="s">
        <v>3</v>
      </c>
      <c r="D10" s="6" t="s">
        <v>58</v>
      </c>
      <c r="E10" s="6" t="s">
        <v>4</v>
      </c>
      <c r="F10" s="44" t="s">
        <v>6</v>
      </c>
      <c r="G10" s="44" t="s">
        <v>72</v>
      </c>
      <c r="H10" s="6" t="s">
        <v>9</v>
      </c>
      <c r="I10" s="7" t="s">
        <v>10</v>
      </c>
      <c r="J10" s="7" t="s">
        <v>11</v>
      </c>
      <c r="K10" s="7" t="s">
        <v>12</v>
      </c>
      <c r="L10" s="7" t="s">
        <v>13</v>
      </c>
      <c r="M10" s="6" t="s">
        <v>14</v>
      </c>
      <c r="N10" s="8" t="s">
        <v>15</v>
      </c>
      <c r="O10" s="8" t="s">
        <v>16</v>
      </c>
    </row>
    <row r="11" spans="1:15">
      <c r="A11" s="11"/>
      <c r="B11" s="37" t="s">
        <v>60</v>
      </c>
      <c r="C11" s="11" t="s">
        <v>75</v>
      </c>
      <c r="D11" s="11"/>
      <c r="E11" s="16">
        <v>2010</v>
      </c>
      <c r="F11" s="108">
        <v>0</v>
      </c>
      <c r="G11" s="108">
        <v>0</v>
      </c>
      <c r="H11" s="16"/>
      <c r="I11" s="11"/>
      <c r="J11" s="16"/>
      <c r="K11" s="98" t="s">
        <v>76</v>
      </c>
      <c r="L11" s="11"/>
      <c r="M11" s="16"/>
      <c r="N11" s="16" t="s">
        <v>77</v>
      </c>
      <c r="O11" s="16"/>
    </row>
    <row r="12" spans="1:15">
      <c r="A12" s="11"/>
      <c r="B12" s="37" t="s">
        <v>60</v>
      </c>
      <c r="C12" s="11" t="s">
        <v>75</v>
      </c>
      <c r="D12" s="11"/>
      <c r="E12" s="16">
        <v>2010</v>
      </c>
      <c r="F12" s="108">
        <v>0</v>
      </c>
      <c r="G12" s="108">
        <v>0</v>
      </c>
      <c r="H12" s="16"/>
      <c r="I12" s="11"/>
      <c r="J12" s="16"/>
      <c r="K12" s="98" t="s">
        <v>78</v>
      </c>
      <c r="L12" s="11"/>
      <c r="M12" s="16"/>
      <c r="N12" s="16" t="s">
        <v>79</v>
      </c>
      <c r="O12" s="16"/>
    </row>
    <row r="13" spans="1:15">
      <c r="A13" s="11"/>
      <c r="B13" s="37" t="s">
        <v>60</v>
      </c>
      <c r="C13" s="11" t="s">
        <v>75</v>
      </c>
      <c r="D13" s="11"/>
      <c r="E13" s="16">
        <v>2010</v>
      </c>
      <c r="F13" s="108">
        <v>0</v>
      </c>
      <c r="G13" s="108">
        <v>0</v>
      </c>
      <c r="H13" s="16"/>
      <c r="I13" s="11"/>
      <c r="J13" s="16"/>
      <c r="K13" s="98" t="s">
        <v>80</v>
      </c>
      <c r="L13" s="11"/>
      <c r="M13" s="16"/>
      <c r="N13" s="16" t="s">
        <v>81</v>
      </c>
      <c r="O13" s="16"/>
    </row>
    <row r="14" spans="1:15">
      <c r="A14" s="11"/>
      <c r="B14" s="37" t="s">
        <v>60</v>
      </c>
      <c r="C14" s="11" t="s">
        <v>75</v>
      </c>
      <c r="D14" s="11"/>
      <c r="E14" s="16">
        <v>2020</v>
      </c>
      <c r="F14" s="109">
        <v>4.2900000000000001E-2</v>
      </c>
      <c r="G14" s="109">
        <v>4.2900000000000001E-2</v>
      </c>
      <c r="H14" s="16"/>
      <c r="I14" s="11"/>
      <c r="J14" s="16"/>
      <c r="K14" s="98" t="s">
        <v>82</v>
      </c>
      <c r="L14" s="11"/>
      <c r="M14" s="16"/>
      <c r="N14" s="16" t="s">
        <v>77</v>
      </c>
      <c r="O14" s="16"/>
    </row>
    <row r="15" spans="1:15">
      <c r="A15" s="11"/>
      <c r="B15" s="37" t="s">
        <v>60</v>
      </c>
      <c r="C15" s="11" t="s">
        <v>75</v>
      </c>
      <c r="D15" s="11"/>
      <c r="E15" s="16">
        <v>2050</v>
      </c>
      <c r="F15" s="109">
        <v>0.13</v>
      </c>
      <c r="G15" s="109">
        <v>0.13</v>
      </c>
      <c r="H15" s="16"/>
      <c r="I15" s="11"/>
      <c r="J15" s="16"/>
      <c r="K15" s="98" t="s">
        <v>82</v>
      </c>
      <c r="L15" s="11"/>
      <c r="M15" s="16"/>
      <c r="N15" s="16" t="s">
        <v>77</v>
      </c>
      <c r="O15" s="16"/>
    </row>
    <row r="16" spans="1:15">
      <c r="A16" s="11"/>
      <c r="B16" s="37" t="s">
        <v>60</v>
      </c>
      <c r="C16" s="11" t="s">
        <v>75</v>
      </c>
      <c r="D16" s="11"/>
      <c r="E16" s="16">
        <v>2030</v>
      </c>
      <c r="F16" s="109">
        <v>0.25</v>
      </c>
      <c r="G16" s="109">
        <v>0.25</v>
      </c>
      <c r="H16" s="16"/>
      <c r="I16" s="11"/>
      <c r="J16" s="16"/>
      <c r="K16" s="98" t="s">
        <v>83</v>
      </c>
      <c r="L16" s="11"/>
      <c r="M16" s="16"/>
      <c r="N16" s="16" t="s">
        <v>77</v>
      </c>
      <c r="O16" s="16"/>
    </row>
    <row r="17" spans="1:15">
      <c r="A17" s="11"/>
      <c r="B17" s="37" t="s">
        <v>60</v>
      </c>
      <c r="C17" s="11" t="s">
        <v>75</v>
      </c>
      <c r="D17" s="11"/>
      <c r="E17" s="16">
        <v>2020</v>
      </c>
      <c r="F17" s="110">
        <v>0.13</v>
      </c>
      <c r="G17" s="110">
        <v>0.13</v>
      </c>
      <c r="H17" s="16"/>
      <c r="I17" s="11"/>
      <c r="J17" s="16"/>
      <c r="K17" s="98" t="s">
        <v>84</v>
      </c>
      <c r="L17" s="11"/>
      <c r="M17" s="16"/>
      <c r="N17" s="16" t="s">
        <v>79</v>
      </c>
      <c r="O17" s="16"/>
    </row>
    <row r="18" spans="1:15">
      <c r="A18" s="11"/>
      <c r="B18" s="37" t="s">
        <v>60</v>
      </c>
      <c r="C18" s="11" t="s">
        <v>75</v>
      </c>
      <c r="D18" s="11"/>
      <c r="E18" s="16">
        <v>2020</v>
      </c>
      <c r="F18" s="110">
        <v>0</v>
      </c>
      <c r="G18" s="110">
        <v>0</v>
      </c>
      <c r="H18" s="16"/>
      <c r="I18" s="11"/>
      <c r="J18" s="16"/>
      <c r="K18" s="98" t="s">
        <v>85</v>
      </c>
      <c r="L18" s="11"/>
      <c r="M18" s="16"/>
      <c r="N18" s="16" t="s">
        <v>79</v>
      </c>
      <c r="O18" s="16"/>
    </row>
    <row r="19" spans="1:15">
      <c r="A19" s="11"/>
      <c r="B19" s="37" t="s">
        <v>60</v>
      </c>
      <c r="C19" s="11" t="s">
        <v>75</v>
      </c>
      <c r="D19" s="11"/>
      <c r="E19" s="16">
        <v>2020</v>
      </c>
      <c r="F19" s="110">
        <v>0.01</v>
      </c>
      <c r="G19" s="110">
        <v>0.01</v>
      </c>
      <c r="H19" s="11"/>
      <c r="I19" s="11"/>
      <c r="J19" s="16"/>
      <c r="K19" s="98" t="s">
        <v>86</v>
      </c>
      <c r="L19" s="11"/>
      <c r="M19" s="16"/>
      <c r="N19" s="16" t="s">
        <v>79</v>
      </c>
      <c r="O19" s="16"/>
    </row>
    <row r="20" spans="1:15">
      <c r="A20" s="11"/>
      <c r="B20" s="37" t="s">
        <v>60</v>
      </c>
      <c r="C20" s="11" t="s">
        <v>75</v>
      </c>
      <c r="D20" s="11"/>
      <c r="E20" s="16">
        <v>2020</v>
      </c>
      <c r="F20" s="110">
        <v>0.02</v>
      </c>
      <c r="G20" s="110">
        <v>0.02</v>
      </c>
      <c r="H20" s="11"/>
      <c r="I20" s="11"/>
      <c r="J20" s="16"/>
      <c r="K20" s="98" t="s">
        <v>87</v>
      </c>
      <c r="L20" s="11"/>
      <c r="M20" s="16"/>
      <c r="N20" s="16" t="s">
        <v>79</v>
      </c>
      <c r="O20" s="16"/>
    </row>
    <row r="21" spans="1:15">
      <c r="A21" s="11"/>
      <c r="B21" s="37" t="s">
        <v>60</v>
      </c>
      <c r="C21" s="11" t="s">
        <v>75</v>
      </c>
      <c r="D21" s="11"/>
      <c r="E21" s="16">
        <v>2020</v>
      </c>
      <c r="F21" s="110">
        <f>F22*0.25</f>
        <v>8.4000000000000005E-2</v>
      </c>
      <c r="G21" s="110">
        <f>G22*0.25</f>
        <v>8.4000000000000005E-2</v>
      </c>
      <c r="H21" s="11"/>
      <c r="I21" s="11"/>
      <c r="J21" s="16"/>
      <c r="K21" s="98" t="s">
        <v>88</v>
      </c>
      <c r="L21" s="11"/>
      <c r="M21" s="16"/>
      <c r="N21" s="16" t="s">
        <v>79</v>
      </c>
      <c r="O21" s="16"/>
    </row>
    <row r="22" spans="1:15">
      <c r="A22" s="11"/>
      <c r="B22" s="37" t="s">
        <v>60</v>
      </c>
      <c r="C22" s="11" t="s">
        <v>75</v>
      </c>
      <c r="D22" s="11"/>
      <c r="E22" s="16">
        <v>2050</v>
      </c>
      <c r="F22" s="110">
        <f>MAX(0,(1-SUM(F17:F20))*0.4)</f>
        <v>0.33600000000000002</v>
      </c>
      <c r="G22" s="110">
        <f>MAX(0,(1-SUM(G17:G20))*0.4)</f>
        <v>0.33600000000000002</v>
      </c>
      <c r="H22" s="11"/>
      <c r="I22" s="11"/>
      <c r="J22" s="16"/>
      <c r="K22" s="98" t="s">
        <v>88</v>
      </c>
      <c r="L22" s="11"/>
      <c r="M22" s="16"/>
      <c r="N22" s="16" t="s">
        <v>79</v>
      </c>
      <c r="O22" s="16"/>
    </row>
    <row r="23" spans="1:15">
      <c r="A23" s="11"/>
      <c r="B23" s="37" t="s">
        <v>60</v>
      </c>
      <c r="C23" s="11" t="s">
        <v>75</v>
      </c>
      <c r="D23" s="11"/>
      <c r="E23" s="16">
        <v>2020</v>
      </c>
      <c r="F23" s="80">
        <v>4.2900000000000001E-2</v>
      </c>
      <c r="G23" s="80">
        <v>4.2900000000000001E-2</v>
      </c>
      <c r="H23" s="11"/>
      <c r="I23" s="11"/>
      <c r="J23" s="16"/>
      <c r="K23" s="98" t="s">
        <v>89</v>
      </c>
      <c r="L23" s="11"/>
      <c r="M23" s="16"/>
      <c r="N23" s="16" t="s">
        <v>81</v>
      </c>
      <c r="O23" s="16"/>
    </row>
    <row r="24" spans="1:15">
      <c r="A24" s="11"/>
      <c r="B24" s="37" t="s">
        <v>60</v>
      </c>
      <c r="C24" s="11" t="s">
        <v>75</v>
      </c>
      <c r="D24" s="11"/>
      <c r="E24" s="16">
        <v>2050</v>
      </c>
      <c r="F24" s="80">
        <v>0.13</v>
      </c>
      <c r="G24" s="80">
        <v>0.13</v>
      </c>
      <c r="H24" s="11"/>
      <c r="I24" s="11"/>
      <c r="J24" s="16"/>
      <c r="K24" s="98" t="s">
        <v>89</v>
      </c>
      <c r="L24" s="11"/>
      <c r="M24" s="16"/>
      <c r="N24" s="16" t="s">
        <v>81</v>
      </c>
      <c r="O24" s="16"/>
    </row>
    <row r="25" spans="1:15">
      <c r="A25" s="11"/>
      <c r="B25" s="37" t="s">
        <v>60</v>
      </c>
      <c r="C25" s="11" t="s">
        <v>75</v>
      </c>
      <c r="D25" s="11"/>
      <c r="E25" s="16">
        <v>2030</v>
      </c>
      <c r="F25" s="109">
        <v>0.25</v>
      </c>
      <c r="G25" s="109">
        <v>0.25</v>
      </c>
      <c r="H25" s="11"/>
      <c r="I25" s="11"/>
      <c r="J25" s="16"/>
      <c r="K25" s="98" t="s">
        <v>90</v>
      </c>
      <c r="L25" s="11"/>
      <c r="M25" s="16"/>
      <c r="N25" s="16" t="s">
        <v>81</v>
      </c>
      <c r="O25" s="16"/>
    </row>
    <row r="26" spans="1:15">
      <c r="A26" s="11"/>
      <c r="B26" s="83"/>
      <c r="C26" s="11" t="s">
        <v>195</v>
      </c>
      <c r="D26" s="11"/>
      <c r="E26" s="102" t="s">
        <v>91</v>
      </c>
      <c r="F26" s="111">
        <v>2</v>
      </c>
      <c r="G26" s="111">
        <v>2</v>
      </c>
      <c r="H26" s="11"/>
      <c r="I26" s="11"/>
      <c r="J26" s="16"/>
      <c r="K26" s="98" t="s">
        <v>92</v>
      </c>
      <c r="L26" s="11"/>
      <c r="M26" s="16"/>
      <c r="N26" s="16"/>
      <c r="O26" s="16"/>
    </row>
    <row r="27" spans="1:15">
      <c r="A27" s="16"/>
      <c r="B27" s="83"/>
      <c r="C27" s="11" t="s">
        <v>93</v>
      </c>
      <c r="D27" s="11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>
      <c r="A28" s="16"/>
      <c r="B28" s="83" t="s">
        <v>94</v>
      </c>
      <c r="C28" s="16" t="s">
        <v>95</v>
      </c>
      <c r="D28" s="16"/>
      <c r="E28" s="102" t="s">
        <v>91</v>
      </c>
      <c r="F28" s="112">
        <v>2012</v>
      </c>
      <c r="G28" s="112">
        <v>2200</v>
      </c>
      <c r="H28" s="16"/>
      <c r="I28" s="16"/>
      <c r="J28" s="16"/>
      <c r="K28" s="12" t="s">
        <v>96</v>
      </c>
      <c r="L28" s="16"/>
      <c r="M28" s="16"/>
      <c r="N28" s="16"/>
      <c r="O28" s="16"/>
    </row>
    <row r="29" spans="1:15">
      <c r="A29" s="16"/>
      <c r="B29" s="83"/>
      <c r="C29" s="16" t="s">
        <v>32</v>
      </c>
      <c r="D29" s="16"/>
      <c r="E29" s="16">
        <v>2020</v>
      </c>
      <c r="F29" s="112">
        <v>600</v>
      </c>
      <c r="G29" s="112"/>
      <c r="H29" s="16"/>
      <c r="I29" s="16"/>
      <c r="J29" s="16"/>
      <c r="K29" s="12" t="s">
        <v>198</v>
      </c>
      <c r="L29" s="16"/>
      <c r="M29" s="16"/>
      <c r="N29" s="16" t="s">
        <v>97</v>
      </c>
      <c r="O29" s="16"/>
    </row>
    <row r="30" spans="1:15">
      <c r="A30" s="16"/>
      <c r="B30" s="83"/>
      <c r="C30" s="17" t="s">
        <v>30</v>
      </c>
      <c r="D30" s="16" t="s">
        <v>197</v>
      </c>
      <c r="E30" s="16">
        <v>2020</v>
      </c>
      <c r="F30" s="113">
        <f>0.6</f>
        <v>0.6</v>
      </c>
      <c r="G30" s="112">
        <v>0.7</v>
      </c>
      <c r="H30" s="16"/>
      <c r="I30" s="16"/>
      <c r="J30" s="16"/>
      <c r="K30" s="12" t="s">
        <v>198</v>
      </c>
      <c r="L30" s="16"/>
      <c r="M30" s="16"/>
      <c r="N30" s="16" t="s">
        <v>197</v>
      </c>
      <c r="O30" s="16"/>
    </row>
    <row r="31" spans="1:15">
      <c r="A31" s="16"/>
      <c r="B31" s="83"/>
      <c r="C31" s="17" t="s">
        <v>30</v>
      </c>
      <c r="D31" s="16" t="s">
        <v>197</v>
      </c>
      <c r="E31" s="16">
        <v>2050</v>
      </c>
      <c r="F31" s="113">
        <v>0.25</v>
      </c>
      <c r="G31" s="112">
        <v>0.5</v>
      </c>
      <c r="H31" s="16"/>
      <c r="I31" s="16"/>
      <c r="J31" s="16"/>
      <c r="K31" s="12" t="s">
        <v>198</v>
      </c>
      <c r="L31" s="16"/>
      <c r="M31" s="16"/>
      <c r="N31" s="16" t="s">
        <v>197</v>
      </c>
      <c r="O31" s="16"/>
    </row>
    <row r="32" spans="1:15">
      <c r="A32" s="16"/>
      <c r="B32" s="83" t="s">
        <v>94</v>
      </c>
      <c r="C32" s="16" t="s">
        <v>203</v>
      </c>
      <c r="D32" s="16"/>
      <c r="E32" s="102" t="s">
        <v>91</v>
      </c>
      <c r="F32" s="112">
        <v>2025</v>
      </c>
      <c r="G32" s="112">
        <v>2200</v>
      </c>
      <c r="H32" s="16"/>
      <c r="I32" s="16"/>
      <c r="J32" s="16"/>
      <c r="K32" s="12" t="s">
        <v>98</v>
      </c>
      <c r="L32" s="16"/>
      <c r="M32" s="16"/>
      <c r="N32" s="16"/>
      <c r="O32" s="16"/>
    </row>
    <row r="35" spans="1:14">
      <c r="A35" s="1" t="s">
        <v>61</v>
      </c>
      <c r="G35" s="2"/>
      <c r="H35" s="3"/>
      <c r="I35" s="3"/>
      <c r="J35" s="3"/>
      <c r="K35" s="3"/>
      <c r="L35" s="3"/>
      <c r="M35" s="4"/>
    </row>
    <row r="36" spans="1:14" ht="13.5" thickBot="1">
      <c r="A36" s="6" t="s">
        <v>1</v>
      </c>
      <c r="B36" s="6" t="s">
        <v>2</v>
      </c>
      <c r="C36" s="6" t="s">
        <v>3</v>
      </c>
      <c r="D36" s="6" t="s">
        <v>58</v>
      </c>
      <c r="E36" s="6" t="s">
        <v>4</v>
      </c>
      <c r="F36" s="44" t="s">
        <v>6</v>
      </c>
      <c r="G36" s="44" t="s">
        <v>72</v>
      </c>
      <c r="H36" s="6" t="s">
        <v>9</v>
      </c>
      <c r="I36" s="7" t="s">
        <v>10</v>
      </c>
      <c r="J36" s="7" t="s">
        <v>11</v>
      </c>
      <c r="K36" s="7" t="s">
        <v>12</v>
      </c>
      <c r="L36" s="7" t="s">
        <v>13</v>
      </c>
      <c r="M36" s="6" t="s">
        <v>14</v>
      </c>
      <c r="N36" s="8" t="s">
        <v>15</v>
      </c>
    </row>
    <row r="37" spans="1:14">
      <c r="A37" s="16"/>
      <c r="B37" s="16" t="s">
        <v>60</v>
      </c>
      <c r="C37" s="16" t="s">
        <v>56</v>
      </c>
      <c r="D37" s="16" t="s">
        <v>184</v>
      </c>
      <c r="E37" s="16">
        <v>2010</v>
      </c>
      <c r="F37" s="80">
        <v>0.01</v>
      </c>
      <c r="G37" s="16"/>
      <c r="H37" s="16"/>
      <c r="I37" s="16"/>
      <c r="J37" s="16"/>
      <c r="K37" s="16" t="s">
        <v>187</v>
      </c>
      <c r="L37" s="16"/>
      <c r="M37" s="16"/>
      <c r="N37" s="16" t="s">
        <v>183</v>
      </c>
    </row>
    <row r="38" spans="1:14">
      <c r="A38" s="16"/>
      <c r="B38" s="16" t="s">
        <v>60</v>
      </c>
      <c r="C38" s="16" t="s">
        <v>56</v>
      </c>
      <c r="D38" s="16" t="s">
        <v>185</v>
      </c>
      <c r="E38" s="16">
        <v>2010</v>
      </c>
      <c r="F38" s="80">
        <v>0.01</v>
      </c>
      <c r="G38" s="16"/>
      <c r="H38" s="16"/>
      <c r="I38" s="16"/>
      <c r="J38" s="16"/>
      <c r="K38" s="16" t="s">
        <v>188</v>
      </c>
      <c r="L38" s="16"/>
      <c r="M38" s="16"/>
      <c r="N38" s="16" t="s">
        <v>183</v>
      </c>
    </row>
    <row r="39" spans="1:14">
      <c r="A39" s="16"/>
      <c r="B39" s="16" t="s">
        <v>60</v>
      </c>
      <c r="C39" s="16" t="s">
        <v>56</v>
      </c>
      <c r="D39" s="16" t="s">
        <v>185</v>
      </c>
      <c r="E39" s="16">
        <v>2010</v>
      </c>
      <c r="F39" s="80">
        <v>0.01</v>
      </c>
      <c r="G39" s="16"/>
      <c r="H39" s="16"/>
      <c r="I39" s="16"/>
      <c r="J39" s="16"/>
      <c r="K39" s="16" t="s">
        <v>189</v>
      </c>
      <c r="L39" s="16"/>
      <c r="M39" s="16"/>
      <c r="N39" s="16" t="s">
        <v>183</v>
      </c>
    </row>
    <row r="40" spans="1:14">
      <c r="A40" s="16"/>
      <c r="B40" s="16" t="s">
        <v>60</v>
      </c>
      <c r="C40" s="16" t="s">
        <v>56</v>
      </c>
      <c r="D40" s="16" t="s">
        <v>185</v>
      </c>
      <c r="E40" s="16">
        <v>2010</v>
      </c>
      <c r="F40" s="80">
        <v>0.01</v>
      </c>
      <c r="G40" s="16"/>
      <c r="H40" s="16"/>
      <c r="I40" s="16"/>
      <c r="J40" s="16"/>
      <c r="K40" s="16" t="s">
        <v>190</v>
      </c>
      <c r="L40" s="16"/>
      <c r="M40" s="16"/>
      <c r="N40" s="16" t="s">
        <v>183</v>
      </c>
    </row>
    <row r="41" spans="1:14">
      <c r="A41" s="16"/>
      <c r="B41" s="16" t="s">
        <v>60</v>
      </c>
      <c r="C41" s="16" t="s">
        <v>56</v>
      </c>
      <c r="D41" s="16" t="s">
        <v>185</v>
      </c>
      <c r="E41" s="16">
        <v>2010</v>
      </c>
      <c r="F41" s="80">
        <v>0.01</v>
      </c>
      <c r="G41" s="16"/>
      <c r="H41" s="16"/>
      <c r="I41" s="16"/>
      <c r="J41" s="16"/>
      <c r="K41" s="16" t="s">
        <v>191</v>
      </c>
      <c r="L41" s="16"/>
      <c r="M41" s="16"/>
      <c r="N41" s="16" t="s">
        <v>183</v>
      </c>
    </row>
    <row r="42" spans="1:14">
      <c r="A42" s="16"/>
      <c r="B42" s="16" t="s">
        <v>60</v>
      </c>
      <c r="C42" s="16" t="s">
        <v>56</v>
      </c>
      <c r="D42" s="16" t="s">
        <v>186</v>
      </c>
      <c r="E42" s="16">
        <v>2010</v>
      </c>
      <c r="F42" s="80">
        <v>0.01</v>
      </c>
      <c r="G42" s="16"/>
      <c r="H42" s="16"/>
      <c r="I42" s="16"/>
      <c r="J42" s="16"/>
      <c r="K42" s="16" t="s">
        <v>192</v>
      </c>
      <c r="L42" s="16"/>
      <c r="M42" s="16"/>
      <c r="N42" s="16" t="s">
        <v>183</v>
      </c>
    </row>
    <row r="43" spans="1:14">
      <c r="A43" s="16"/>
      <c r="B43" s="16" t="s">
        <v>60</v>
      </c>
      <c r="C43" s="16" t="s">
        <v>56</v>
      </c>
      <c r="D43" s="16" t="s">
        <v>186</v>
      </c>
      <c r="E43" s="16">
        <v>2010</v>
      </c>
      <c r="F43" s="80">
        <v>0.01</v>
      </c>
      <c r="G43" s="16"/>
      <c r="H43" s="16"/>
      <c r="I43" s="16"/>
      <c r="J43" s="16"/>
      <c r="K43" s="16" t="s">
        <v>193</v>
      </c>
      <c r="L43" s="16"/>
      <c r="M43" s="16"/>
      <c r="N43" s="16" t="s">
        <v>183</v>
      </c>
    </row>
    <row r="44" spans="1:14">
      <c r="A44" s="16"/>
      <c r="B44" s="16" t="s">
        <v>60</v>
      </c>
      <c r="C44" s="16" t="s">
        <v>56</v>
      </c>
      <c r="D44" s="16" t="s">
        <v>175</v>
      </c>
      <c r="E44" s="16">
        <v>2010</v>
      </c>
      <c r="F44" s="80">
        <v>0.01</v>
      </c>
      <c r="G44" s="16"/>
      <c r="H44" s="16"/>
      <c r="I44" s="16"/>
      <c r="J44" s="16"/>
      <c r="K44" s="16" t="s">
        <v>194</v>
      </c>
      <c r="L44" s="16"/>
      <c r="M44" s="16"/>
      <c r="N44" s="16" t="s">
        <v>179</v>
      </c>
    </row>
    <row r="45" spans="1:14">
      <c r="A45" s="75"/>
      <c r="B45" s="75" t="s">
        <v>60</v>
      </c>
      <c r="C45" s="75" t="s">
        <v>56</v>
      </c>
      <c r="D45" s="75" t="s">
        <v>184</v>
      </c>
      <c r="E45" s="75">
        <v>2020</v>
      </c>
      <c r="F45" s="79">
        <v>0.09</v>
      </c>
      <c r="G45" s="75"/>
      <c r="H45" s="75"/>
      <c r="I45" s="75"/>
      <c r="J45" s="75"/>
      <c r="K45" s="75" t="s">
        <v>187</v>
      </c>
      <c r="L45" s="75"/>
      <c r="M45" s="75"/>
      <c r="N45" s="75" t="s">
        <v>183</v>
      </c>
    </row>
    <row r="46" spans="1:14">
      <c r="A46" s="75"/>
      <c r="B46" s="75" t="s">
        <v>60</v>
      </c>
      <c r="C46" s="75" t="s">
        <v>56</v>
      </c>
      <c r="D46" s="75" t="s">
        <v>185</v>
      </c>
      <c r="E46" s="75">
        <v>2020</v>
      </c>
      <c r="F46" s="79">
        <v>0.15</v>
      </c>
      <c r="G46" s="75"/>
      <c r="H46" s="75"/>
      <c r="I46" s="75"/>
      <c r="J46" s="75"/>
      <c r="K46" s="75" t="s">
        <v>188</v>
      </c>
      <c r="L46" s="75"/>
      <c r="M46" s="75"/>
      <c r="N46" s="75" t="s">
        <v>183</v>
      </c>
    </row>
    <row r="47" spans="1:14">
      <c r="A47" s="75"/>
      <c r="B47" s="75" t="s">
        <v>60</v>
      </c>
      <c r="C47" s="75" t="s">
        <v>56</v>
      </c>
      <c r="D47" s="75" t="s">
        <v>185</v>
      </c>
      <c r="E47" s="75">
        <v>2020</v>
      </c>
      <c r="F47" s="79">
        <v>0.15</v>
      </c>
      <c r="G47" s="75"/>
      <c r="H47" s="75"/>
      <c r="I47" s="75"/>
      <c r="J47" s="75"/>
      <c r="K47" s="75" t="s">
        <v>189</v>
      </c>
      <c r="L47" s="75"/>
      <c r="M47" s="75"/>
      <c r="N47" s="75" t="s">
        <v>183</v>
      </c>
    </row>
    <row r="48" spans="1:14">
      <c r="A48" s="75"/>
      <c r="B48" s="75" t="s">
        <v>60</v>
      </c>
      <c r="C48" s="75" t="s">
        <v>56</v>
      </c>
      <c r="D48" s="75" t="s">
        <v>185</v>
      </c>
      <c r="E48" s="75">
        <v>2020</v>
      </c>
      <c r="F48" s="79">
        <v>0.15</v>
      </c>
      <c r="G48" s="75"/>
      <c r="H48" s="75"/>
      <c r="I48" s="75"/>
      <c r="J48" s="75"/>
      <c r="K48" s="75" t="s">
        <v>190</v>
      </c>
      <c r="L48" s="75"/>
      <c r="M48" s="75"/>
      <c r="N48" s="75" t="s">
        <v>183</v>
      </c>
    </row>
    <row r="49" spans="1:14">
      <c r="A49" s="75"/>
      <c r="B49" s="75" t="s">
        <v>60</v>
      </c>
      <c r="C49" s="75" t="s">
        <v>56</v>
      </c>
      <c r="D49" s="75" t="s">
        <v>185</v>
      </c>
      <c r="E49" s="75">
        <v>2020</v>
      </c>
      <c r="F49" s="79">
        <v>0.15</v>
      </c>
      <c r="G49" s="75"/>
      <c r="H49" s="75"/>
      <c r="I49" s="75"/>
      <c r="J49" s="75"/>
      <c r="K49" s="75" t="s">
        <v>191</v>
      </c>
      <c r="L49" s="75"/>
      <c r="M49" s="75"/>
      <c r="N49" s="75" t="s">
        <v>183</v>
      </c>
    </row>
    <row r="50" spans="1:14">
      <c r="A50" s="75"/>
      <c r="B50" s="75" t="s">
        <v>60</v>
      </c>
      <c r="C50" s="75" t="s">
        <v>56</v>
      </c>
      <c r="D50" s="75" t="s">
        <v>186</v>
      </c>
      <c r="E50" s="75">
        <v>2020</v>
      </c>
      <c r="F50" s="79">
        <v>0.105</v>
      </c>
      <c r="G50" s="75"/>
      <c r="H50" s="75"/>
      <c r="I50" s="75"/>
      <c r="J50" s="75"/>
      <c r="K50" s="75" t="s">
        <v>192</v>
      </c>
      <c r="L50" s="75"/>
      <c r="M50" s="75"/>
      <c r="N50" s="75" t="s">
        <v>183</v>
      </c>
    </row>
    <row r="51" spans="1:14">
      <c r="A51" s="75"/>
      <c r="B51" s="75" t="s">
        <v>60</v>
      </c>
      <c r="C51" s="75" t="s">
        <v>56</v>
      </c>
      <c r="D51" s="75" t="s">
        <v>186</v>
      </c>
      <c r="E51" s="75">
        <v>2020</v>
      </c>
      <c r="F51" s="79">
        <v>0.105</v>
      </c>
      <c r="G51" s="75"/>
      <c r="H51" s="75"/>
      <c r="I51" s="75"/>
      <c r="J51" s="75"/>
      <c r="K51" s="75" t="s">
        <v>193</v>
      </c>
      <c r="L51" s="75"/>
      <c r="M51" s="75"/>
      <c r="N51" s="75" t="s">
        <v>183</v>
      </c>
    </row>
    <row r="52" spans="1:14">
      <c r="A52" s="16"/>
      <c r="B52" s="16" t="s">
        <v>60</v>
      </c>
      <c r="C52" s="16" t="s">
        <v>56</v>
      </c>
      <c r="D52" s="16" t="s">
        <v>175</v>
      </c>
      <c r="E52" s="16">
        <v>2030</v>
      </c>
      <c r="F52" s="16">
        <v>1</v>
      </c>
      <c r="G52" s="16"/>
      <c r="H52" s="16"/>
      <c r="I52" s="16"/>
      <c r="J52" s="16"/>
      <c r="K52" s="16" t="s">
        <v>194</v>
      </c>
      <c r="L52" s="16"/>
      <c r="M52" s="16"/>
      <c r="N52" s="16" t="s">
        <v>179</v>
      </c>
    </row>
    <row r="53" spans="1:14">
      <c r="A53" s="75"/>
      <c r="B53" s="75" t="s">
        <v>60</v>
      </c>
      <c r="C53" s="75" t="s">
        <v>56</v>
      </c>
      <c r="D53" s="75" t="s">
        <v>184</v>
      </c>
      <c r="E53" s="75">
        <v>2050</v>
      </c>
      <c r="F53" s="79">
        <v>0.3</v>
      </c>
      <c r="G53" s="75"/>
      <c r="H53" s="75"/>
      <c r="I53" s="75"/>
      <c r="J53" s="75"/>
      <c r="K53" s="75" t="s">
        <v>187</v>
      </c>
      <c r="L53" s="75"/>
      <c r="M53" s="75"/>
      <c r="N53" s="75" t="s">
        <v>183</v>
      </c>
    </row>
    <row r="54" spans="1:14">
      <c r="A54" s="75"/>
      <c r="B54" s="75" t="s">
        <v>60</v>
      </c>
      <c r="C54" s="75" t="s">
        <v>56</v>
      </c>
      <c r="D54" s="75" t="s">
        <v>185</v>
      </c>
      <c r="E54" s="75">
        <v>2050</v>
      </c>
      <c r="F54" s="79">
        <v>0.5</v>
      </c>
      <c r="G54" s="75"/>
      <c r="H54" s="75"/>
      <c r="I54" s="75"/>
      <c r="J54" s="75"/>
      <c r="K54" s="75" t="s">
        <v>188</v>
      </c>
      <c r="L54" s="75"/>
      <c r="M54" s="75"/>
      <c r="N54" s="75" t="s">
        <v>183</v>
      </c>
    </row>
    <row r="55" spans="1:14">
      <c r="A55" s="75"/>
      <c r="B55" s="75" t="s">
        <v>60</v>
      </c>
      <c r="C55" s="75" t="s">
        <v>56</v>
      </c>
      <c r="D55" s="75" t="s">
        <v>185</v>
      </c>
      <c r="E55" s="75">
        <v>2050</v>
      </c>
      <c r="F55" s="79">
        <v>0.4</v>
      </c>
      <c r="G55" s="75"/>
      <c r="H55" s="75"/>
      <c r="I55" s="75"/>
      <c r="J55" s="75"/>
      <c r="K55" s="75" t="s">
        <v>189</v>
      </c>
      <c r="L55" s="75"/>
      <c r="M55" s="75"/>
      <c r="N55" s="75" t="s">
        <v>183</v>
      </c>
    </row>
    <row r="56" spans="1:14">
      <c r="A56" s="75"/>
      <c r="B56" s="75" t="s">
        <v>60</v>
      </c>
      <c r="C56" s="75" t="s">
        <v>56</v>
      </c>
      <c r="D56" s="75" t="s">
        <v>185</v>
      </c>
      <c r="E56" s="75">
        <v>2050</v>
      </c>
      <c r="F56" s="79">
        <v>0.4</v>
      </c>
      <c r="G56" s="75"/>
      <c r="H56" s="75"/>
      <c r="I56" s="75"/>
      <c r="J56" s="75"/>
      <c r="K56" s="75" t="s">
        <v>190</v>
      </c>
      <c r="L56" s="75"/>
      <c r="M56" s="75"/>
      <c r="N56" s="75" t="s">
        <v>183</v>
      </c>
    </row>
    <row r="57" spans="1:14">
      <c r="A57" s="75"/>
      <c r="B57" s="75" t="s">
        <v>60</v>
      </c>
      <c r="C57" s="75" t="s">
        <v>56</v>
      </c>
      <c r="D57" s="75" t="s">
        <v>185</v>
      </c>
      <c r="E57" s="75">
        <v>2050</v>
      </c>
      <c r="F57" s="79">
        <v>0.4</v>
      </c>
      <c r="G57" s="75"/>
      <c r="H57" s="75"/>
      <c r="I57" s="75"/>
      <c r="J57" s="75"/>
      <c r="K57" s="75" t="s">
        <v>191</v>
      </c>
      <c r="L57" s="75"/>
      <c r="M57" s="75"/>
      <c r="N57" s="75" t="s">
        <v>183</v>
      </c>
    </row>
    <row r="58" spans="1:14">
      <c r="A58" s="75"/>
      <c r="B58" s="75" t="s">
        <v>60</v>
      </c>
      <c r="C58" s="75" t="s">
        <v>56</v>
      </c>
      <c r="D58" s="75" t="s">
        <v>186</v>
      </c>
      <c r="E58" s="75">
        <v>2050</v>
      </c>
      <c r="F58" s="79">
        <v>0.35</v>
      </c>
      <c r="G58" s="75"/>
      <c r="H58" s="75"/>
      <c r="I58" s="75"/>
      <c r="J58" s="75"/>
      <c r="K58" s="75" t="s">
        <v>192</v>
      </c>
      <c r="L58" s="75"/>
      <c r="M58" s="75"/>
      <c r="N58" s="75" t="s">
        <v>183</v>
      </c>
    </row>
    <row r="59" spans="1:14">
      <c r="A59" s="75"/>
      <c r="B59" s="75" t="s">
        <v>60</v>
      </c>
      <c r="C59" s="75" t="s">
        <v>56</v>
      </c>
      <c r="D59" s="75" t="s">
        <v>186</v>
      </c>
      <c r="E59" s="75">
        <v>2050</v>
      </c>
      <c r="F59" s="79">
        <v>0.35</v>
      </c>
      <c r="G59" s="75"/>
      <c r="H59" s="75"/>
      <c r="I59" s="75"/>
      <c r="J59" s="75"/>
      <c r="K59" s="75" t="s">
        <v>193</v>
      </c>
      <c r="L59" s="75"/>
      <c r="M59" s="75"/>
      <c r="N59" s="75" t="s">
        <v>183</v>
      </c>
    </row>
    <row r="60" spans="1:14">
      <c r="A60" s="16"/>
      <c r="B60" s="16" t="s">
        <v>60</v>
      </c>
      <c r="C60" s="16" t="s">
        <v>56</v>
      </c>
      <c r="D60" s="16" t="s">
        <v>184</v>
      </c>
      <c r="E60" s="16">
        <v>2100</v>
      </c>
      <c r="F60" s="80">
        <v>0.3</v>
      </c>
      <c r="G60" s="16"/>
      <c r="H60" s="16"/>
      <c r="I60" s="16"/>
      <c r="J60" s="16"/>
      <c r="K60" s="16" t="s">
        <v>187</v>
      </c>
      <c r="L60" s="16"/>
      <c r="M60" s="16"/>
      <c r="N60" s="16" t="s">
        <v>183</v>
      </c>
    </row>
    <row r="61" spans="1:14">
      <c r="A61" s="16"/>
      <c r="B61" s="16" t="s">
        <v>60</v>
      </c>
      <c r="C61" s="16" t="s">
        <v>56</v>
      </c>
      <c r="D61" s="16" t="s">
        <v>185</v>
      </c>
      <c r="E61" s="16">
        <v>2100</v>
      </c>
      <c r="F61" s="80">
        <v>0.5</v>
      </c>
      <c r="G61" s="16"/>
      <c r="H61" s="16"/>
      <c r="I61" s="16"/>
      <c r="J61" s="16"/>
      <c r="K61" s="16" t="s">
        <v>188</v>
      </c>
      <c r="L61" s="16"/>
      <c r="M61" s="16"/>
      <c r="N61" s="16" t="s">
        <v>183</v>
      </c>
    </row>
    <row r="62" spans="1:14">
      <c r="A62" s="16"/>
      <c r="B62" s="16" t="s">
        <v>60</v>
      </c>
      <c r="C62" s="16" t="s">
        <v>56</v>
      </c>
      <c r="D62" s="16" t="s">
        <v>185</v>
      </c>
      <c r="E62" s="16">
        <v>2100</v>
      </c>
      <c r="F62" s="80">
        <v>0.6</v>
      </c>
      <c r="G62" s="16"/>
      <c r="H62" s="16"/>
      <c r="I62" s="16"/>
      <c r="J62" s="16"/>
      <c r="K62" s="16" t="s">
        <v>189</v>
      </c>
      <c r="L62" s="16"/>
      <c r="M62" s="16"/>
      <c r="N62" s="16" t="s">
        <v>183</v>
      </c>
    </row>
    <row r="63" spans="1:14">
      <c r="A63" s="16"/>
      <c r="B63" s="16" t="s">
        <v>60</v>
      </c>
      <c r="C63" s="16" t="s">
        <v>56</v>
      </c>
      <c r="D63" s="16" t="s">
        <v>185</v>
      </c>
      <c r="E63" s="16">
        <v>2100</v>
      </c>
      <c r="F63" s="80">
        <v>0.6</v>
      </c>
      <c r="G63" s="16"/>
      <c r="H63" s="16"/>
      <c r="I63" s="16"/>
      <c r="J63" s="16"/>
      <c r="K63" s="16" t="s">
        <v>190</v>
      </c>
      <c r="L63" s="16"/>
      <c r="M63" s="16"/>
      <c r="N63" s="16" t="s">
        <v>183</v>
      </c>
    </row>
    <row r="64" spans="1:14">
      <c r="A64" s="16"/>
      <c r="B64" s="16" t="s">
        <v>60</v>
      </c>
      <c r="C64" s="16" t="s">
        <v>56</v>
      </c>
      <c r="D64" s="16" t="s">
        <v>185</v>
      </c>
      <c r="E64" s="16">
        <v>2100</v>
      </c>
      <c r="F64" s="80">
        <v>0.6</v>
      </c>
      <c r="G64" s="16"/>
      <c r="H64" s="16"/>
      <c r="I64" s="16"/>
      <c r="J64" s="16"/>
      <c r="K64" s="16" t="s">
        <v>191</v>
      </c>
      <c r="L64" s="16"/>
      <c r="M64" s="16"/>
      <c r="N64" s="16" t="s">
        <v>183</v>
      </c>
    </row>
    <row r="65" spans="1:14">
      <c r="A65" s="16"/>
      <c r="B65" s="16" t="s">
        <v>60</v>
      </c>
      <c r="C65" s="16" t="s">
        <v>56</v>
      </c>
      <c r="D65" s="16" t="s">
        <v>186</v>
      </c>
      <c r="E65" s="16">
        <v>2100</v>
      </c>
      <c r="F65" s="80">
        <v>0.5</v>
      </c>
      <c r="G65" s="16"/>
      <c r="H65" s="16"/>
      <c r="I65" s="16"/>
      <c r="J65" s="16"/>
      <c r="K65" s="16" t="s">
        <v>192</v>
      </c>
      <c r="L65" s="16"/>
      <c r="M65" s="16"/>
      <c r="N65" s="16" t="s">
        <v>183</v>
      </c>
    </row>
    <row r="66" spans="1:14">
      <c r="A66" s="16"/>
      <c r="B66" s="16" t="s">
        <v>60</v>
      </c>
      <c r="C66" s="16" t="s">
        <v>56</v>
      </c>
      <c r="D66" s="16" t="s">
        <v>186</v>
      </c>
      <c r="E66" s="16">
        <v>2100</v>
      </c>
      <c r="F66" s="80">
        <v>0.5</v>
      </c>
      <c r="G66" s="16"/>
      <c r="H66" s="16"/>
      <c r="I66" s="16"/>
      <c r="J66" s="16"/>
      <c r="K66" s="16" t="s">
        <v>193</v>
      </c>
      <c r="L66" s="16"/>
      <c r="M66" s="16"/>
      <c r="N66" s="16" t="s">
        <v>183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/>
  <dimension ref="A3:G317"/>
  <sheetViews>
    <sheetView tabSelected="1" workbookViewId="0">
      <selection activeCell="A11" sqref="A11"/>
    </sheetView>
  </sheetViews>
  <sheetFormatPr defaultRowHeight="12.75"/>
  <cols>
    <col min="1" max="1" width="13.140625" style="29" bestFit="1" customWidth="1"/>
    <col min="2" max="2" width="13.140625" style="29" customWidth="1"/>
    <col min="3" max="4" width="6" style="29" customWidth="1"/>
    <col min="5" max="16384" width="9.140625" style="29"/>
  </cols>
  <sheetData>
    <row r="3" spans="1:4">
      <c r="A3" s="28" t="s">
        <v>54</v>
      </c>
      <c r="B3" s="28"/>
    </row>
    <row r="4" spans="1:4" ht="13.5" thickBot="1">
      <c r="A4" s="30" t="s">
        <v>12</v>
      </c>
      <c r="B4" s="148" t="s">
        <v>234</v>
      </c>
      <c r="C4" s="30" t="s">
        <v>6</v>
      </c>
      <c r="D4" s="30" t="s">
        <v>72</v>
      </c>
    </row>
    <row r="5" spans="1:4">
      <c r="A5" s="31" t="s">
        <v>55</v>
      </c>
      <c r="B5" s="149">
        <v>0</v>
      </c>
      <c r="C5" s="67">
        <v>1</v>
      </c>
      <c r="D5" s="68">
        <v>1</v>
      </c>
    </row>
    <row r="6" spans="1:4">
      <c r="A6" s="29" t="s">
        <v>96</v>
      </c>
      <c r="C6" s="67">
        <v>1</v>
      </c>
      <c r="D6" s="68">
        <v>0</v>
      </c>
    </row>
    <row r="7" spans="1:4">
      <c r="A7" s="140" t="s">
        <v>228</v>
      </c>
      <c r="B7" s="140"/>
      <c r="C7" s="141">
        <v>1</v>
      </c>
      <c r="D7" s="142">
        <v>0</v>
      </c>
    </row>
    <row r="10" spans="1:4">
      <c r="A10" s="28" t="s">
        <v>196</v>
      </c>
      <c r="B10" s="28"/>
    </row>
    <row r="11" spans="1:4" ht="13.5" thickBot="1">
      <c r="A11" s="30" t="s">
        <v>15</v>
      </c>
      <c r="B11" s="148" t="s">
        <v>234</v>
      </c>
      <c r="C11" s="30" t="s">
        <v>6</v>
      </c>
      <c r="D11" s="30" t="s">
        <v>72</v>
      </c>
    </row>
    <row r="12" spans="1:4">
      <c r="A12" s="31" t="s">
        <v>55</v>
      </c>
      <c r="B12" s="149">
        <v>0</v>
      </c>
      <c r="C12" s="67">
        <v>1</v>
      </c>
      <c r="D12" s="68">
        <v>1</v>
      </c>
    </row>
    <row r="66" spans="1:7" s="32" customFormat="1">
      <c r="A66" s="29"/>
      <c r="B66" s="29"/>
      <c r="C66" s="29"/>
      <c r="D66" s="29"/>
      <c r="E66" s="29"/>
      <c r="F66" s="29"/>
      <c r="G66" s="29"/>
    </row>
    <row r="67" spans="1:7" s="32" customFormat="1">
      <c r="A67" s="29"/>
      <c r="B67" s="29"/>
      <c r="C67" s="29"/>
      <c r="D67" s="29"/>
      <c r="E67" s="29"/>
      <c r="F67" s="29"/>
      <c r="G67" s="29"/>
    </row>
    <row r="313" spans="1:7" s="32" customFormat="1">
      <c r="A313" s="29"/>
      <c r="B313" s="29"/>
      <c r="C313" s="29"/>
      <c r="D313" s="29"/>
      <c r="E313" s="29"/>
      <c r="F313" s="29"/>
      <c r="G313" s="29"/>
    </row>
    <row r="314" spans="1:7" s="32" customFormat="1">
      <c r="A314" s="29"/>
      <c r="B314" s="29"/>
      <c r="C314" s="29"/>
      <c r="D314" s="29"/>
      <c r="E314" s="29"/>
      <c r="F314" s="29"/>
      <c r="G314" s="29"/>
    </row>
    <row r="316" spans="1:7" s="32" customFormat="1">
      <c r="A316" s="29"/>
      <c r="B316" s="29"/>
      <c r="C316" s="29"/>
      <c r="D316" s="29"/>
      <c r="E316" s="29"/>
      <c r="F316" s="29"/>
      <c r="G316" s="29"/>
    </row>
    <row r="317" spans="1:7" s="32" customFormat="1">
      <c r="A317" s="29"/>
      <c r="B317" s="29"/>
      <c r="C317" s="29"/>
      <c r="D317" s="29"/>
      <c r="E317" s="29"/>
      <c r="F317" s="29"/>
      <c r="G317" s="29"/>
    </row>
  </sheetData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/>
  <dimension ref="A3:S17"/>
  <sheetViews>
    <sheetView topLeftCell="A3" zoomScale="75" workbookViewId="0">
      <selection activeCell="A11" sqref="A11"/>
    </sheetView>
  </sheetViews>
  <sheetFormatPr defaultRowHeight="12.75"/>
  <cols>
    <col min="1" max="1" width="10.42578125" customWidth="1"/>
    <col min="2" max="2" width="10" customWidth="1"/>
    <col min="3" max="16" width="7" customWidth="1"/>
    <col min="17" max="17" width="7.85546875" customWidth="1"/>
    <col min="18" max="18" width="7" style="15" bestFit="1" customWidth="1"/>
    <col min="19" max="19" width="6" style="15" bestFit="1" customWidth="1"/>
    <col min="20" max="23" width="5.5703125" style="15" bestFit="1" customWidth="1"/>
    <col min="24" max="24" width="6" style="15" bestFit="1" customWidth="1"/>
    <col min="25" max="25" width="5.5703125" style="15" bestFit="1" customWidth="1"/>
    <col min="26" max="26" width="6" style="15" bestFit="1" customWidth="1"/>
    <col min="27" max="29" width="5.5703125" style="15" bestFit="1" customWidth="1"/>
    <col min="30" max="30" width="7" style="15" bestFit="1" customWidth="1"/>
    <col min="31" max="16384" width="9.140625" style="15"/>
  </cols>
  <sheetData>
    <row r="3" spans="1:19" ht="13.5" thickBot="1">
      <c r="S3" s="26"/>
    </row>
    <row r="4" spans="1:19" ht="13.5" thickTop="1">
      <c r="A4" s="25" t="s">
        <v>66</v>
      </c>
      <c r="B4" s="33">
        <v>2005</v>
      </c>
      <c r="C4" s="33">
        <v>2010</v>
      </c>
      <c r="D4" s="33">
        <v>2015</v>
      </c>
      <c r="E4" s="34">
        <v>2020</v>
      </c>
      <c r="F4" s="34">
        <v>2025</v>
      </c>
      <c r="G4" s="34">
        <v>2030</v>
      </c>
      <c r="H4" s="34">
        <v>2040</v>
      </c>
      <c r="I4" s="34">
        <v>2050</v>
      </c>
      <c r="J4" s="34">
        <v>2060</v>
      </c>
      <c r="K4" s="34">
        <v>2070</v>
      </c>
      <c r="L4" s="34">
        <v>2080</v>
      </c>
      <c r="M4" s="34">
        <v>2090</v>
      </c>
      <c r="N4" s="34">
        <v>2100</v>
      </c>
    </row>
    <row r="5" spans="1:19">
      <c r="A5" t="s">
        <v>5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</row>
    <row r="6" spans="1:19">
      <c r="A6" t="s">
        <v>6</v>
      </c>
      <c r="B6" s="23">
        <v>100.012593228433</v>
      </c>
      <c r="C6" s="23">
        <v>98.438585986361858</v>
      </c>
      <c r="D6" s="23">
        <v>98.736389295474368</v>
      </c>
      <c r="E6" s="23">
        <v>98.755589722687915</v>
      </c>
      <c r="F6" s="23">
        <v>98.367478843237578</v>
      </c>
      <c r="G6" s="23">
        <v>97.385872900294117</v>
      </c>
      <c r="H6" s="23">
        <v>95.535344886300408</v>
      </c>
      <c r="I6" s="23">
        <v>93.405170236226255</v>
      </c>
      <c r="J6" s="23">
        <v>91.260553353085214</v>
      </c>
      <c r="K6" s="23">
        <v>89.168659718451352</v>
      </c>
      <c r="L6" s="23">
        <v>87.320201104520592</v>
      </c>
      <c r="M6" s="23">
        <v>85.914891005677134</v>
      </c>
      <c r="N6" s="23">
        <v>84.720376944293122</v>
      </c>
    </row>
    <row r="7" spans="1:19">
      <c r="A7" t="s">
        <v>7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</row>
    <row r="8" spans="1:19">
      <c r="A8" t="s">
        <v>8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</row>
    <row r="9" spans="1:19">
      <c r="B9" s="23">
        <v>36524.336569233092</v>
      </c>
      <c r="C9" s="23">
        <v>38047.680686104242</v>
      </c>
      <c r="D9" s="23">
        <v>39348.711641984795</v>
      </c>
      <c r="E9" s="23">
        <v>40725.065307027377</v>
      </c>
      <c r="F9" s="23">
        <v>42072.65409463863</v>
      </c>
      <c r="G9" s="23">
        <v>44446.529465091706</v>
      </c>
      <c r="H9" s="23">
        <v>49286.081913678143</v>
      </c>
      <c r="I9" s="23">
        <v>54115.990045729166</v>
      </c>
      <c r="J9" s="23">
        <v>58399.438861391143</v>
      </c>
      <c r="K9" s="23">
        <v>62174.471962319119</v>
      </c>
      <c r="L9" s="23">
        <v>65142.692917441978</v>
      </c>
      <c r="M9" s="23">
        <v>67514.426347383589</v>
      </c>
      <c r="N9" s="23">
        <v>69202.599804397032</v>
      </c>
    </row>
    <row r="10" spans="1:19" ht="13.5" thickBot="1"/>
    <row r="11" spans="1:19" ht="13.5" thickTop="1">
      <c r="A11" s="25" t="s">
        <v>65</v>
      </c>
      <c r="B11" s="33">
        <v>2005</v>
      </c>
      <c r="C11" s="33">
        <v>2010</v>
      </c>
      <c r="D11" s="33">
        <v>2015</v>
      </c>
      <c r="E11" s="34">
        <v>2020</v>
      </c>
      <c r="F11" s="34">
        <v>2025</v>
      </c>
      <c r="G11" s="34">
        <v>2030</v>
      </c>
      <c r="H11" s="34">
        <v>2040</v>
      </c>
      <c r="I11" s="34">
        <v>2050</v>
      </c>
      <c r="J11" s="34">
        <v>2060</v>
      </c>
      <c r="K11" s="34">
        <v>2070</v>
      </c>
      <c r="L11" s="34">
        <v>2080</v>
      </c>
      <c r="M11" s="34">
        <v>2090</v>
      </c>
      <c r="N11" s="34">
        <v>2100</v>
      </c>
    </row>
    <row r="12" spans="1:19">
      <c r="A12" t="s">
        <v>5</v>
      </c>
      <c r="B12" s="86"/>
      <c r="C12" s="86"/>
      <c r="D12" s="87"/>
      <c r="E12" s="87"/>
      <c r="F12" s="87"/>
      <c r="G12" s="87"/>
      <c r="H12" s="86"/>
      <c r="I12" s="86"/>
      <c r="J12" s="86"/>
      <c r="K12" s="86"/>
      <c r="L12" s="86"/>
      <c r="M12" s="86"/>
      <c r="N12" s="86"/>
      <c r="S12" s="27"/>
    </row>
    <row r="13" spans="1:19">
      <c r="A13" t="s">
        <v>6</v>
      </c>
      <c r="B13" s="93">
        <v>6.0846753355535297</v>
      </c>
      <c r="C13" s="93">
        <v>7.0342466513181998</v>
      </c>
      <c r="D13" s="93">
        <v>6.3715444760693094</v>
      </c>
      <c r="E13" s="93">
        <v>5.7001775723789185</v>
      </c>
      <c r="F13" s="93">
        <v>4.995989540125616</v>
      </c>
      <c r="G13" s="93">
        <v>4.36906557342677</v>
      </c>
      <c r="H13" s="93">
        <v>4.1769840735207326</v>
      </c>
      <c r="I13" s="93">
        <v>3.954346854398461</v>
      </c>
      <c r="J13" s="93">
        <v>3.7735781818298766</v>
      </c>
      <c r="K13" s="93">
        <v>3.5892187522662149</v>
      </c>
      <c r="L13" s="93">
        <v>3.4877358683823996</v>
      </c>
      <c r="M13" s="93">
        <v>3.4125882499965421</v>
      </c>
      <c r="N13" s="93">
        <v>3.3374394887854151</v>
      </c>
      <c r="S13" s="27"/>
    </row>
    <row r="14" spans="1:19">
      <c r="A14" t="s">
        <v>7</v>
      </c>
      <c r="B14" s="86"/>
      <c r="C14" s="86"/>
      <c r="D14" s="87"/>
      <c r="E14" s="87"/>
      <c r="F14" s="87"/>
      <c r="G14" s="87"/>
      <c r="H14" s="86"/>
      <c r="I14" s="86"/>
      <c r="J14" s="86"/>
      <c r="K14" s="86"/>
      <c r="L14" s="86"/>
      <c r="M14" s="86"/>
      <c r="N14" s="86"/>
      <c r="S14" s="27"/>
    </row>
    <row r="15" spans="1:19">
      <c r="A15" t="s">
        <v>8</v>
      </c>
      <c r="B15" s="86"/>
      <c r="C15" s="86"/>
      <c r="D15" s="87"/>
      <c r="E15" s="87"/>
      <c r="F15" s="87"/>
      <c r="G15" s="87"/>
      <c r="H15" s="86"/>
      <c r="I15" s="86"/>
      <c r="J15" s="86"/>
      <c r="K15" s="86"/>
      <c r="L15" s="86"/>
      <c r="M15" s="86"/>
      <c r="N15" s="86"/>
      <c r="S15" s="27"/>
    </row>
    <row r="16" spans="1:19">
      <c r="B16" s="23">
        <v>20943.331217914249</v>
      </c>
      <c r="C16" s="23">
        <v>22119.462628817953</v>
      </c>
      <c r="D16" s="23">
        <v>23207.766486993001</v>
      </c>
      <c r="E16" s="23">
        <v>24243.644087991928</v>
      </c>
      <c r="F16" s="23">
        <v>25177.169374704034</v>
      </c>
      <c r="G16" s="23">
        <v>26001.659612523617</v>
      </c>
      <c r="H16" s="23">
        <v>27518.735948699585</v>
      </c>
      <c r="I16" s="23">
        <v>28619.885516360406</v>
      </c>
      <c r="J16" s="23">
        <v>29320.240342571633</v>
      </c>
      <c r="K16" s="23">
        <v>29821.576753132937</v>
      </c>
      <c r="L16" s="23">
        <v>30200.536557050425</v>
      </c>
      <c r="M16" s="23">
        <v>30454.291702626862</v>
      </c>
      <c r="N16" s="23">
        <v>30552.012455286436</v>
      </c>
      <c r="S16" s="27"/>
    </row>
    <row r="17" spans="19:19">
      <c r="S17" s="27"/>
    </row>
  </sheetData>
  <phoneticPr fontId="6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5"/>
  <dimension ref="A1:P20"/>
  <sheetViews>
    <sheetView zoomScale="80" workbookViewId="0">
      <selection activeCell="Q34" sqref="Q34"/>
    </sheetView>
  </sheetViews>
  <sheetFormatPr defaultRowHeight="12.75"/>
  <cols>
    <col min="2" max="14" width="7.5703125" customWidth="1"/>
  </cols>
  <sheetData>
    <row r="1" spans="1:16" ht="13.5" thickBot="1"/>
    <row r="2" spans="1:16" ht="13.5" thickTop="1">
      <c r="A2" s="25" t="s">
        <v>63</v>
      </c>
      <c r="B2" s="33">
        <v>2005</v>
      </c>
      <c r="C2" s="33">
        <v>2010</v>
      </c>
      <c r="D2" s="33">
        <v>2015</v>
      </c>
      <c r="E2" s="34">
        <v>2020</v>
      </c>
      <c r="F2" s="34">
        <v>2025</v>
      </c>
      <c r="G2" s="34">
        <v>2030</v>
      </c>
      <c r="H2" s="34">
        <v>2040</v>
      </c>
      <c r="I2" s="34">
        <v>2050</v>
      </c>
      <c r="J2" s="34">
        <v>2060</v>
      </c>
      <c r="K2" s="34">
        <v>2070</v>
      </c>
      <c r="L2" s="34">
        <v>2080</v>
      </c>
      <c r="M2" s="34">
        <v>2090</v>
      </c>
      <c r="N2" s="34">
        <v>2100</v>
      </c>
    </row>
    <row r="3" spans="1:16">
      <c r="A3" t="s">
        <v>5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</row>
    <row r="4" spans="1:16">
      <c r="A4" t="s">
        <v>6</v>
      </c>
      <c r="B4" s="35">
        <v>5.3925843879828328</v>
      </c>
      <c r="C4" s="85">
        <v>0.6273574999999999</v>
      </c>
      <c r="D4" s="85">
        <v>0.68500000000000005</v>
      </c>
      <c r="E4" s="85">
        <v>0.80100000000000005</v>
      </c>
      <c r="F4" s="85">
        <v>0.88300000000000001</v>
      </c>
      <c r="G4" s="85">
        <v>0.96599999999999997</v>
      </c>
      <c r="H4" s="85">
        <v>0.96599999999999997</v>
      </c>
      <c r="I4" s="85">
        <v>0.96599999999999997</v>
      </c>
      <c r="J4" s="85">
        <v>0.96599999999999997</v>
      </c>
      <c r="K4" s="35">
        <v>0.97847099237938084</v>
      </c>
      <c r="L4" s="35">
        <v>1.048258242571394</v>
      </c>
      <c r="M4" s="35">
        <v>1.1208648420922755</v>
      </c>
      <c r="N4" s="35">
        <v>1.1962525515761795</v>
      </c>
      <c r="P4" t="s">
        <v>199</v>
      </c>
    </row>
    <row r="5" spans="1:16">
      <c r="A5" t="s">
        <v>7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</row>
    <row r="6" spans="1:16">
      <c r="A6" t="s">
        <v>8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</row>
    <row r="7" spans="1:16">
      <c r="B7" s="23">
        <v>641.599953833227</v>
      </c>
      <c r="C7" s="23">
        <v>526.44608893718203</v>
      </c>
      <c r="D7" s="23">
        <v>552.30721791513997</v>
      </c>
      <c r="E7" s="23">
        <v>580.53621551720346</v>
      </c>
      <c r="F7" s="23">
        <v>613.02097128947287</v>
      </c>
      <c r="G7" s="23">
        <v>639.30641259647098</v>
      </c>
      <c r="H7" s="23">
        <v>688.63988289132249</v>
      </c>
      <c r="I7" s="23">
        <v>741.28217906605926</v>
      </c>
      <c r="J7" s="23">
        <v>796.99080362132565</v>
      </c>
      <c r="K7" s="23">
        <v>855.47766600448665</v>
      </c>
      <c r="L7" s="23">
        <v>916.43111680129346</v>
      </c>
      <c r="M7" s="23">
        <v>979.53942324373486</v>
      </c>
      <c r="N7" s="23">
        <v>1044.5149446658124</v>
      </c>
    </row>
    <row r="8" spans="1:16" ht="13.5" thickBot="1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6" ht="13.5" thickTop="1">
      <c r="A9" s="25" t="s">
        <v>62</v>
      </c>
      <c r="B9" s="33">
        <v>2005</v>
      </c>
      <c r="C9" s="33">
        <v>2010</v>
      </c>
      <c r="D9" s="33">
        <v>2015</v>
      </c>
      <c r="E9" s="34">
        <v>2020</v>
      </c>
      <c r="F9" s="34">
        <v>2025</v>
      </c>
      <c r="G9" s="34">
        <v>2030</v>
      </c>
      <c r="H9" s="34">
        <v>2040</v>
      </c>
      <c r="I9" s="34">
        <v>2050</v>
      </c>
      <c r="J9" s="34">
        <v>2060</v>
      </c>
      <c r="K9" s="34">
        <v>2070</v>
      </c>
      <c r="L9" s="34">
        <v>2080</v>
      </c>
      <c r="M9" s="34">
        <v>2090</v>
      </c>
      <c r="N9" s="34">
        <v>2100</v>
      </c>
    </row>
    <row r="10" spans="1:16">
      <c r="A10" t="s">
        <v>5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</row>
    <row r="11" spans="1:16">
      <c r="A11" t="s">
        <v>6</v>
      </c>
      <c r="B11" s="35">
        <v>0.52813707019492295</v>
      </c>
      <c r="C11" s="35">
        <v>0.44583601611759999</v>
      </c>
      <c r="D11" s="35">
        <v>0.44848201846945429</v>
      </c>
      <c r="E11" s="35">
        <v>0.44920857888886645</v>
      </c>
      <c r="F11" s="35">
        <v>0.44785249523149345</v>
      </c>
      <c r="G11" s="35">
        <v>0.44528488963600477</v>
      </c>
      <c r="H11" s="35">
        <v>0.43680166835792711</v>
      </c>
      <c r="I11" s="35">
        <v>0.42418861690075005</v>
      </c>
      <c r="J11" s="35">
        <v>0.41360242365179056</v>
      </c>
      <c r="K11" s="35">
        <v>0.40253556716893135</v>
      </c>
      <c r="L11" s="35">
        <v>0.39725858801531189</v>
      </c>
      <c r="M11" s="35">
        <v>0.39372179542230901</v>
      </c>
      <c r="N11" s="35">
        <v>0.39002887158629868</v>
      </c>
    </row>
    <row r="12" spans="1:16">
      <c r="A12" t="s">
        <v>7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</row>
    <row r="13" spans="1:16">
      <c r="A13" t="s">
        <v>8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</row>
    <row r="14" spans="1:16">
      <c r="B14" s="23">
        <v>294.22360991310592</v>
      </c>
      <c r="C14" s="23">
        <v>307.73479864281342</v>
      </c>
      <c r="D14" s="23">
        <v>319.91908055822836</v>
      </c>
      <c r="E14" s="23">
        <v>331.47338750118269</v>
      </c>
      <c r="F14" s="23">
        <v>341.89548971357141</v>
      </c>
      <c r="G14" s="23">
        <v>351.22825735176235</v>
      </c>
      <c r="H14" s="23">
        <v>380.04512427312306</v>
      </c>
      <c r="I14" s="23">
        <v>405.10697327141133</v>
      </c>
      <c r="J14" s="23">
        <v>423.90510027270079</v>
      </c>
      <c r="K14" s="23">
        <v>439.39938826577958</v>
      </c>
      <c r="L14" s="23">
        <v>453.49479456155143</v>
      </c>
      <c r="M14" s="23">
        <v>465.98784999735011</v>
      </c>
      <c r="N14" s="23">
        <v>476.64542476391756</v>
      </c>
    </row>
    <row r="15" spans="1:16" ht="13.5" thickBot="1"/>
    <row r="16" spans="1:16" ht="13.5" thickTop="1">
      <c r="A16" s="25" t="s">
        <v>65</v>
      </c>
      <c r="B16" s="33">
        <v>2005</v>
      </c>
      <c r="C16" s="33">
        <v>2010</v>
      </c>
      <c r="D16" s="33">
        <v>2015</v>
      </c>
      <c r="E16" s="34">
        <v>2020</v>
      </c>
      <c r="F16" s="34">
        <v>2025</v>
      </c>
      <c r="G16" s="34">
        <v>2030</v>
      </c>
      <c r="H16" s="34">
        <v>2040</v>
      </c>
      <c r="I16" s="34">
        <v>2050</v>
      </c>
      <c r="J16" s="34">
        <v>2060</v>
      </c>
      <c r="K16" s="34">
        <v>2070</v>
      </c>
      <c r="L16" s="34">
        <v>2080</v>
      </c>
      <c r="M16" s="34">
        <v>2090</v>
      </c>
      <c r="N16" s="34">
        <v>2100</v>
      </c>
    </row>
    <row r="17" spans="1:14">
      <c r="A17" t="s">
        <v>5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</row>
    <row r="18" spans="1:14">
      <c r="A18" t="s">
        <v>6</v>
      </c>
      <c r="B18" s="35">
        <f ca="1">B11/Calc_CH4!B13*1000</f>
        <v>86.797904747513982</v>
      </c>
      <c r="C18" s="35">
        <f ca="1">C11/Calc_CH4!C13*1000</f>
        <v>63.380776679767322</v>
      </c>
      <c r="D18" s="35">
        <f ca="1">D11/Calc_CH4!D13*1000</f>
        <v>70.388274013293682</v>
      </c>
      <c r="E18" s="35">
        <f ca="1">E11/Calc_CH4!E13*1000</f>
        <v>78.806067562802824</v>
      </c>
      <c r="F18" s="35">
        <f ca="1">F11/Calc_CH4!F13*1000</f>
        <v>89.642400496345502</v>
      </c>
      <c r="G18" s="35">
        <f ca="1">G11/Calc_CH4!G13*1000</f>
        <v>101.91764855723061</v>
      </c>
      <c r="H18" s="35">
        <f ca="1">H11/Calc_CH4!H13*1000</f>
        <v>104.57345794707614</v>
      </c>
      <c r="I18" s="35">
        <f ca="1">I11/Calc_CH4!I13*1000</f>
        <v>107.2714742837798</v>
      </c>
      <c r="J18" s="35">
        <f ca="1">J11/Calc_CH4!J13*1000</f>
        <v>109.60483756327721</v>
      </c>
      <c r="K18" s="35">
        <f ca="1">K11/Calc_CH4!K13*1000</f>
        <v>112.15130504786657</v>
      </c>
      <c r="L18" s="35">
        <f ca="1">L11/Calc_CH4!L13*1000</f>
        <v>113.90156910005891</v>
      </c>
      <c r="M18" s="35">
        <f ca="1">M11/Calc_CH4!M13*1000</f>
        <v>115.37336665878398</v>
      </c>
      <c r="N18" s="35">
        <f ca="1">N11/Calc_CH4!N13*1000</f>
        <v>116.86470208580195</v>
      </c>
    </row>
    <row r="19" spans="1:14">
      <c r="A19" t="s">
        <v>7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</row>
    <row r="20" spans="1:14">
      <c r="A20" t="s">
        <v>8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</row>
  </sheetData>
  <phoneticPr fontId="6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AB33"/>
  <sheetViews>
    <sheetView zoomScale="80" workbookViewId="0">
      <selection activeCell="A29" sqref="A29"/>
    </sheetView>
  </sheetViews>
  <sheetFormatPr defaultRowHeight="12.75"/>
  <cols>
    <col min="2" max="14" width="7.85546875" customWidth="1"/>
    <col min="16" max="28" width="7.85546875" customWidth="1"/>
  </cols>
  <sheetData>
    <row r="2" spans="1:28" ht="15.75">
      <c r="A2" s="69" t="s">
        <v>170</v>
      </c>
      <c r="B2" s="69"/>
      <c r="C2" s="69"/>
      <c r="D2" s="69"/>
      <c r="E2" s="69"/>
      <c r="G2" s="70" t="s">
        <v>171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60"/>
    </row>
    <row r="5" spans="1:28" ht="15.75">
      <c r="A5" s="69" t="s">
        <v>172</v>
      </c>
      <c r="B5" s="69"/>
      <c r="C5" s="69"/>
      <c r="D5" s="69"/>
      <c r="E5" s="69"/>
      <c r="F5" s="69"/>
      <c r="H5" s="71" t="s">
        <v>173</v>
      </c>
      <c r="I5" s="72"/>
      <c r="J5" s="72"/>
    </row>
    <row r="6" spans="1:28" ht="13.5" thickBot="1"/>
    <row r="7" spans="1:28" ht="13.5" thickTop="1">
      <c r="A7" s="25" t="s">
        <v>174</v>
      </c>
      <c r="B7" s="33">
        <v>2005</v>
      </c>
      <c r="C7" s="33">
        <v>2010</v>
      </c>
      <c r="D7" s="33">
        <v>2015</v>
      </c>
      <c r="E7" s="34">
        <v>2020</v>
      </c>
      <c r="F7" s="34">
        <v>2025</v>
      </c>
      <c r="G7" s="34">
        <v>2030</v>
      </c>
      <c r="H7" s="34">
        <v>2040</v>
      </c>
      <c r="I7" s="34">
        <v>2050</v>
      </c>
      <c r="J7" s="34">
        <v>2060</v>
      </c>
      <c r="K7" s="34">
        <v>2070</v>
      </c>
      <c r="L7" s="34">
        <v>2080</v>
      </c>
      <c r="M7" s="34">
        <v>2090</v>
      </c>
      <c r="N7" s="34">
        <v>2100</v>
      </c>
      <c r="P7" s="33">
        <v>2005</v>
      </c>
      <c r="Q7" s="33">
        <v>2010</v>
      </c>
      <c r="R7" s="33">
        <v>2015</v>
      </c>
      <c r="S7" s="34">
        <v>2020</v>
      </c>
      <c r="T7" s="34">
        <v>2025</v>
      </c>
      <c r="U7" s="34">
        <v>2030</v>
      </c>
      <c r="V7" s="34">
        <v>2040</v>
      </c>
      <c r="W7" s="34">
        <v>2050</v>
      </c>
      <c r="X7" s="34">
        <v>2060</v>
      </c>
      <c r="Y7" s="34">
        <v>2070</v>
      </c>
      <c r="Z7" s="34">
        <v>2080</v>
      </c>
      <c r="AA7" s="34">
        <v>2090</v>
      </c>
      <c r="AB7" s="34">
        <v>2100</v>
      </c>
    </row>
    <row r="8" spans="1:28">
      <c r="A8" s="90" t="s">
        <v>5</v>
      </c>
      <c r="B8" s="88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P8" s="86">
        <f t="shared" ref="P8:AB11" si="0">B8+B15+B22+B29</f>
        <v>0</v>
      </c>
      <c r="Q8" s="86">
        <f t="shared" si="0"/>
        <v>0</v>
      </c>
      <c r="R8" s="86">
        <f t="shared" si="0"/>
        <v>0</v>
      </c>
      <c r="S8" s="86">
        <f t="shared" si="0"/>
        <v>0</v>
      </c>
      <c r="T8" s="86">
        <f t="shared" si="0"/>
        <v>0</v>
      </c>
      <c r="U8" s="86">
        <f t="shared" si="0"/>
        <v>0</v>
      </c>
      <c r="V8" s="86">
        <f t="shared" si="0"/>
        <v>0</v>
      </c>
      <c r="W8" s="86">
        <f t="shared" si="0"/>
        <v>0</v>
      </c>
      <c r="X8" s="86">
        <f t="shared" si="0"/>
        <v>0</v>
      </c>
      <c r="Y8" s="86">
        <f t="shared" si="0"/>
        <v>0</v>
      </c>
      <c r="Z8" s="86">
        <f t="shared" si="0"/>
        <v>0</v>
      </c>
      <c r="AA8" s="86">
        <f t="shared" si="0"/>
        <v>0</v>
      </c>
      <c r="AB8" s="86">
        <f t="shared" si="0"/>
        <v>0</v>
      </c>
    </row>
    <row r="9" spans="1:28">
      <c r="A9" s="90" t="s">
        <v>6</v>
      </c>
      <c r="B9" s="73">
        <v>0.40731763867091081</v>
      </c>
      <c r="C9" s="74">
        <v>1.3575152803886987</v>
      </c>
      <c r="D9" s="74">
        <v>1.4331457295306862</v>
      </c>
      <c r="E9" s="74">
        <v>1.3690707139547293</v>
      </c>
      <c r="F9" s="74">
        <v>1.0564001149034337</v>
      </c>
      <c r="G9" s="74">
        <v>0.80932672417666396</v>
      </c>
      <c r="H9" s="74">
        <v>0.4423953355525761</v>
      </c>
      <c r="I9" s="74">
        <v>0.39302209679208794</v>
      </c>
      <c r="J9" s="74">
        <v>0.39560172020477163</v>
      </c>
      <c r="K9" s="74">
        <v>0.39654729991368021</v>
      </c>
      <c r="L9" s="74">
        <v>0.39733345984963664</v>
      </c>
      <c r="M9" s="74">
        <v>0.39791783402589831</v>
      </c>
      <c r="N9" s="74">
        <v>0.39841660084803238</v>
      </c>
      <c r="P9" s="23">
        <f t="shared" si="0"/>
        <v>0.42686452595198238</v>
      </c>
      <c r="Q9" s="47">
        <f t="shared" si="0"/>
        <v>1.3999999999999997</v>
      </c>
      <c r="R9" s="23">
        <f t="shared" si="0"/>
        <v>1.4618344925644493</v>
      </c>
      <c r="S9" s="23">
        <f t="shared" si="0"/>
        <v>1.3911296526393349</v>
      </c>
      <c r="T9" s="23">
        <f t="shared" si="0"/>
        <v>1.0743347979022122</v>
      </c>
      <c r="U9" s="47">
        <f t="shared" si="0"/>
        <v>0.82273700000000005</v>
      </c>
      <c r="V9" s="84">
        <f t="shared" si="0"/>
        <v>0.45000000000000007</v>
      </c>
      <c r="W9" s="84">
        <f t="shared" si="0"/>
        <v>0.39999999999999997</v>
      </c>
      <c r="X9" s="23">
        <f t="shared" si="0"/>
        <v>0.40336439393648194</v>
      </c>
      <c r="Y9" s="23">
        <f t="shared" si="0"/>
        <v>0.40455329935201273</v>
      </c>
      <c r="Z9" s="23">
        <f t="shared" si="0"/>
        <v>0.40555927578709361</v>
      </c>
      <c r="AA9" s="23">
        <f t="shared" si="0"/>
        <v>0.40632137329570867</v>
      </c>
      <c r="AB9" s="23">
        <f t="shared" si="0"/>
        <v>0.4069620275295705</v>
      </c>
    </row>
    <row r="10" spans="1:28">
      <c r="A10" s="90" t="s">
        <v>7</v>
      </c>
      <c r="B10" s="88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P10" s="86">
        <f t="shared" si="0"/>
        <v>0</v>
      </c>
      <c r="Q10" s="86">
        <f t="shared" si="0"/>
        <v>0</v>
      </c>
      <c r="R10" s="86">
        <f t="shared" si="0"/>
        <v>0</v>
      </c>
      <c r="S10" s="86">
        <f t="shared" si="0"/>
        <v>0</v>
      </c>
      <c r="T10" s="86">
        <f t="shared" si="0"/>
        <v>0</v>
      </c>
      <c r="U10" s="86">
        <f t="shared" si="0"/>
        <v>0</v>
      </c>
      <c r="V10" s="86">
        <f t="shared" si="0"/>
        <v>0</v>
      </c>
      <c r="W10" s="86">
        <f t="shared" si="0"/>
        <v>0</v>
      </c>
      <c r="X10" s="86">
        <f t="shared" si="0"/>
        <v>0</v>
      </c>
      <c r="Y10" s="86">
        <f t="shared" si="0"/>
        <v>0</v>
      </c>
      <c r="Z10" s="86">
        <f t="shared" si="0"/>
        <v>0</v>
      </c>
      <c r="AA10" s="86">
        <f t="shared" si="0"/>
        <v>0</v>
      </c>
      <c r="AB10" s="86">
        <f t="shared" si="0"/>
        <v>0</v>
      </c>
    </row>
    <row r="11" spans="1:28">
      <c r="A11" s="91" t="s">
        <v>8</v>
      </c>
      <c r="B11" s="88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P11" s="86">
        <f t="shared" si="0"/>
        <v>0</v>
      </c>
      <c r="Q11" s="86">
        <f t="shared" si="0"/>
        <v>0</v>
      </c>
      <c r="R11" s="86">
        <f t="shared" si="0"/>
        <v>0</v>
      </c>
      <c r="S11" s="86">
        <f t="shared" si="0"/>
        <v>0</v>
      </c>
      <c r="T11" s="86">
        <f t="shared" si="0"/>
        <v>0</v>
      </c>
      <c r="U11" s="86">
        <f t="shared" si="0"/>
        <v>0</v>
      </c>
      <c r="V11" s="86">
        <f t="shared" si="0"/>
        <v>0</v>
      </c>
      <c r="W11" s="86">
        <f t="shared" si="0"/>
        <v>0</v>
      </c>
      <c r="X11" s="86">
        <f t="shared" si="0"/>
        <v>0</v>
      </c>
      <c r="Y11" s="86">
        <f t="shared" si="0"/>
        <v>0</v>
      </c>
      <c r="Z11" s="86">
        <f t="shared" si="0"/>
        <v>0</v>
      </c>
      <c r="AA11" s="86">
        <f t="shared" si="0"/>
        <v>0</v>
      </c>
      <c r="AB11" s="86">
        <f t="shared" si="0"/>
        <v>0</v>
      </c>
    </row>
    <row r="12" spans="1:28">
      <c r="B12" s="23">
        <v>306.71432339688715</v>
      </c>
      <c r="C12" s="23">
        <v>440.52622612753618</v>
      </c>
      <c r="D12" s="23">
        <v>657.84363558476093</v>
      </c>
      <c r="E12" s="23">
        <v>931.40576254925111</v>
      </c>
      <c r="F12" s="23">
        <v>1139.3396252558041</v>
      </c>
      <c r="G12" s="23">
        <v>1307.6515201568347</v>
      </c>
      <c r="H12" s="23">
        <v>1532.7538317142976</v>
      </c>
      <c r="I12" s="23">
        <v>1725.319203774148</v>
      </c>
      <c r="J12" s="23">
        <v>1858.6977927707276</v>
      </c>
      <c r="K12" s="23">
        <v>1956.0351946430585</v>
      </c>
      <c r="L12" s="23">
        <v>2032.195630874314</v>
      </c>
      <c r="M12" s="23">
        <v>2092.547985606323</v>
      </c>
      <c r="N12" s="23">
        <v>2141.2713100485435</v>
      </c>
    </row>
    <row r="13" spans="1:28" ht="13.5" thickBot="1"/>
    <row r="14" spans="1:28" ht="13.5" thickTop="1">
      <c r="A14" s="25" t="s">
        <v>175</v>
      </c>
      <c r="B14" s="33">
        <v>2005</v>
      </c>
      <c r="C14" s="33">
        <v>2010</v>
      </c>
      <c r="D14" s="33">
        <v>2015</v>
      </c>
      <c r="E14" s="34">
        <v>2020</v>
      </c>
      <c r="F14" s="34">
        <v>2025</v>
      </c>
      <c r="G14" s="34">
        <v>2030</v>
      </c>
      <c r="H14" s="34">
        <v>2040</v>
      </c>
      <c r="I14" s="34">
        <v>2050</v>
      </c>
      <c r="J14" s="34">
        <v>2060</v>
      </c>
      <c r="K14" s="34">
        <v>2070</v>
      </c>
      <c r="L14" s="34">
        <v>2080</v>
      </c>
      <c r="M14" s="34">
        <v>2090</v>
      </c>
      <c r="N14" s="34">
        <v>2100</v>
      </c>
      <c r="P14" s="33">
        <v>2005</v>
      </c>
      <c r="Q14" s="33">
        <v>2010</v>
      </c>
      <c r="R14" s="33">
        <v>2015</v>
      </c>
      <c r="S14" s="34">
        <v>2020</v>
      </c>
      <c r="T14" s="34">
        <v>2025</v>
      </c>
      <c r="U14" s="34">
        <v>2030</v>
      </c>
      <c r="V14" s="34">
        <v>2040</v>
      </c>
      <c r="W14" s="34">
        <v>2050</v>
      </c>
      <c r="X14" s="34">
        <v>2060</v>
      </c>
      <c r="Y14" s="34">
        <v>2070</v>
      </c>
      <c r="Z14" s="34">
        <v>2080</v>
      </c>
      <c r="AA14" s="34">
        <v>2090</v>
      </c>
      <c r="AB14" s="34">
        <v>2100</v>
      </c>
    </row>
    <row r="15" spans="1:28">
      <c r="A15" t="s">
        <v>5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P15" s="86">
        <f t="array" aca="1" ref="P15:P18" ca="1">B15:B18/(P$8:P$11+Tiny)</f>
        <v>0</v>
      </c>
      <c r="Q15" s="86">
        <f t="array" aca="1" ref="Q15:Q18" ca="1">C15:C18/(Q$8:Q$11+Tiny)</f>
        <v>0</v>
      </c>
      <c r="R15" s="86">
        <f t="array" aca="1" ref="R15:R18" ca="1">D15:D18/(R$8:R$11+Tiny)</f>
        <v>0</v>
      </c>
      <c r="S15" s="86">
        <f t="array" aca="1" ref="S15:S18" ca="1">E15:E18/(S$8:S$11+Tiny)</f>
        <v>0</v>
      </c>
      <c r="T15" s="86">
        <f t="array" aca="1" ref="T15:T18" ca="1">F15:F18/(T$8:T$11+Tiny)</f>
        <v>0</v>
      </c>
      <c r="U15" s="86">
        <f t="array" aca="1" ref="U15:U18" ca="1">G15:G18/(U$8:U$11+Tiny)</f>
        <v>0</v>
      </c>
      <c r="V15" s="86">
        <f t="array" aca="1" ref="V15:V18" ca="1">H15:H18/(V$8:V$11+Tiny)</f>
        <v>0</v>
      </c>
      <c r="W15" s="86">
        <f t="array" aca="1" ref="W15:W18" ca="1">I15:I18/(W$8:W$11+Tiny)</f>
        <v>0</v>
      </c>
      <c r="X15" s="86">
        <f t="array" aca="1" ref="X15:X18" ca="1">J15:J18/(X$8:X$11+Tiny)</f>
        <v>0</v>
      </c>
      <c r="Y15" s="86">
        <f t="array" aca="1" ref="Y15:Y18" ca="1">K15:K18/(Y$8:Y$11+Tiny)</f>
        <v>0</v>
      </c>
      <c r="Z15" s="86">
        <f t="array" aca="1" ref="Z15:Z18" ca="1">L15:L18/(Z$8:Z$11+Tiny)</f>
        <v>0</v>
      </c>
      <c r="AA15" s="86">
        <f t="array" aca="1" ref="AA15:AA18" ca="1">M15:M18/(AA$8:AA$11+Tiny)</f>
        <v>0</v>
      </c>
      <c r="AB15" s="86">
        <f t="array" aca="1" ref="AB15:AB18" ca="1">N15:N18/(AB$8:AB$11+Tiny)</f>
        <v>0</v>
      </c>
    </row>
    <row r="16" spans="1:28">
      <c r="A16" t="s">
        <v>6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P16" s="47">
        <f ca="1"/>
        <v>0</v>
      </c>
      <c r="Q16" s="47">
        <f ca="1"/>
        <v>0</v>
      </c>
      <c r="R16" s="47">
        <f ca="1"/>
        <v>0</v>
      </c>
      <c r="S16" s="47">
        <f ca="1"/>
        <v>0</v>
      </c>
      <c r="T16" s="47">
        <f ca="1"/>
        <v>0</v>
      </c>
      <c r="U16" s="47">
        <f ca="1"/>
        <v>0</v>
      </c>
      <c r="V16" s="47">
        <f ca="1"/>
        <v>0</v>
      </c>
      <c r="W16" s="47">
        <f ca="1"/>
        <v>0</v>
      </c>
      <c r="X16" s="47">
        <f ca="1"/>
        <v>0</v>
      </c>
      <c r="Y16" s="47">
        <f ca="1"/>
        <v>0</v>
      </c>
      <c r="Z16" s="47">
        <f ca="1"/>
        <v>0</v>
      </c>
      <c r="AA16" s="47">
        <f ca="1"/>
        <v>0</v>
      </c>
      <c r="AB16" s="47">
        <f ca="1"/>
        <v>0</v>
      </c>
    </row>
    <row r="17" spans="1:28">
      <c r="A17" t="s">
        <v>7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P17" s="86">
        <f ca="1"/>
        <v>0</v>
      </c>
      <c r="Q17" s="86">
        <f ca="1"/>
        <v>0</v>
      </c>
      <c r="R17" s="86">
        <f ca="1"/>
        <v>0</v>
      </c>
      <c r="S17" s="86">
        <f ca="1"/>
        <v>0</v>
      </c>
      <c r="T17" s="86">
        <f ca="1"/>
        <v>0</v>
      </c>
      <c r="U17" s="86">
        <f ca="1"/>
        <v>0</v>
      </c>
      <c r="V17" s="86">
        <f ca="1"/>
        <v>0</v>
      </c>
      <c r="W17" s="86">
        <f ca="1"/>
        <v>0</v>
      </c>
      <c r="X17" s="86">
        <f ca="1"/>
        <v>0</v>
      </c>
      <c r="Y17" s="86">
        <f ca="1"/>
        <v>0</v>
      </c>
      <c r="Z17" s="86">
        <f ca="1"/>
        <v>0</v>
      </c>
      <c r="AA17" s="86">
        <f ca="1"/>
        <v>0</v>
      </c>
      <c r="AB17" s="86">
        <f ca="1"/>
        <v>0</v>
      </c>
    </row>
    <row r="18" spans="1:28">
      <c r="A18" t="s">
        <v>8</v>
      </c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P18" s="86">
        <f ca="1"/>
        <v>0</v>
      </c>
      <c r="Q18" s="86">
        <f ca="1"/>
        <v>0</v>
      </c>
      <c r="R18" s="86">
        <f ca="1"/>
        <v>0</v>
      </c>
      <c r="S18" s="86">
        <f ca="1"/>
        <v>0</v>
      </c>
      <c r="T18" s="86">
        <f ca="1"/>
        <v>0</v>
      </c>
      <c r="U18" s="86">
        <f ca="1"/>
        <v>0</v>
      </c>
      <c r="V18" s="86">
        <f ca="1"/>
        <v>0</v>
      </c>
      <c r="W18" s="86">
        <f ca="1"/>
        <v>0</v>
      </c>
      <c r="X18" s="86">
        <f ca="1"/>
        <v>0</v>
      </c>
      <c r="Y18" s="86">
        <f ca="1"/>
        <v>0</v>
      </c>
      <c r="Z18" s="86">
        <f ca="1"/>
        <v>0</v>
      </c>
      <c r="AA18" s="86">
        <f ca="1"/>
        <v>0</v>
      </c>
      <c r="AB18" s="86">
        <f ca="1"/>
        <v>0</v>
      </c>
    </row>
    <row r="19" spans="1:28">
      <c r="B19" s="23">
        <f t="shared" ref="B19:N19" si="1">SUM(B15:B18)-B18</f>
        <v>0</v>
      </c>
      <c r="C19" s="23">
        <f t="shared" si="1"/>
        <v>0</v>
      </c>
      <c r="D19" s="23">
        <f t="shared" si="1"/>
        <v>0</v>
      </c>
      <c r="E19" s="23">
        <f t="shared" si="1"/>
        <v>0</v>
      </c>
      <c r="F19" s="23">
        <f t="shared" si="1"/>
        <v>0</v>
      </c>
      <c r="G19" s="23">
        <f t="shared" si="1"/>
        <v>0</v>
      </c>
      <c r="H19" s="23">
        <f t="shared" si="1"/>
        <v>0</v>
      </c>
      <c r="I19" s="23">
        <f t="shared" si="1"/>
        <v>0</v>
      </c>
      <c r="J19" s="23">
        <f t="shared" si="1"/>
        <v>0</v>
      </c>
      <c r="K19" s="23">
        <f t="shared" si="1"/>
        <v>0</v>
      </c>
      <c r="L19" s="23">
        <f t="shared" si="1"/>
        <v>0</v>
      </c>
      <c r="M19" s="23">
        <f t="shared" si="1"/>
        <v>0</v>
      </c>
      <c r="N19" s="23">
        <f t="shared" si="1"/>
        <v>0</v>
      </c>
    </row>
    <row r="20" spans="1:28" ht="13.5" thickBot="1"/>
    <row r="21" spans="1:28" ht="13.5" thickTop="1">
      <c r="A21" s="25" t="s">
        <v>176</v>
      </c>
      <c r="B21" s="33">
        <v>2005</v>
      </c>
      <c r="C21" s="33">
        <v>2010</v>
      </c>
      <c r="D21" s="33">
        <v>2015</v>
      </c>
      <c r="E21" s="34">
        <v>2020</v>
      </c>
      <c r="F21" s="34">
        <v>2025</v>
      </c>
      <c r="G21" s="34">
        <v>2030</v>
      </c>
      <c r="H21" s="34">
        <v>2040</v>
      </c>
      <c r="I21" s="34">
        <v>2050</v>
      </c>
      <c r="J21" s="34">
        <v>2060</v>
      </c>
      <c r="K21" s="34">
        <v>2070</v>
      </c>
      <c r="L21" s="34">
        <v>2080</v>
      </c>
      <c r="M21" s="34">
        <v>2090</v>
      </c>
      <c r="N21" s="34">
        <v>2100</v>
      </c>
      <c r="P21" s="33">
        <v>2005</v>
      </c>
      <c r="Q21" s="33">
        <v>2010</v>
      </c>
      <c r="R21" s="33">
        <v>2015</v>
      </c>
      <c r="S21" s="34">
        <v>2020</v>
      </c>
      <c r="T21" s="34">
        <v>2025</v>
      </c>
      <c r="U21" s="34">
        <v>2030</v>
      </c>
      <c r="V21" s="34">
        <v>2040</v>
      </c>
      <c r="W21" s="34">
        <v>2050</v>
      </c>
      <c r="X21" s="34">
        <v>2060</v>
      </c>
      <c r="Y21" s="34">
        <v>2070</v>
      </c>
      <c r="Z21" s="34">
        <v>2080</v>
      </c>
      <c r="AA21" s="34">
        <v>2090</v>
      </c>
      <c r="AB21" s="34">
        <v>2100</v>
      </c>
    </row>
    <row r="22" spans="1:28">
      <c r="A22" t="s">
        <v>5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P22" s="86">
        <f t="array" aca="1" ref="P22:P25" ca="1">B22:B25/(P$8:P$11+Tiny)</f>
        <v>0</v>
      </c>
      <c r="Q22" s="86">
        <f t="array" aca="1" ref="Q22:Q25" ca="1">C22:C25/(Q$8:Q$11+Tiny)</f>
        <v>0</v>
      </c>
      <c r="R22" s="86">
        <f t="array" aca="1" ref="R22:R25" ca="1">D22:D25/(R$8:R$11+Tiny)</f>
        <v>0</v>
      </c>
      <c r="S22" s="86">
        <f t="array" aca="1" ref="S22:S25" ca="1">E22:E25/(S$8:S$11+Tiny)</f>
        <v>0</v>
      </c>
      <c r="T22" s="86">
        <f t="array" aca="1" ref="T22:T25" ca="1">F22:F25/(T$8:T$11+Tiny)</f>
        <v>0</v>
      </c>
      <c r="U22" s="86">
        <f t="array" aca="1" ref="U22:U25" ca="1">G22:G25/(U$8:U$11+Tiny)</f>
        <v>0</v>
      </c>
      <c r="V22" s="86">
        <f t="array" aca="1" ref="V22:V25" ca="1">H22:H25/(V$8:V$11+Tiny)</f>
        <v>0</v>
      </c>
      <c r="W22" s="86">
        <f t="array" aca="1" ref="W22:W25" ca="1">I22:I25/(W$8:W$11+Tiny)</f>
        <v>0</v>
      </c>
      <c r="X22" s="86">
        <f t="array" aca="1" ref="X22:X25" ca="1">J22:J25/(X$8:X$11+Tiny)</f>
        <v>0</v>
      </c>
      <c r="Y22" s="86">
        <f t="array" aca="1" ref="Y22:Y25" ca="1">K22:K25/(Y$8:Y$11+Tiny)</f>
        <v>0</v>
      </c>
      <c r="Z22" s="86">
        <f t="array" aca="1" ref="Z22:Z25" ca="1">L22:L25/(Z$8:Z$11+Tiny)</f>
        <v>0</v>
      </c>
      <c r="AA22" s="86">
        <f t="array" aca="1" ref="AA22:AA25" ca="1">M22:M25/(AA$8:AA$11+Tiny)</f>
        <v>0</v>
      </c>
      <c r="AB22" s="86">
        <f t="array" aca="1" ref="AB22:AB25" ca="1">N22:N25/(AB$8:AB$11+Tiny)</f>
        <v>0</v>
      </c>
    </row>
    <row r="23" spans="1:28">
      <c r="A23" t="s">
        <v>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P23" s="47">
        <f ca="1"/>
        <v>0</v>
      </c>
      <c r="Q23" s="47">
        <f ca="1"/>
        <v>0</v>
      </c>
      <c r="R23" s="47">
        <f ca="1"/>
        <v>0</v>
      </c>
      <c r="S23" s="47">
        <f ca="1"/>
        <v>0</v>
      </c>
      <c r="T23" s="47">
        <f ca="1"/>
        <v>0</v>
      </c>
      <c r="U23" s="47">
        <f ca="1"/>
        <v>0</v>
      </c>
      <c r="V23" s="47">
        <f ca="1"/>
        <v>0</v>
      </c>
      <c r="W23" s="47">
        <f ca="1"/>
        <v>0</v>
      </c>
      <c r="X23" s="47">
        <f ca="1"/>
        <v>0</v>
      </c>
      <c r="Y23" s="47">
        <f ca="1"/>
        <v>0</v>
      </c>
      <c r="Z23" s="47">
        <f ca="1"/>
        <v>0</v>
      </c>
      <c r="AA23" s="47">
        <f ca="1"/>
        <v>0</v>
      </c>
      <c r="AB23" s="47">
        <f ca="1"/>
        <v>0</v>
      </c>
    </row>
    <row r="24" spans="1:28">
      <c r="A24" t="s">
        <v>7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P24" s="86">
        <f ca="1"/>
        <v>0</v>
      </c>
      <c r="Q24" s="86">
        <f ca="1"/>
        <v>0</v>
      </c>
      <c r="R24" s="86">
        <f ca="1"/>
        <v>0</v>
      </c>
      <c r="S24" s="86">
        <f ca="1"/>
        <v>0</v>
      </c>
      <c r="T24" s="86">
        <f ca="1"/>
        <v>0</v>
      </c>
      <c r="U24" s="86">
        <f ca="1"/>
        <v>0</v>
      </c>
      <c r="V24" s="86">
        <f ca="1"/>
        <v>0</v>
      </c>
      <c r="W24" s="86">
        <f ca="1"/>
        <v>0</v>
      </c>
      <c r="X24" s="86">
        <f ca="1"/>
        <v>0</v>
      </c>
      <c r="Y24" s="86">
        <f ca="1"/>
        <v>0</v>
      </c>
      <c r="Z24" s="86">
        <f ca="1"/>
        <v>0</v>
      </c>
      <c r="AA24" s="86">
        <f ca="1"/>
        <v>0</v>
      </c>
      <c r="AB24" s="86">
        <f ca="1"/>
        <v>0</v>
      </c>
    </row>
    <row r="25" spans="1:28">
      <c r="A25" t="s">
        <v>8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P25" s="86">
        <f ca="1"/>
        <v>0</v>
      </c>
      <c r="Q25" s="86">
        <f ca="1"/>
        <v>0</v>
      </c>
      <c r="R25" s="86">
        <f ca="1"/>
        <v>0</v>
      </c>
      <c r="S25" s="86">
        <f ca="1"/>
        <v>0</v>
      </c>
      <c r="T25" s="86">
        <f ca="1"/>
        <v>0</v>
      </c>
      <c r="U25" s="86">
        <f ca="1"/>
        <v>0</v>
      </c>
      <c r="V25" s="86">
        <f ca="1"/>
        <v>0</v>
      </c>
      <c r="W25" s="86">
        <f ca="1"/>
        <v>0</v>
      </c>
      <c r="X25" s="86">
        <f ca="1"/>
        <v>0</v>
      </c>
      <c r="Y25" s="86">
        <f ca="1"/>
        <v>0</v>
      </c>
      <c r="Z25" s="86">
        <f ca="1"/>
        <v>0</v>
      </c>
      <c r="AA25" s="86">
        <f ca="1"/>
        <v>0</v>
      </c>
      <c r="AB25" s="86">
        <f ca="1"/>
        <v>0</v>
      </c>
    </row>
    <row r="26" spans="1:28">
      <c r="B26" s="23">
        <f t="shared" ref="B26:N26" si="2">SUM(B22:B25)-B25</f>
        <v>0</v>
      </c>
      <c r="C26" s="23">
        <f t="shared" si="2"/>
        <v>0</v>
      </c>
      <c r="D26" s="23">
        <f t="shared" si="2"/>
        <v>0</v>
      </c>
      <c r="E26" s="23">
        <f t="shared" si="2"/>
        <v>0</v>
      </c>
      <c r="F26" s="23">
        <f t="shared" si="2"/>
        <v>0</v>
      </c>
      <c r="G26" s="23">
        <f t="shared" si="2"/>
        <v>0</v>
      </c>
      <c r="H26" s="23">
        <f t="shared" si="2"/>
        <v>0</v>
      </c>
      <c r="I26" s="23">
        <f t="shared" si="2"/>
        <v>0</v>
      </c>
      <c r="J26" s="23">
        <f t="shared" si="2"/>
        <v>0</v>
      </c>
      <c r="K26" s="23">
        <f t="shared" si="2"/>
        <v>0</v>
      </c>
      <c r="L26" s="23">
        <f t="shared" si="2"/>
        <v>0</v>
      </c>
      <c r="M26" s="23">
        <f t="shared" si="2"/>
        <v>0</v>
      </c>
      <c r="N26" s="23">
        <f t="shared" si="2"/>
        <v>0</v>
      </c>
    </row>
    <row r="27" spans="1:28" ht="13.5" thickBot="1"/>
    <row r="28" spans="1:28" ht="13.5" thickTop="1">
      <c r="A28" s="25" t="s">
        <v>177</v>
      </c>
      <c r="B28" s="33">
        <v>2005</v>
      </c>
      <c r="C28" s="33">
        <v>2010</v>
      </c>
      <c r="D28" s="33">
        <v>2015</v>
      </c>
      <c r="E28" s="34">
        <v>2020</v>
      </c>
      <c r="F28" s="34">
        <v>2025</v>
      </c>
      <c r="G28" s="34">
        <v>2030</v>
      </c>
      <c r="H28" s="34">
        <v>2040</v>
      </c>
      <c r="I28" s="34">
        <v>2050</v>
      </c>
      <c r="J28" s="34">
        <v>2060</v>
      </c>
      <c r="K28" s="34">
        <v>2070</v>
      </c>
      <c r="L28" s="34">
        <v>2080</v>
      </c>
      <c r="M28" s="34">
        <v>2090</v>
      </c>
      <c r="N28" s="34">
        <v>2100</v>
      </c>
      <c r="P28" s="33">
        <v>2005</v>
      </c>
      <c r="Q28" s="33">
        <v>2010</v>
      </c>
      <c r="R28" s="33">
        <v>2015</v>
      </c>
      <c r="S28" s="34">
        <v>2020</v>
      </c>
      <c r="T28" s="34">
        <v>2025</v>
      </c>
      <c r="U28" s="34">
        <v>2030</v>
      </c>
      <c r="V28" s="34">
        <v>2040</v>
      </c>
      <c r="W28" s="34">
        <v>2050</v>
      </c>
      <c r="X28" s="34">
        <v>2060</v>
      </c>
      <c r="Y28" s="34">
        <v>2070</v>
      </c>
      <c r="Z28" s="34">
        <v>2080</v>
      </c>
      <c r="AA28" s="34">
        <v>2090</v>
      </c>
      <c r="AB28" s="34">
        <v>2100</v>
      </c>
    </row>
    <row r="29" spans="1:28">
      <c r="A29" t="s">
        <v>5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P29" s="86">
        <f t="array" aca="1" ref="P29:P32" ca="1">B29:B32/(P$8:P$11+Tiny)</f>
        <v>0</v>
      </c>
      <c r="Q29" s="86">
        <f t="array" aca="1" ref="Q29:Q32" ca="1">C29:C32/(Q$8:Q$11+Tiny)</f>
        <v>0</v>
      </c>
      <c r="R29" s="86">
        <f t="array" aca="1" ref="R29:R32" ca="1">D29:D32/(R$8:R$11+Tiny)</f>
        <v>0</v>
      </c>
      <c r="S29" s="86">
        <f t="array" aca="1" ref="S29:S32" ca="1">E29:E32/(S$8:S$11+Tiny)</f>
        <v>0</v>
      </c>
      <c r="T29" s="86">
        <f t="array" aca="1" ref="T29:T32" ca="1">F29:F32/(T$8:T$11+Tiny)</f>
        <v>0</v>
      </c>
      <c r="U29" s="86">
        <f t="array" aca="1" ref="U29:U32" ca="1">G29:G32/(U$8:U$11+Tiny)</f>
        <v>0</v>
      </c>
      <c r="V29" s="86">
        <f t="array" aca="1" ref="V29:V32" ca="1">H29:H32/(V$8:V$11+Tiny)</f>
        <v>0</v>
      </c>
      <c r="W29" s="86">
        <f t="array" aca="1" ref="W29:W32" ca="1">I29:I32/(W$8:W$11+Tiny)</f>
        <v>0</v>
      </c>
      <c r="X29" s="86">
        <f t="array" aca="1" ref="X29:X32" ca="1">J29:J32/(X$8:X$11+Tiny)</f>
        <v>0</v>
      </c>
      <c r="Y29" s="86">
        <f t="array" aca="1" ref="Y29:Y32" ca="1">K29:K32/(Y$8:Y$11+Tiny)</f>
        <v>0</v>
      </c>
      <c r="Z29" s="86">
        <f t="array" aca="1" ref="Z29:Z32" ca="1">L29:L32/(Z$8:Z$11+Tiny)</f>
        <v>0</v>
      </c>
      <c r="AA29" s="86">
        <f t="array" aca="1" ref="AA29:AA32" ca="1">M29:M32/(AA$8:AA$11+Tiny)</f>
        <v>0</v>
      </c>
      <c r="AB29" s="86">
        <f t="array" aca="1" ref="AB29:AB32" ca="1">N29:N32/(AB$8:AB$11+Tiny)</f>
        <v>0</v>
      </c>
    </row>
    <row r="30" spans="1:28">
      <c r="A30" t="s">
        <v>6</v>
      </c>
      <c r="B30" s="23">
        <v>1.9546887281071557E-2</v>
      </c>
      <c r="C30" s="23">
        <v>4.2484719611301049E-2</v>
      </c>
      <c r="D30" s="23">
        <v>2.8688763033763193E-2</v>
      </c>
      <c r="E30" s="23">
        <v>2.2058938684605425E-2</v>
      </c>
      <c r="F30" s="23">
        <v>1.7934682998778591E-2</v>
      </c>
      <c r="G30" s="23">
        <v>1.3410275823336088E-2</v>
      </c>
      <c r="H30" s="23">
        <v>7.6046644474239977E-3</v>
      </c>
      <c r="I30" s="23">
        <v>6.9779032079120137E-3</v>
      </c>
      <c r="J30" s="23">
        <v>7.7626737317102899E-3</v>
      </c>
      <c r="K30" s="23">
        <v>8.0059994383325003E-3</v>
      </c>
      <c r="L30" s="23">
        <v>8.2258159374569689E-3</v>
      </c>
      <c r="M30" s="23">
        <v>8.4035392698103371E-3</v>
      </c>
      <c r="N30" s="23">
        <v>8.5454266815381385E-3</v>
      </c>
      <c r="P30" s="47">
        <f ca="1"/>
        <v>4.5791781811071804E-2</v>
      </c>
      <c r="Q30" s="47">
        <f ca="1"/>
        <v>3.034622827211059E-2</v>
      </c>
      <c r="R30" s="47">
        <f ca="1"/>
        <v>1.9625178609522502E-2</v>
      </c>
      <c r="S30" s="47">
        <f ca="1"/>
        <v>1.5856853188987111E-2</v>
      </c>
      <c r="T30" s="47">
        <f ca="1"/>
        <v>1.6693756003347181E-2</v>
      </c>
      <c r="U30" s="47">
        <f ca="1"/>
        <v>1.629959003549919E-2</v>
      </c>
      <c r="V30" s="47">
        <f ca="1"/>
        <v>1.6899254290054982E-2</v>
      </c>
      <c r="W30" s="47">
        <f ca="1"/>
        <v>1.7444757976168141E-2</v>
      </c>
      <c r="X30" s="47">
        <f ca="1"/>
        <v>1.9244816421966751E-2</v>
      </c>
      <c r="Y30" s="47">
        <f ca="1"/>
        <v>1.9789727166645937E-2</v>
      </c>
      <c r="Z30" s="47">
        <f ca="1"/>
        <v>2.028264771212538E-2</v>
      </c>
      <c r="AA30" s="47">
        <f ca="1"/>
        <v>2.0682001492972134E-2</v>
      </c>
      <c r="AB30" s="47">
        <f ca="1"/>
        <v>2.0998093390713513E-2</v>
      </c>
    </row>
    <row r="31" spans="1:28">
      <c r="A31" t="s">
        <v>7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P31" s="86">
        <f ca="1"/>
        <v>0</v>
      </c>
      <c r="Q31" s="86">
        <f ca="1"/>
        <v>0</v>
      </c>
      <c r="R31" s="86">
        <f ca="1"/>
        <v>0</v>
      </c>
      <c r="S31" s="86">
        <f ca="1"/>
        <v>0</v>
      </c>
      <c r="T31" s="86">
        <f ca="1"/>
        <v>0</v>
      </c>
      <c r="U31" s="86">
        <f ca="1"/>
        <v>0</v>
      </c>
      <c r="V31" s="86">
        <f ca="1"/>
        <v>0</v>
      </c>
      <c r="W31" s="86">
        <f ca="1"/>
        <v>0</v>
      </c>
      <c r="X31" s="86">
        <f ca="1"/>
        <v>0</v>
      </c>
      <c r="Y31" s="86">
        <f ca="1"/>
        <v>0</v>
      </c>
      <c r="Z31" s="86">
        <f ca="1"/>
        <v>0</v>
      </c>
      <c r="AA31" s="86">
        <f ca="1"/>
        <v>0</v>
      </c>
      <c r="AB31" s="86">
        <f ca="1"/>
        <v>0</v>
      </c>
    </row>
    <row r="32" spans="1:28">
      <c r="A32" t="s">
        <v>8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P32" s="86">
        <f ca="1"/>
        <v>0</v>
      </c>
      <c r="Q32" s="86">
        <f ca="1"/>
        <v>0</v>
      </c>
      <c r="R32" s="86">
        <f ca="1"/>
        <v>0</v>
      </c>
      <c r="S32" s="86">
        <f ca="1"/>
        <v>0</v>
      </c>
      <c r="T32" s="86">
        <f ca="1"/>
        <v>0</v>
      </c>
      <c r="U32" s="86">
        <f ca="1"/>
        <v>0</v>
      </c>
      <c r="V32" s="86">
        <f ca="1"/>
        <v>0</v>
      </c>
      <c r="W32" s="86">
        <f ca="1"/>
        <v>0</v>
      </c>
      <c r="X32" s="86">
        <f ca="1"/>
        <v>0</v>
      </c>
      <c r="Y32" s="86">
        <f ca="1"/>
        <v>0</v>
      </c>
      <c r="Z32" s="86">
        <f ca="1"/>
        <v>0</v>
      </c>
      <c r="AA32" s="86">
        <f ca="1"/>
        <v>0</v>
      </c>
      <c r="AB32" s="86">
        <f ca="1"/>
        <v>0</v>
      </c>
    </row>
    <row r="33" spans="2:14">
      <c r="B33" s="23">
        <f t="shared" ref="B33:N33" si="3">SUM(B29:B32)-B32</f>
        <v>1.9546887281071557E-2</v>
      </c>
      <c r="C33" s="23">
        <f t="shared" si="3"/>
        <v>4.2484719611301049E-2</v>
      </c>
      <c r="D33" s="23">
        <f t="shared" si="3"/>
        <v>2.8688763033763193E-2</v>
      </c>
      <c r="E33" s="23">
        <f t="shared" si="3"/>
        <v>2.2058938684605425E-2</v>
      </c>
      <c r="F33" s="23">
        <f t="shared" si="3"/>
        <v>1.7934682998778591E-2</v>
      </c>
      <c r="G33" s="23">
        <f t="shared" si="3"/>
        <v>1.3410275823336088E-2</v>
      </c>
      <c r="H33" s="23">
        <f t="shared" si="3"/>
        <v>7.6046644474239977E-3</v>
      </c>
      <c r="I33" s="23">
        <f t="shared" si="3"/>
        <v>6.9779032079120137E-3</v>
      </c>
      <c r="J33" s="23">
        <f t="shared" si="3"/>
        <v>7.7626737317102899E-3</v>
      </c>
      <c r="K33" s="23">
        <f t="shared" si="3"/>
        <v>8.0059994383325003E-3</v>
      </c>
      <c r="L33" s="23">
        <f t="shared" si="3"/>
        <v>8.2258159374569689E-3</v>
      </c>
      <c r="M33" s="23">
        <f t="shared" si="3"/>
        <v>8.4035392698103371E-3</v>
      </c>
      <c r="N33" s="23">
        <f t="shared" si="3"/>
        <v>8.5454266815381385E-3</v>
      </c>
    </row>
  </sheetData>
  <phoneticPr fontId="6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3"/>
  <dimension ref="A1:R16"/>
  <sheetViews>
    <sheetView zoomScale="90" workbookViewId="0">
      <selection activeCell="C14" sqref="C14"/>
    </sheetView>
  </sheetViews>
  <sheetFormatPr defaultRowHeight="12.75"/>
  <cols>
    <col min="1" max="1" width="10.42578125" style="15" customWidth="1"/>
    <col min="2" max="2" width="8.7109375" style="15" customWidth="1"/>
    <col min="3" max="4" width="9.28515625" style="15" customWidth="1"/>
    <col min="5" max="15" width="8.7109375" style="15" customWidth="1"/>
    <col min="16" max="17" width="7" style="15" customWidth="1"/>
    <col min="18" max="18" width="7" style="15" bestFit="1" customWidth="1"/>
    <col min="19" max="19" width="6" style="15" bestFit="1" customWidth="1"/>
    <col min="20" max="22" width="5.5703125" style="15" bestFit="1" customWidth="1"/>
    <col min="23" max="23" width="7" style="15" bestFit="1" customWidth="1"/>
    <col min="24" max="24" width="6" style="15" bestFit="1" customWidth="1"/>
    <col min="25" max="25" width="5.5703125" style="15" bestFit="1" customWidth="1"/>
    <col min="26" max="26" width="6" style="15" bestFit="1" customWidth="1"/>
    <col min="27" max="29" width="5.5703125" style="15" bestFit="1" customWidth="1"/>
    <col min="30" max="30" width="7" style="15" bestFit="1" customWidth="1"/>
    <col min="31" max="16384" width="9.140625" style="15"/>
  </cols>
  <sheetData>
    <row r="1" spans="1:18">
      <c r="A1" s="54" t="s">
        <v>149</v>
      </c>
      <c r="B1" s="55"/>
      <c r="C1" s="55"/>
      <c r="D1" s="55"/>
      <c r="E1" s="49"/>
      <c r="F1" s="56" t="s">
        <v>150</v>
      </c>
      <c r="G1" s="55"/>
      <c r="H1" s="57"/>
      <c r="I1" s="57"/>
    </row>
    <row r="2" spans="1:18">
      <c r="A2" s="54"/>
      <c r="B2" s="55" t="s">
        <v>151</v>
      </c>
      <c r="C2" s="58">
        <f>21/44*12</f>
        <v>5.7272727272727275</v>
      </c>
      <c r="D2" s="59" t="s">
        <v>152</v>
      </c>
      <c r="E2" s="49"/>
      <c r="F2" s="59" t="s">
        <v>153</v>
      </c>
      <c r="G2" s="59" t="s">
        <v>154</v>
      </c>
      <c r="H2" s="59" t="s">
        <v>155</v>
      </c>
      <c r="I2" s="57"/>
    </row>
    <row r="3" spans="1:18">
      <c r="A3" s="60"/>
      <c r="B3" s="55" t="s">
        <v>156</v>
      </c>
      <c r="C3" s="58">
        <f>1/44*12</f>
        <v>0.27272727272727271</v>
      </c>
      <c r="D3" s="59" t="s">
        <v>152</v>
      </c>
      <c r="E3" s="49"/>
      <c r="F3" s="60" t="s">
        <v>157</v>
      </c>
      <c r="G3" s="59" t="s">
        <v>158</v>
      </c>
      <c r="H3" s="59" t="s">
        <v>159</v>
      </c>
      <c r="I3" s="61"/>
    </row>
    <row r="4" spans="1:18">
      <c r="A4" s="60"/>
      <c r="B4" s="55" t="s">
        <v>160</v>
      </c>
      <c r="C4" s="62" t="s">
        <v>161</v>
      </c>
      <c r="D4" s="63">
        <f>C2</f>
        <v>5.7272727272727275</v>
      </c>
      <c r="E4" s="49"/>
      <c r="F4" s="49"/>
      <c r="G4" s="49"/>
      <c r="H4" s="49"/>
      <c r="I4"/>
    </row>
    <row r="5" spans="1:18">
      <c r="A5" s="60"/>
      <c r="B5" s="55" t="s">
        <v>162</v>
      </c>
      <c r="C5" s="62" t="s">
        <v>161</v>
      </c>
      <c r="D5" s="64">
        <f>C3</f>
        <v>0.27272727272727271</v>
      </c>
      <c r="E5" s="49"/>
      <c r="F5" s="62" t="s">
        <v>200</v>
      </c>
      <c r="G5" s="94">
        <v>1.0000000000000001E-9</v>
      </c>
      <c r="H5" s="49"/>
      <c r="I5"/>
    </row>
    <row r="6" spans="1:18">
      <c r="A6" s="60"/>
      <c r="B6" s="55" t="s">
        <v>163</v>
      </c>
      <c r="C6" s="62" t="s">
        <v>161</v>
      </c>
      <c r="D6" s="65">
        <f>D4/1000000</f>
        <v>5.7272727272727277E-6</v>
      </c>
      <c r="E6" s="49"/>
      <c r="F6" s="49"/>
      <c r="G6" s="49"/>
      <c r="H6" s="49"/>
      <c r="I6"/>
    </row>
    <row r="7" spans="1:18">
      <c r="A7" s="60"/>
      <c r="B7" s="55" t="s">
        <v>164</v>
      </c>
      <c r="C7" s="62">
        <f>1/16*44</f>
        <v>2.75</v>
      </c>
      <c r="D7" s="59" t="s">
        <v>165</v>
      </c>
      <c r="E7" s="49"/>
      <c r="F7" s="49"/>
      <c r="G7" s="49"/>
      <c r="H7" s="49"/>
      <c r="I7"/>
    </row>
    <row r="8" spans="1:18">
      <c r="A8" s="60"/>
      <c r="B8" s="55" t="s">
        <v>166</v>
      </c>
      <c r="C8" s="62">
        <f>0.05484</f>
        <v>5.484E-2</v>
      </c>
      <c r="D8" s="59" t="s">
        <v>167</v>
      </c>
      <c r="E8" s="49"/>
      <c r="F8" s="49"/>
      <c r="G8" s="49"/>
      <c r="H8" s="49"/>
      <c r="I8"/>
    </row>
    <row r="10" spans="1:18">
      <c r="A10"/>
      <c r="B10" s="50"/>
      <c r="C10"/>
      <c r="D10"/>
      <c r="J10"/>
      <c r="K10"/>
      <c r="L10"/>
      <c r="M10"/>
      <c r="N10"/>
      <c r="O10"/>
      <c r="P10"/>
      <c r="Q10"/>
    </row>
    <row r="11" spans="1:18">
      <c r="A11"/>
      <c r="B11"/>
      <c r="C11"/>
      <c r="D11"/>
      <c r="E11"/>
      <c r="F11"/>
      <c r="G11"/>
      <c r="J11"/>
      <c r="K11"/>
      <c r="L11"/>
      <c r="M11"/>
      <c r="N11"/>
      <c r="O11"/>
      <c r="P11"/>
      <c r="Q11"/>
      <c r="R11"/>
    </row>
    <row r="12" spans="1:18">
      <c r="A12" s="48" t="s">
        <v>168</v>
      </c>
      <c r="B12"/>
      <c r="C12"/>
      <c r="D12"/>
      <c r="E12"/>
      <c r="F12"/>
      <c r="G12"/>
      <c r="J12"/>
      <c r="K12"/>
      <c r="L12"/>
      <c r="M12"/>
      <c r="N12"/>
      <c r="O12"/>
      <c r="P12"/>
      <c r="Q12"/>
      <c r="R12"/>
    </row>
    <row r="13" spans="1:18">
      <c r="A13"/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 t="s">
        <v>169</v>
      </c>
      <c r="J13"/>
      <c r="K13"/>
      <c r="L13"/>
      <c r="M13"/>
      <c r="N13"/>
      <c r="O13"/>
      <c r="P13"/>
      <c r="Q13"/>
      <c r="R13"/>
    </row>
    <row r="14" spans="1:18">
      <c r="A14" s="12" t="s">
        <v>6</v>
      </c>
      <c r="B14" s="120">
        <v>0.10122168179191102</v>
      </c>
      <c r="C14" s="121">
        <v>7.9002225603832327E-2</v>
      </c>
      <c r="D14" s="121">
        <v>2.9667408534610765E-2</v>
      </c>
      <c r="E14" s="122">
        <v>3.7073893930637002E-2</v>
      </c>
      <c r="G14" s="66">
        <v>8</v>
      </c>
      <c r="J14"/>
      <c r="K14"/>
      <c r="L14"/>
      <c r="M14"/>
      <c r="N14"/>
      <c r="O14"/>
      <c r="P14"/>
      <c r="Q14"/>
    </row>
    <row r="15" spans="1:18">
      <c r="A15" s="12" t="s">
        <v>72</v>
      </c>
      <c r="B15" s="123">
        <v>0.10122168179191102</v>
      </c>
      <c r="C15" s="124">
        <v>7.9002225603832327E-2</v>
      </c>
      <c r="D15" s="124">
        <v>2.9667408534610765E-2</v>
      </c>
      <c r="E15" s="125">
        <v>3.7073893930637002E-2</v>
      </c>
      <c r="G15" s="66">
        <v>8</v>
      </c>
      <c r="J15"/>
      <c r="K15"/>
      <c r="L15"/>
      <c r="M15"/>
      <c r="N15"/>
      <c r="O15"/>
      <c r="P15"/>
      <c r="Q15"/>
    </row>
    <row r="16" spans="1:18">
      <c r="A16" s="12" t="s">
        <v>202</v>
      </c>
      <c r="B16" s="126">
        <v>0.19135882139458218</v>
      </c>
      <c r="C16" s="127">
        <v>5.0000000000000001E-3</v>
      </c>
      <c r="D16" s="127">
        <v>7.7876216464086628E-2</v>
      </c>
      <c r="E16" s="128">
        <v>5.0000000000000001E-3</v>
      </c>
      <c r="G16" s="52">
        <v>16</v>
      </c>
      <c r="J16"/>
      <c r="K16"/>
      <c r="L16"/>
      <c r="M16"/>
      <c r="N16"/>
      <c r="O16"/>
      <c r="P16"/>
      <c r="Q16"/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Other_trans</vt:lpstr>
      <vt:lpstr>Waste_trans</vt:lpstr>
      <vt:lpstr>AGR_trans</vt:lpstr>
      <vt:lpstr>CH4R_trans</vt:lpstr>
      <vt:lpstr>N2OR_trans</vt:lpstr>
      <vt:lpstr>TechSelection</vt:lpstr>
      <vt:lpstr>Calc_CH4</vt:lpstr>
      <vt:lpstr>Calc_N2O</vt:lpstr>
      <vt:lpstr>Calc_FGS</vt:lpstr>
      <vt:lpstr>Calculation</vt:lpstr>
      <vt:lpstr>Tiny</vt:lpstr>
    </vt:vector>
  </TitlesOfParts>
  <Company>VTT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Lehtilä</dc:creator>
  <cp:lastModifiedBy>Antti-L</cp:lastModifiedBy>
  <dcterms:created xsi:type="dcterms:W3CDTF">2009-07-24T18:14:36Z</dcterms:created>
  <dcterms:modified xsi:type="dcterms:W3CDTF">2020-09-04T17:59:15Z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492262959480285</vt:r8>
  </property>
</Properties>
</file>