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F15A6110-9B38-4009-B418-A26254A527CE}" xr6:coauthVersionLast="44" xr6:coauthVersionMax="44" xr10:uidLastSave="{00000000-0000-0000-0000-000000000000}"/>
  <bookViews>
    <workbookView xWindow="156" yWindow="1836" windowWidth="41280" windowHeight="8340" activeTab="3" xr2:uid="{00000000-000D-0000-FFFF-FFFF00000000}"/>
  </bookViews>
  <sheets>
    <sheet name="LOG" sheetId="18" r:id="rId1"/>
    <sheet name="Explanation" sheetId="14" r:id="rId2"/>
    <sheet name="NoOverproduction" sheetId="15" r:id="rId3"/>
    <sheet name="MinRenShare2020" sheetId="13" r:id="rId4"/>
    <sheet name="MinBlendingLimits" sheetId="16" r:id="rId5"/>
    <sheet name="MinAVGasoline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8" l="1"/>
  <c r="D5" i="18" l="1"/>
  <c r="D6" i="18" l="1"/>
  <c r="G8" i="16"/>
  <c r="G9" i="16"/>
  <c r="G10" i="16"/>
  <c r="G7" i="16"/>
  <c r="D7" i="18"/>
  <c r="D8" i="18"/>
  <c r="H6" i="15"/>
  <c r="D9" i="18"/>
  <c r="I8" i="17" l="1"/>
  <c r="I23" i="17"/>
  <c r="H23" i="17"/>
  <c r="G23" i="17"/>
  <c r="F23" i="17"/>
  <c r="E23" i="17"/>
  <c r="D23" i="17"/>
  <c r="I22" i="17"/>
  <c r="H22" i="17"/>
  <c r="G22" i="17"/>
  <c r="F22" i="17"/>
  <c r="E22" i="17"/>
  <c r="K13" i="17" s="1"/>
  <c r="D22" i="17"/>
  <c r="K12" i="17" l="1"/>
  <c r="D9" i="13"/>
  <c r="D10" i="13"/>
  <c r="D11" i="13"/>
  <c r="D12" i="13"/>
  <c r="I25" i="13" l="1"/>
  <c r="H25" i="13"/>
  <c r="G25" i="13"/>
  <c r="F25" i="13"/>
  <c r="I27" i="13"/>
  <c r="I26" i="13"/>
  <c r="I24" i="13"/>
  <c r="H27" i="13"/>
  <c r="H26" i="13"/>
  <c r="H24" i="13"/>
  <c r="G27" i="13"/>
  <c r="G26" i="13"/>
  <c r="G24" i="13"/>
  <c r="F27" i="13"/>
  <c r="I6" i="13" s="1"/>
  <c r="F26" i="13"/>
  <c r="F24" i="13"/>
  <c r="I22" i="13"/>
  <c r="I21" i="13"/>
  <c r="I20" i="13"/>
  <c r="I19" i="13"/>
  <c r="H22" i="13"/>
  <c r="H21" i="13"/>
  <c r="H20" i="13"/>
  <c r="H19" i="13"/>
  <c r="G22" i="13"/>
  <c r="G21" i="13"/>
  <c r="G20" i="13"/>
  <c r="G19" i="13"/>
  <c r="F22" i="13"/>
  <c r="F21" i="13"/>
  <c r="I10" i="13" s="1"/>
  <c r="F20" i="13"/>
  <c r="F19" i="13"/>
  <c r="E25" i="13"/>
  <c r="E27" i="13"/>
  <c r="H6" i="13" s="1"/>
  <c r="E26" i="13"/>
  <c r="E24" i="13"/>
  <c r="E22" i="13"/>
  <c r="H12" i="13" s="1"/>
  <c r="E21" i="13"/>
  <c r="H10" i="13" s="1"/>
  <c r="E20" i="13"/>
  <c r="E19" i="13"/>
  <c r="I23" i="13"/>
  <c r="H23" i="13"/>
  <c r="G23" i="13"/>
  <c r="F23" i="13"/>
  <c r="E23" i="13"/>
  <c r="I18" i="13"/>
  <c r="H18" i="13"/>
  <c r="G18" i="13"/>
  <c r="F18" i="13"/>
  <c r="E18" i="13"/>
  <c r="D8" i="13"/>
  <c r="D7" i="13"/>
  <c r="D6" i="13"/>
  <c r="H8" i="13" l="1"/>
  <c r="H9" i="13"/>
  <c r="I8" i="13"/>
  <c r="H11" i="13"/>
  <c r="I7" i="13"/>
  <c r="I11" i="13"/>
  <c r="I9" i="13"/>
  <c r="I12" i="13"/>
  <c r="H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<sst xmlns="http://schemas.openxmlformats.org/spreadsheetml/2006/main" count="133" uniqueCount="79">
  <si>
    <t>UC_N</t>
  </si>
  <si>
    <t>Pset_CI</t>
  </si>
  <si>
    <t>Year</t>
  </si>
  <si>
    <t>Pset_PN</t>
  </si>
  <si>
    <t>Cset_CN</t>
  </si>
  <si>
    <t>~UC_T</t>
  </si>
  <si>
    <t>LimType</t>
  </si>
  <si>
    <t>~UC_Sets: T_E:</t>
  </si>
  <si>
    <t>UC_Desc</t>
  </si>
  <si>
    <t>UC - All Regions/Each Period</t>
  </si>
  <si>
    <t>UC_RHSTS</t>
  </si>
  <si>
    <t>UP</t>
  </si>
  <si>
    <t>TRAELC</t>
  </si>
  <si>
    <t>Denominator</t>
  </si>
  <si>
    <t>Numerator</t>
  </si>
  <si>
    <t>Default\Adjusted</t>
  </si>
  <si>
    <t>+ electricity (RE), road transport</t>
  </si>
  <si>
    <t>+ electricity, other</t>
  </si>
  <si>
    <t>+ biofuels (2G), road&amp;rail transport</t>
  </si>
  <si>
    <t>+ petrol, diesel,  and biofuels (1G), road&amp;rail transport</t>
  </si>
  <si>
    <t>+ electricity (RE), road</t>
  </si>
  <si>
    <t>+ electricity (RE), rail</t>
  </si>
  <si>
    <t>+ biofuels (2G), all transport</t>
  </si>
  <si>
    <t>+ other renewables, all transport</t>
  </si>
  <si>
    <t>Indicator</t>
  </si>
  <si>
    <t>Minimum share of renewable energy in transport</t>
  </si>
  <si>
    <t>Target RE share in transport sector</t>
  </si>
  <si>
    <t>Assumed RE share in power generation (2 years before)</t>
  </si>
  <si>
    <t>UC_FLO~2010</t>
  </si>
  <si>
    <t>UC_FLO~2020</t>
  </si>
  <si>
    <t>DSB2,GSB2,SNG2</t>
  </si>
  <si>
    <t>KRB2</t>
  </si>
  <si>
    <t>DSB1,GSB1,SNG1</t>
  </si>
  <si>
    <t>KRB1</t>
  </si>
  <si>
    <t>FT-TRA*</t>
  </si>
  <si>
    <t>*A refrence for the equation should be included  !!</t>
  </si>
  <si>
    <t>DSL,GSL,NGA</t>
  </si>
  <si>
    <t>~TFM_INS</t>
  </si>
  <si>
    <t>TimeSlice</t>
  </si>
  <si>
    <t>Attribute</t>
  </si>
  <si>
    <t>COM_TAXNET</t>
  </si>
  <si>
    <t>TPCAX, TPCAS, TPCAM, TPCAL</t>
  </si>
  <si>
    <t>LO</t>
  </si>
  <si>
    <t>SHARE</t>
  </si>
  <si>
    <t>TRAGSBL2,TRAGSBL3,TRAGSBL4</t>
  </si>
  <si>
    <t>TRADSBL2,TRADSBL3, TRADSBL4</t>
  </si>
  <si>
    <t>UC_FLO</t>
  </si>
  <si>
    <t>UC_RHSTS~0</t>
  </si>
  <si>
    <t>TPANAGSL*</t>
  </si>
  <si>
    <t>TRAAGSL</t>
  </si>
  <si>
    <t>Minimum use of aviation gasoline</t>
  </si>
  <si>
    <t>Minimum share of aviation gasoline in mix of national aviation fuels</t>
  </si>
  <si>
    <t>Direct Energy Contents [TJ]</t>
  </si>
  <si>
    <t>Domestic Aviation</t>
  </si>
  <si>
    <t>LPG</t>
  </si>
  <si>
    <t>Aviation Gasoline</t>
  </si>
  <si>
    <t>Motor Gasoline</t>
  </si>
  <si>
    <t>Other Kerosene</t>
  </si>
  <si>
    <t>JP1</t>
  </si>
  <si>
    <t>~UC_Sets: R_S: DKE,DKW</t>
  </si>
  <si>
    <t>Date</t>
  </si>
  <si>
    <t>Name</t>
  </si>
  <si>
    <t>Sheet Name</t>
  </si>
  <si>
    <t>Cells</t>
  </si>
  <si>
    <t>Comments</t>
  </si>
  <si>
    <t>Olexandr Balyk</t>
  </si>
  <si>
    <t>MinAVGasoline</t>
  </si>
  <si>
    <t>DKE and DKW instead of Allregions</t>
  </si>
  <si>
    <t>DKE</t>
  </si>
  <si>
    <t>DKW</t>
  </si>
  <si>
    <t>NoOverproduction</t>
  </si>
  <si>
    <t>MinRenShare2020</t>
  </si>
  <si>
    <t>MinBlendingLimits</t>
  </si>
  <si>
    <t>UC_TRA_MinRenShare_DK</t>
  </si>
  <si>
    <t>UC_Min_AviationGasoline_DK</t>
  </si>
  <si>
    <t>Added DK to the constraint name for compatibility with NTM</t>
  </si>
  <si>
    <t>FT-TRAGSBL2,FT-TRAGSBL3,FT-TRAGSBL4</t>
  </si>
  <si>
    <t>TPR*,TFR*,FT-TRA*</t>
  </si>
  <si>
    <t>TPCA*,TPBU*,TPCO*,TFTR*,TFVA*,FT-TRA*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</si>
</sst>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##\ ###\ ##0;###\ ###\ ##0;&quot;-&quot;"/>
    <numFmt numFmtId="166" formatCode="###\ ###\ ##0;\-###\ ###\ ##0;&quot;-&quot;"/>
  </numFmts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Helvetica"/>
      <family val="2"/>
    </font>
    <font>
      <b/>
      <sz val="11"/>
      <color indexed="8"/>
      <name val="Times New Roman"/>
      <family val="1"/>
    </font>
    <font>
      <b/>
      <sz val="10"/>
      <name val="Helvetica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2" fillId="0" borderId="0"/>
    <xf numFmtId="9" fontId="10" fillId="0" borderId="0" applyFont="0" applyFill="0" applyBorder="0" applyAlignment="0" applyProtection="0"/>
    <xf numFmtId="0" fontId="4" fillId="0" borderId="0"/>
    <xf numFmtId="0" fontId="4" fillId="0" borderId="0"/>
  </cellStyleXfs>
  <cellXfs count="83">
    <xf numFmtId="0" fontId="0" fillId="0" borderId="0" xfId="0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1" fillId="0" borderId="0" xfId="2" applyFont="1"/>
    <xf numFmtId="9" fontId="0" fillId="0" borderId="0" xfId="0" applyNumberFormat="1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0" fontId="5" fillId="0" borderId="3" xfId="0" applyFont="1" applyBorder="1"/>
    <xf numFmtId="0" fontId="0" fillId="0" borderId="4" xfId="0" applyBorder="1"/>
    <xf numFmtId="0" fontId="0" fillId="0" borderId="5" xfId="0" quotePrefix="1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0" fontId="5" fillId="0" borderId="9" xfId="0" applyFont="1" applyBorder="1"/>
    <xf numFmtId="0" fontId="0" fillId="0" borderId="10" xfId="0" applyBorder="1"/>
    <xf numFmtId="0" fontId="0" fillId="0" borderId="11" xfId="0" quotePrefix="1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quotePrefix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5" borderId="0" xfId="0" applyFont="1" applyFill="1" applyBorder="1"/>
    <xf numFmtId="0" fontId="4" fillId="5" borderId="0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2" fontId="6" fillId="0" borderId="0" xfId="0" applyNumberFormat="1" applyFont="1" applyFill="1"/>
    <xf numFmtId="0" fontId="7" fillId="0" borderId="0" xfId="0" applyFont="1"/>
    <xf numFmtId="9" fontId="0" fillId="3" borderId="2" xfId="0" applyNumberFormat="1" applyFill="1" applyBorder="1"/>
    <xf numFmtId="0" fontId="0" fillId="3" borderId="9" xfId="0" applyFill="1" applyBorder="1"/>
    <xf numFmtId="0" fontId="0" fillId="3" borderId="2" xfId="0" applyFill="1" applyBorder="1"/>
    <xf numFmtId="0" fontId="0" fillId="6" borderId="11" xfId="0" applyFill="1" applyBorder="1"/>
    <xf numFmtId="0" fontId="0" fillId="6" borderId="12" xfId="0" applyFill="1" applyBorder="1"/>
    <xf numFmtId="9" fontId="0" fillId="6" borderId="12" xfId="0" applyNumberFormat="1" applyFill="1" applyBorder="1"/>
    <xf numFmtId="9" fontId="0" fillId="0" borderId="2" xfId="0" applyNumberFormat="1" applyFill="1" applyBorder="1"/>
    <xf numFmtId="9" fontId="0" fillId="0" borderId="10" xfId="0" applyNumberFormat="1" applyFill="1" applyBorder="1"/>
    <xf numFmtId="9" fontId="0" fillId="0" borderId="12" xfId="0" applyNumberFormat="1" applyFill="1" applyBorder="1"/>
    <xf numFmtId="9" fontId="0" fillId="0" borderId="13" xfId="0" applyNumberFormat="1" applyFill="1" applyBorder="1"/>
    <xf numFmtId="0" fontId="8" fillId="0" borderId="0" xfId="0" applyFont="1"/>
    <xf numFmtId="0" fontId="3" fillId="0" borderId="0" xfId="0" applyFont="1" applyAlignment="1">
      <alignment horizontal="center"/>
    </xf>
    <xf numFmtId="0" fontId="3" fillId="7" borderId="15" xfId="0" applyFont="1" applyFill="1" applyBorder="1"/>
    <xf numFmtId="0" fontId="3" fillId="8" borderId="15" xfId="0" applyFont="1" applyFill="1" applyBorder="1"/>
    <xf numFmtId="0" fontId="4" fillId="7" borderId="15" xfId="0" applyFont="1" applyFill="1" applyBorder="1"/>
    <xf numFmtId="10" fontId="0" fillId="0" borderId="0" xfId="3" applyNumberFormat="1" applyFont="1"/>
    <xf numFmtId="0" fontId="4" fillId="0" borderId="0" xfId="4"/>
    <xf numFmtId="9" fontId="0" fillId="0" borderId="0" xfId="3" applyFont="1"/>
    <xf numFmtId="0" fontId="3" fillId="0" borderId="0" xfId="0" applyFont="1" applyAlignment="1">
      <alignment horizontal="right"/>
    </xf>
    <xf numFmtId="0" fontId="4" fillId="0" borderId="0" xfId="0" applyFont="1" applyFill="1" applyBorder="1"/>
    <xf numFmtId="164" fontId="0" fillId="6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2" fontId="0" fillId="3" borderId="0" xfId="0" applyNumberFormat="1" applyFill="1"/>
    <xf numFmtId="165" fontId="0" fillId="0" borderId="0" xfId="0" applyNumberFormat="1"/>
    <xf numFmtId="1" fontId="11" fillId="9" borderId="16" xfId="1" applyNumberFormat="1" applyFont="1" applyFill="1" applyBorder="1"/>
    <xf numFmtId="1" fontId="12" fillId="10" borderId="2" xfId="5" applyNumberFormat="1" applyFont="1" applyFill="1" applyBorder="1"/>
    <xf numFmtId="1" fontId="12" fillId="10" borderId="17" xfId="5" applyNumberFormat="1" applyFont="1" applyFill="1" applyBorder="1"/>
    <xf numFmtId="165" fontId="13" fillId="11" borderId="18" xfId="1" applyNumberFormat="1" applyFont="1" applyFill="1" applyBorder="1"/>
    <xf numFmtId="166" fontId="14" fillId="0" borderId="0" xfId="5" applyNumberFormat="1" applyFont="1" applyFill="1" applyBorder="1"/>
    <xf numFmtId="166" fontId="14" fillId="0" borderId="19" xfId="5" applyNumberFormat="1" applyFont="1" applyFill="1" applyBorder="1"/>
    <xf numFmtId="165" fontId="15" fillId="0" borderId="18" xfId="1" applyNumberFormat="1" applyFont="1" applyFill="1" applyBorder="1"/>
    <xf numFmtId="165" fontId="12" fillId="0" borderId="0" xfId="5" applyNumberFormat="1" applyFont="1" applyFill="1" applyBorder="1"/>
    <xf numFmtId="165" fontId="12" fillId="0" borderId="19" xfId="5" applyNumberFormat="1" applyFont="1" applyFill="1" applyBorder="1"/>
    <xf numFmtId="165" fontId="15" fillId="3" borderId="18" xfId="1" applyNumberFormat="1" applyFont="1" applyFill="1" applyBorder="1"/>
    <xf numFmtId="165" fontId="12" fillId="3" borderId="0" xfId="5" applyNumberFormat="1" applyFont="1" applyFill="1" applyBorder="1"/>
    <xf numFmtId="165" fontId="12" fillId="3" borderId="19" xfId="5" applyNumberFormat="1" applyFont="1" applyFill="1" applyBorder="1"/>
    <xf numFmtId="0" fontId="0" fillId="0" borderId="18" xfId="0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9" fontId="0" fillId="0" borderId="1" xfId="3" applyFont="1" applyBorder="1"/>
    <xf numFmtId="9" fontId="0" fillId="0" borderId="21" xfId="3" applyFont="1" applyBorder="1"/>
    <xf numFmtId="0" fontId="16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</cellXfs>
  <cellStyles count="6">
    <cellStyle name="Normal" xfId="0" builtinId="0"/>
    <cellStyle name="Normal 10" xfId="1" xr:uid="{00000000-0005-0000-0000-000001000000}"/>
    <cellStyle name="Normal 12" xfId="4" xr:uid="{00000000-0005-0000-0000-000002000000}"/>
    <cellStyle name="Normal 2 2 2" xfId="5" xr:uid="{00000000-0005-0000-0000-000003000000}"/>
    <cellStyle name="Normale_Scen_UC_IND-StrucConst" xfId="2" xr:uid="{00000000-0005-0000-0000-000004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3</xdr:row>
      <xdr:rowOff>167640</xdr:rowOff>
    </xdr:from>
    <xdr:to>
      <xdr:col>10</xdr:col>
      <xdr:colOff>556260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22960" y="716280"/>
          <a:ext cx="5829300" cy="2103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scenario contains the constraints that have to be run in</a:t>
          </a:r>
          <a:r>
            <a:rPr lang="en-GB" sz="1100" baseline="0"/>
            <a:t> the base scenario</a:t>
          </a:r>
          <a:r>
            <a:rPr lang="en-GB" sz="1100"/>
            <a:t>.</a:t>
          </a:r>
        </a:p>
        <a:p>
          <a:endParaRPr lang="en-GB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1"/>
            <a:t>MinRenShare</a:t>
          </a:r>
          <a:r>
            <a:rPr lang="en-GB" sz="1100"/>
            <a:t>:</a:t>
          </a:r>
          <a:r>
            <a:rPr lang="en-GB" sz="1100" baseline="0"/>
            <a:t> minimum renewable share in transport sector in 2020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NoOverproduction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Since cars have not been perfectly calibrated (made for previous version of the model)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need to avoid that more demand than just the car demand is met in 2010.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this contraint we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avoid overproduction of demand, without having to perfectly calibrate the model.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MinBlendingLimits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it reflects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environmental law setting the minimum share of ethanol in gasoline to be 5.75% and a minimum share of 7% of biodiesel in diesel (from 2012)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MinAVGasoline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minimum consumption of aviation gasoline, equal to the minimum historical, to ensure that small airplanes continue to be used until 2020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GB">
            <a:effectLst/>
          </a:endParaRPr>
        </a:p>
        <a:p>
          <a:endParaRPr lang="en-GB">
            <a:effectLst/>
          </a:endParaRPr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28570</xdr:colOff>
      <xdr:row>28</xdr:row>
      <xdr:rowOff>61914</xdr:rowOff>
    </xdr:from>
    <xdr:ext cx="7534280" cy="1033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933570" y="5434014"/>
              <a:ext cx="7534280" cy="1033461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𝑆h𝑎𝑟𝑒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𝑅𝐸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box>
                    <m:box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boxPr>
                    <m:e>
                      <m:argPr>
                        <m:argSz m:val="-1"/>
                      </m:argPr>
                      <m:f>
                        <m:fPr>
                          <m:ctrlP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𝑅𝑎𝑖𝑙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𝑅𝐸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+2.5×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𝑅𝐸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𝐵𝑖𝑜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𝐴𝑙𝑙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(1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𝐺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+2×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𝐵𝑖𝑜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𝐴𝑙𝑙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(2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𝐺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</m:num>
                        <m:den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2.5×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𝑅𝐸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+(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𝑅𝑎𝑖𝑙</m:t>
                              </m:r>
                              <m:d>
                                <m:dPr>
                                  <m:ctrlPr>
                                    <a:rPr lang="en-GB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GB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𝑇𝑜𝑡</m:t>
                                  </m:r>
                                </m:e>
                              </m:d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𝑇𝑜𝑡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𝑅𝐸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)+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𝐵𝑖𝑜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𝑅𝑎𝑖𝑙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&amp;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(1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𝐺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+2×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𝐵𝑖𝑜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𝑅𝑎𝑖𝑙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&amp;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(2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𝐺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𝐹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Cambria Math" panose="02040503050406030204" pitchFamily="18" charset="0"/>
                                  <a:cs typeface="+mn-cs"/>
                                </a:rPr>
                                <m:t>𝑜𝑠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𝑅𝑎𝑖𝑙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&amp;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</m:sub>
                          </m:sSub>
                        </m:den>
                      </m:f>
                    </m:e>
                  </m:box>
                </m:oMath>
              </a14:m>
              <a:r>
                <a:rPr lang="en-GB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  <a:p>
              <a:endParaRPr lang="en-GB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GB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14:m>
                <m:oMath xmlns:m="http://schemas.openxmlformats.org/officeDocument/2006/math">
                  <m:box>
                    <m:box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boxPr>
                    <m:e>
                      <m:argPr>
                        <m:argSz m:val="-1"/>
                      </m:argPr>
                      <m:r>
                        <m:rPr>
                          <m:brk m:alnAt="63"/>
                        </m:r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f>
                        <m:f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𝑅𝑎𝑖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Cambria Math" panose="02040503050406030204" pitchFamily="18" charset="0"/>
                                  <a:cs typeface="+mn-cs"/>
                                </a:rPr>
                                <m:t>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𝑅𝐸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+2.5×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𝑅𝐸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𝐵𝑖𝑜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𝐴𝑙𝑙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(1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𝐺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+2×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𝐵𝑖𝑜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𝐴𝑙𝑙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(2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𝐺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</m:num>
                        <m:den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1.5×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𝑅𝐸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𝑅𝑎𝑖𝑙</m:t>
                              </m:r>
                              <m:d>
                                <m:dPr>
                                  <m:ctrlPr>
                                    <a:rPr lang="en-GB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GB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𝑇𝑜𝑡</m:t>
                                  </m:r>
                                </m:e>
                              </m:d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𝐸𝑙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𝑇𝑜𝑡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𝐵𝑖𝑜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𝑅𝑎𝑖𝑙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&amp;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(1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𝐺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+2×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𝐵𝑖𝑜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𝑅𝑎𝑖𝑙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&amp;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(2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𝐺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sub>
                          </m:s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𝐹𝑜𝑠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𝑅𝑎𝑖𝑙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&amp;</m:t>
                              </m:r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𝑅𝑜𝑎𝑑</m:t>
                              </m:r>
                            </m:sub>
                          </m:sSub>
                        </m:den>
                      </m:f>
                    </m:e>
                  </m:box>
                </m:oMath>
              </a14:m>
              <a:endParaRPr lang="en-GB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33570" y="5434014"/>
              <a:ext cx="7534280" cy="1033461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1400" b="0" i="0">
                  <a:latin typeface="Cambria Math"/>
                  <a:ea typeface="Cambria Math" panose="02040503050406030204" pitchFamily="18" charset="0"/>
                </a:rPr>
                <a:t>〖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𝑆ℎ𝑎𝑟𝑒</a:t>
              </a:r>
              <a:r>
                <a:rPr lang="en-GB" sz="1400" b="0" i="0">
                  <a:latin typeface="Cambria Math"/>
                  <a:ea typeface="Cambria Math" panose="02040503050406030204" pitchFamily="18" charset="0"/>
                </a:rPr>
                <a:t>〗_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𝑅𝐸=</a:t>
              </a:r>
              <a:r>
                <a:rPr lang="en-GB" sz="1400" b="0" i="0">
                  <a:latin typeface="Cambria Math"/>
                  <a:ea typeface="Cambria Math" panose="02040503050406030204" pitchFamily="18" charset="0"/>
                </a:rPr>
                <a:t>□(64&amp;(〖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𝐸𝑙</a:t>
              </a:r>
              <a:r>
                <a:rPr lang="en-GB" sz="1400" b="0" i="0">
                  <a:latin typeface="Cambria Math"/>
                  <a:ea typeface="Cambria Math" panose="02040503050406030204" pitchFamily="18" charset="0"/>
                </a:rPr>
                <a:t>〗_(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𝑅𝑎𝑖𝑙(𝑅𝐸)</a:t>
              </a:r>
              <a:r>
                <a:rPr lang="en-GB" sz="1400" b="0" i="0">
                  <a:latin typeface="Cambria Math"/>
                  <a:ea typeface="Cambria Math" panose="02040503050406030204" pitchFamily="18" charset="0"/>
                </a:rPr>
                <a:t>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+2.5×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𝑅𝑜𝑎𝑑(𝑅𝐸)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𝐴𝑙𝑙(1𝐺)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+2×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𝐴𝑙𝑙(2𝐺)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))/(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2.5×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𝑅𝑜𝑎𝑑(𝑅𝐸)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𝑇𝑜𝑡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𝑅𝑜𝑎𝑑(𝑇𝑜𝑡)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𝑅𝑜𝑎𝑑(𝑅𝐸)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𝑅𝑎𝑖𝑙&amp;𝑅𝑜𝑎𝑑(1𝐺)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+2×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𝑅𝑎𝑖𝑙&amp;𝑅𝑜𝑎𝑑(2𝐺)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𝐹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𝑜𝑠〗_(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))</a:t>
              </a:r>
              <a:r>
                <a:rPr lang="en-GB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  <a:p>
              <a:endParaRPr lang="en-GB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GB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□(64&amp;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(𝑅𝐸)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+2.5×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𝑅𝑜𝑎𝑑(𝑅𝐸)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𝐴𝑙𝑙(1𝐺)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+2×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𝐴𝑙𝑙(2𝐺)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))/(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1.5×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𝑅𝑜𝑎𝑑(𝑅𝐸)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𝑇𝑜𝑡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𝑅𝑜𝑎𝑑(𝑇𝑜𝑡)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𝑅𝑎𝑖𝑙&amp;𝑅𝑜𝑎𝑑(1𝐺)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+2×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𝑅𝑎𝑖𝑙&amp;𝑅𝑜𝑎𝑑(2𝐺)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𝐹𝑜𝑠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))</a:t>
              </a:r>
              <a:endParaRPr lang="en-GB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47625</xdr:colOff>
      <xdr:row>4</xdr:row>
      <xdr:rowOff>180976</xdr:rowOff>
    </xdr:from>
    <xdr:ext cx="4210050" cy="25907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2334875" y="942976"/>
              <a:ext cx="4210050" cy="25907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𝑆h𝑎𝑟𝑒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𝑅𝐸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𝐹𝑜𝑠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𝑅𝑎𝑖𝑙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&amp;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𝑅𝑜𝑎𝑑</m:t>
                        </m:r>
                      </m:sub>
                    </m:sSub>
                  </m:oMath>
                </m:oMathPara>
              </a14:m>
              <a:endParaRPr lang="en-GB" sz="1100" b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𝑆h𝑎𝑟𝑒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𝑅𝐸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1.5×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𝐸𝑙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𝑅𝑜𝑎𝑑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𝑅𝐸</m:t>
                                </m:r>
                              </m:e>
                            </m:d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𝐸𝑙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𝑅𝑜𝑎𝑑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𝑇𝑜𝑡</m:t>
                                </m:r>
                              </m:e>
                            </m:d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−2.5×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𝐸𝑙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𝑅𝑜𝑎𝑑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𝑅𝐸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GB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𝑆h𝑎𝑟𝑒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𝑅𝐸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𝐸𝑙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𝑅𝑎𝑖𝑙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𝑇𝑜𝑡</m:t>
                            </m:r>
                          </m:e>
                        </m:d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𝐸𝑙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𝑅𝑎𝑖𝑙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𝑅𝐸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𝑆h𝑎𝑟𝑒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𝑅𝐸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×2×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𝐵𝑖𝑜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𝑅𝑎𝑖𝑙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&amp;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𝑅𝑜𝑎𝑑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𝐺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−2×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𝐵𝑖𝑜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𝑅𝑎𝑖𝑙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&amp;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𝑅𝑜𝑎𝑑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𝐺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−2×(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𝐵𝑖𝑜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𝐴𝑙𝑙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𝐺</m:t>
                            </m:r>
                          </m:e>
                        </m:d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𝐵𝑖𝑜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𝑅𝑎𝑖𝑙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&amp;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𝑅𝑜𝑎𝑑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𝐺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𝑆h𝑎𝑟𝑒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𝑅𝐸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𝐵𝑖𝑜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𝑅𝑎𝑖𝑙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&amp;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𝑅𝑜𝑎𝑑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(1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𝐺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𝐵𝑖𝑜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𝑅𝑎𝑖𝑙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&amp;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𝑅𝑜𝑎𝑑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(1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𝐺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𝐵𝑖𝑜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𝐴𝑙𝑙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𝐺</m:t>
                            </m:r>
                          </m:e>
                        </m:d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𝐵𝑖𝑜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𝑅𝑎𝑖𝑙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&amp;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𝑅𝑜𝑎𝑑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(1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𝐺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334875" y="942976"/>
              <a:ext cx="4210050" cy="25907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𝑆ℎ𝑎𝑟𝑒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𝑅𝐸×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𝐹𝑜𝑠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endParaRPr lang="en-GB" sz="1100" b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𝑆ℎ𝑎𝑟𝑒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𝑅𝐸×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1.5×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𝑅𝐸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𝑇𝑜𝑡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−2.5×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𝑅𝑜𝑎𝑑(𝑅𝐸)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endParaRPr lang="en-GB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𝑆ℎ𝑎𝑟𝑒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𝑅𝐸×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𝑇𝑜𝑡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𝑅𝑎𝑖𝑙(𝑅𝐸)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𝑆ℎ𝑎𝑟𝑒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𝑅𝐸×2×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𝑅𝑎𝑖𝑙&amp;𝑅𝑜𝑎𝑑(2𝐺)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−2×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𝑅𝑎𝑖𝑙&amp;𝑅𝑜𝑎𝑑(2𝐺)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−2×(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𝐴𝑙𝑙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2𝐺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𝑅𝑎𝑖𝑙&amp;𝑅𝑜𝑎𝑑(2𝐺)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 eaLnBrk="1" fontAlgn="auto" latinLnBrk="0" hangingPunct="1"/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𝑆ℎ𝑎𝑟𝑒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𝑅𝐸×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𝑅𝑎𝑖𝑙&amp;𝑅𝑜𝑎𝑑(1𝐺)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𝑅𝑎𝑖𝑙&amp;𝑅𝑜𝑎𝑑(1𝐺)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 eaLnBrk="1" fontAlgn="auto" latinLnBrk="0" hangingPunct="1"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𝐴𝑙𝑙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1𝐺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𝐵𝑖𝑜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𝑅𝑎𝑖𝑙&amp;𝑅𝑜𝑎𝑑(1𝐺)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GB" sz="11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23</xdr:row>
      <xdr:rowOff>83820</xdr:rowOff>
    </xdr:from>
    <xdr:ext cx="680756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447800" y="4290060"/>
          <a:ext cx="680756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The value of the contraint 0.0391 is the minimum historical consumption of aviation gasoline, from energy statistics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9"/>
  <sheetViews>
    <sheetView workbookViewId="0">
      <selection activeCell="E5" sqref="E5"/>
    </sheetView>
  </sheetViews>
  <sheetFormatPr defaultRowHeight="14.4" x14ac:dyDescent="0.3"/>
  <cols>
    <col min="1" max="1" width="11.44140625" customWidth="1"/>
    <col min="2" max="2" width="15.5546875" customWidth="1"/>
    <col min="3" max="3" width="13.77734375" customWidth="1"/>
    <col min="4" max="4" width="19.77734375" customWidth="1"/>
    <col min="5" max="5" width="60.109375" customWidth="1"/>
  </cols>
  <sheetData>
    <row r="3" spans="1:5" x14ac:dyDescent="0.3">
      <c r="A3" s="80" t="s">
        <v>60</v>
      </c>
      <c r="B3" s="80" t="s">
        <v>61</v>
      </c>
      <c r="C3" s="80" t="s">
        <v>62</v>
      </c>
      <c r="D3" s="80" t="s">
        <v>63</v>
      </c>
      <c r="E3" s="80" t="s">
        <v>64</v>
      </c>
    </row>
    <row r="4" spans="1:5" s="81" customFormat="1" x14ac:dyDescent="0.3">
      <c r="A4" s="82">
        <v>43144</v>
      </c>
      <c r="B4" s="81" t="s">
        <v>65</v>
      </c>
      <c r="C4" s="81" t="s">
        <v>66</v>
      </c>
      <c r="D4" s="81" t="str">
        <f>ADDRESS(ROW(MinAVGasoline!C7),COLUMN(MinAVGasoline!C7),4,1)</f>
        <v>C7</v>
      </c>
      <c r="E4" s="81" t="s">
        <v>75</v>
      </c>
    </row>
    <row r="5" spans="1:5" s="81" customFormat="1" x14ac:dyDescent="0.3">
      <c r="A5" s="82">
        <v>43144</v>
      </c>
      <c r="B5" s="81" t="s">
        <v>65</v>
      </c>
      <c r="C5" s="81" t="s">
        <v>71</v>
      </c>
      <c r="D5" s="81" t="str">
        <f>ADDRESS(ROW(MinRenShare2020!B6),COLUMN(MinRenShare2020!B6),4,1)</f>
        <v>B6</v>
      </c>
      <c r="E5" s="81" t="s">
        <v>75</v>
      </c>
    </row>
    <row r="6" spans="1:5" s="81" customFormat="1" x14ac:dyDescent="0.3">
      <c r="A6" s="82">
        <v>42991</v>
      </c>
      <c r="B6" s="81" t="s">
        <v>65</v>
      </c>
      <c r="C6" s="81" t="s">
        <v>72</v>
      </c>
      <c r="D6" s="81" t="str">
        <f>ADDRESS(ROW(MinBlendingLimits!F6),COLUMN(MinBlendingLimits!F6),4,1)&amp;","&amp;ADDRESS(ROW(MinBlendingLimits!G6),COLUMN(MinBlendingLimits!G6),4,1)</f>
        <v>F6,G6</v>
      </c>
      <c r="E6" s="81" t="s">
        <v>67</v>
      </c>
    </row>
    <row r="7" spans="1:5" s="81" customFormat="1" x14ac:dyDescent="0.3">
      <c r="A7" s="82">
        <v>42991</v>
      </c>
      <c r="B7" s="81" t="s">
        <v>65</v>
      </c>
      <c r="C7" s="81" t="s">
        <v>71</v>
      </c>
      <c r="D7" s="81" t="str">
        <f>ADDRESS(ROW(MinRenShare2020!B2),COLUMN(MinRenShare2020!B2),4,1)</f>
        <v>B2</v>
      </c>
      <c r="E7" s="81" t="s">
        <v>67</v>
      </c>
    </row>
    <row r="8" spans="1:5" s="81" customFormat="1" x14ac:dyDescent="0.3">
      <c r="A8" s="82">
        <v>42991</v>
      </c>
      <c r="B8" s="81" t="s">
        <v>65</v>
      </c>
      <c r="C8" s="81" t="s">
        <v>70</v>
      </c>
      <c r="D8" s="81" t="str">
        <f>ADDRESS(ROW(NoOverproduction!G5),COLUMN(NoOverproduction!G5),4,1)&amp;","&amp;ADDRESS(ROW(NoOverproduction!H5),COLUMN(NoOverproduction!H5),4,1)&amp;","&amp;ADDRESS(ROW(NoOverproduction!G6),COLUMN(NoOverproduction!G6),4,1)&amp;","&amp;ADDRESS(ROW(NoOverproduction!H6),COLUMN(NoOverproduction!H6),4,1)</f>
        <v>G5,H5,G6,H6</v>
      </c>
      <c r="E8" s="81" t="s">
        <v>67</v>
      </c>
    </row>
    <row r="9" spans="1:5" s="81" customFormat="1" x14ac:dyDescent="0.3">
      <c r="A9" s="82">
        <v>42991</v>
      </c>
      <c r="B9" s="81" t="s">
        <v>65</v>
      </c>
      <c r="C9" s="81" t="s">
        <v>66</v>
      </c>
      <c r="D9" s="81" t="str">
        <f>ADDRESS(ROW(MinAVGasoline!C3),COLUMN(MinAVGasoline!C3),4,1)</f>
        <v>C3</v>
      </c>
      <c r="E9" s="81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C4:I6"/>
  <sheetViews>
    <sheetView topLeftCell="A2" workbookViewId="0">
      <selection activeCell="E36" sqref="E36"/>
    </sheetView>
  </sheetViews>
  <sheetFormatPr defaultRowHeight="14.4" x14ac:dyDescent="0.3"/>
  <cols>
    <col min="5" max="5" width="12.5546875" bestFit="1" customWidth="1"/>
    <col min="7" max="7" width="10.109375" bestFit="1" customWidth="1"/>
    <col min="8" max="8" width="10.109375" customWidth="1"/>
    <col min="9" max="9" width="15.77734375" bestFit="1" customWidth="1"/>
  </cols>
  <sheetData>
    <row r="4" spans="3:9" x14ac:dyDescent="0.3">
      <c r="C4" s="46" t="s">
        <v>37</v>
      </c>
      <c r="I4" s="47"/>
    </row>
    <row r="5" spans="3:9" ht="15" thickBot="1" x14ac:dyDescent="0.35">
      <c r="C5" s="48" t="s">
        <v>38</v>
      </c>
      <c r="D5" s="48" t="s">
        <v>6</v>
      </c>
      <c r="E5" s="48" t="s">
        <v>39</v>
      </c>
      <c r="F5" s="48" t="s">
        <v>2</v>
      </c>
      <c r="G5" s="49" t="s">
        <v>68</v>
      </c>
      <c r="H5" s="49" t="s">
        <v>69</v>
      </c>
      <c r="I5" s="50" t="s">
        <v>4</v>
      </c>
    </row>
    <row r="6" spans="3:9" x14ac:dyDescent="0.3">
      <c r="E6" t="s">
        <v>40</v>
      </c>
      <c r="G6">
        <v>7000</v>
      </c>
      <c r="H6">
        <f>G6</f>
        <v>7000</v>
      </c>
      <c r="I6" t="s">
        <v>41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A1:L38"/>
  <sheetViews>
    <sheetView tabSelected="1" topLeftCell="B1" workbookViewId="0">
      <selection activeCell="C12" sqref="C12"/>
    </sheetView>
  </sheetViews>
  <sheetFormatPr defaultRowHeight="14.4" x14ac:dyDescent="0.3"/>
  <cols>
    <col min="2" max="2" width="22.109375" customWidth="1"/>
    <col min="3" max="3" width="30.44140625" customWidth="1"/>
    <col min="4" max="4" width="16.5546875" bestFit="1" customWidth="1"/>
    <col min="5" max="5" width="15.44140625" bestFit="1" customWidth="1"/>
    <col min="6" max="7" width="15.44140625" customWidth="1"/>
    <col min="8" max="9" width="13.5546875" bestFit="1" customWidth="1"/>
    <col min="10" max="10" width="15.44140625" customWidth="1"/>
    <col min="11" max="11" width="18.21875" bestFit="1" customWidth="1"/>
    <col min="12" max="12" width="10.5546875" bestFit="1" customWidth="1"/>
    <col min="13" max="13" width="10.77734375" bestFit="1" customWidth="1"/>
  </cols>
  <sheetData>
    <row r="1" spans="1:12" x14ac:dyDescent="0.3">
      <c r="A1" t="s">
        <v>9</v>
      </c>
    </row>
    <row r="2" spans="1:12" x14ac:dyDescent="0.3">
      <c r="B2" s="4" t="s">
        <v>59</v>
      </c>
      <c r="E2" s="31"/>
      <c r="F2" s="31"/>
      <c r="G2" s="31"/>
      <c r="H2" s="31"/>
      <c r="I2" s="31"/>
      <c r="J2" s="31"/>
      <c r="K2" s="31"/>
      <c r="L2" s="31"/>
    </row>
    <row r="3" spans="1:12" x14ac:dyDescent="0.3">
      <c r="B3" s="4" t="s">
        <v>7</v>
      </c>
    </row>
    <row r="4" spans="1:12" x14ac:dyDescent="0.3">
      <c r="G4" t="s">
        <v>5</v>
      </c>
    </row>
    <row r="5" spans="1:12" x14ac:dyDescent="0.3">
      <c r="B5" s="3" t="s">
        <v>0</v>
      </c>
      <c r="C5" s="1" t="s">
        <v>3</v>
      </c>
      <c r="D5" s="1" t="s">
        <v>1</v>
      </c>
      <c r="E5" s="2" t="s">
        <v>4</v>
      </c>
      <c r="F5" s="2" t="s">
        <v>2</v>
      </c>
      <c r="G5" s="2" t="s">
        <v>6</v>
      </c>
      <c r="H5" s="26" t="s">
        <v>28</v>
      </c>
      <c r="I5" s="26" t="s">
        <v>29</v>
      </c>
      <c r="J5" s="27" t="s">
        <v>10</v>
      </c>
      <c r="K5" s="3" t="s">
        <v>8</v>
      </c>
    </row>
    <row r="6" spans="1:12" x14ac:dyDescent="0.3">
      <c r="B6" t="s">
        <v>73</v>
      </c>
      <c r="C6" s="32" t="s">
        <v>34</v>
      </c>
      <c r="D6" s="28" t="str">
        <f t="shared" ref="D6:D12" si="0">E6</f>
        <v>DSL,GSL,NGA</v>
      </c>
      <c r="E6" s="28" t="s">
        <v>36</v>
      </c>
      <c r="F6">
        <v>2010</v>
      </c>
      <c r="G6" t="s">
        <v>11</v>
      </c>
      <c r="H6" s="7">
        <f>E$15*E$27</f>
        <v>0.05</v>
      </c>
      <c r="I6" s="7">
        <f>F$15*F$27</f>
        <v>0.1</v>
      </c>
      <c r="J6">
        <v>0</v>
      </c>
      <c r="K6" t="s">
        <v>25</v>
      </c>
    </row>
    <row r="7" spans="1:12" x14ac:dyDescent="0.3">
      <c r="C7" s="31" t="s">
        <v>78</v>
      </c>
      <c r="D7" s="28" t="str">
        <f t="shared" si="0"/>
        <v>TRAELC</v>
      </c>
      <c r="E7" s="28" t="s">
        <v>12</v>
      </c>
      <c r="F7">
        <v>2020</v>
      </c>
      <c r="H7" s="7">
        <f>E$15*(E$24+E$25)-E$19</f>
        <v>-0.67749999999999999</v>
      </c>
      <c r="I7" s="7">
        <f>F$15*(F$24+F$25)-F$19</f>
        <v>-1.1924999999999999</v>
      </c>
      <c r="J7">
        <v>0</v>
      </c>
    </row>
    <row r="8" spans="1:12" x14ac:dyDescent="0.3">
      <c r="C8" s="31" t="s">
        <v>77</v>
      </c>
      <c r="D8" s="28" t="str">
        <f t="shared" si="0"/>
        <v>TRAELC</v>
      </c>
      <c r="E8" s="28" t="s">
        <v>12</v>
      </c>
      <c r="F8" s="31">
        <v>0</v>
      </c>
      <c r="H8" s="7">
        <f>E$15*E$25-E$20</f>
        <v>-0.25</v>
      </c>
      <c r="I8" s="7">
        <f>F$15*F$25-F$20</f>
        <v>-0.45000000000000007</v>
      </c>
      <c r="J8">
        <v>5</v>
      </c>
    </row>
    <row r="9" spans="1:12" x14ac:dyDescent="0.3">
      <c r="C9" s="32" t="s">
        <v>34</v>
      </c>
      <c r="D9" s="28" t="str">
        <f t="shared" si="0"/>
        <v>DSB2,GSB2,SNG2</v>
      </c>
      <c r="E9" s="33" t="s">
        <v>30</v>
      </c>
      <c r="G9" s="32"/>
      <c r="H9" s="34">
        <f>E$15*E$26-E$21</f>
        <v>-1.9</v>
      </c>
      <c r="I9" s="34">
        <f>F$15*F$26-F$21</f>
        <v>-1.8</v>
      </c>
    </row>
    <row r="10" spans="1:12" x14ac:dyDescent="0.3">
      <c r="C10" s="32" t="s">
        <v>34</v>
      </c>
      <c r="D10" s="28" t="str">
        <f t="shared" si="0"/>
        <v>KRB2</v>
      </c>
      <c r="E10" s="33" t="s">
        <v>31</v>
      </c>
      <c r="G10" s="32"/>
      <c r="H10" s="34">
        <f>-E$21</f>
        <v>-2</v>
      </c>
      <c r="I10" s="34">
        <f>-F$21</f>
        <v>-2</v>
      </c>
    </row>
    <row r="11" spans="1:12" x14ac:dyDescent="0.3">
      <c r="C11" s="32" t="s">
        <v>34</v>
      </c>
      <c r="D11" s="28" t="str">
        <f t="shared" si="0"/>
        <v>DSB1,GSB1,SNG1</v>
      </c>
      <c r="E11" s="28" t="s">
        <v>32</v>
      </c>
      <c r="H11" s="7">
        <f>E$15*E$27-E$22</f>
        <v>-0.95</v>
      </c>
      <c r="I11" s="7">
        <f>F$15*F$27-F$22</f>
        <v>-0.9</v>
      </c>
    </row>
    <row r="12" spans="1:12" x14ac:dyDescent="0.3">
      <c r="C12" s="6" t="s">
        <v>34</v>
      </c>
      <c r="D12" s="29" t="str">
        <f t="shared" si="0"/>
        <v>KRB1</v>
      </c>
      <c r="E12" s="29" t="s">
        <v>33</v>
      </c>
      <c r="F12" s="6"/>
      <c r="G12" s="6"/>
      <c r="H12" s="30">
        <f>-E$22</f>
        <v>-1</v>
      </c>
      <c r="I12" s="30">
        <f>-F$22</f>
        <v>-1</v>
      </c>
      <c r="J12" s="6"/>
      <c r="K12" s="6"/>
    </row>
    <row r="13" spans="1:12" ht="15" thickBot="1" x14ac:dyDescent="0.35"/>
    <row r="14" spans="1:12" x14ac:dyDescent="0.3">
      <c r="C14" s="10" t="s">
        <v>24</v>
      </c>
      <c r="D14" s="11"/>
      <c r="E14" s="21">
        <v>2010</v>
      </c>
      <c r="F14" s="21">
        <v>2020</v>
      </c>
      <c r="G14" s="21">
        <v>2030</v>
      </c>
      <c r="H14" s="21">
        <v>2040</v>
      </c>
      <c r="I14" s="22">
        <v>2050</v>
      </c>
    </row>
    <row r="15" spans="1:12" x14ac:dyDescent="0.3">
      <c r="C15" s="37" t="s">
        <v>26</v>
      </c>
      <c r="D15" s="38"/>
      <c r="E15" s="36">
        <v>0.05</v>
      </c>
      <c r="F15" s="36">
        <v>0.1</v>
      </c>
      <c r="G15" s="42"/>
      <c r="H15" s="42"/>
      <c r="I15" s="43"/>
    </row>
    <row r="16" spans="1:12" ht="15" thickBot="1" x14ac:dyDescent="0.35">
      <c r="C16" s="39" t="s">
        <v>27</v>
      </c>
      <c r="D16" s="40"/>
      <c r="E16" s="41">
        <v>0.3</v>
      </c>
      <c r="F16" s="41">
        <v>0.55000000000000004</v>
      </c>
      <c r="G16" s="44"/>
      <c r="H16" s="44"/>
      <c r="I16" s="45"/>
    </row>
    <row r="17" spans="3:9" ht="15" thickBot="1" x14ac:dyDescent="0.35">
      <c r="E17" s="5"/>
      <c r="F17" s="5"/>
    </row>
    <row r="18" spans="3:9" x14ac:dyDescent="0.3">
      <c r="C18" s="10" t="s">
        <v>14</v>
      </c>
      <c r="D18" s="11" t="s">
        <v>15</v>
      </c>
      <c r="E18" s="21">
        <f>$E$14</f>
        <v>2010</v>
      </c>
      <c r="F18" s="21">
        <f>$F$14</f>
        <v>2020</v>
      </c>
      <c r="G18" s="21">
        <f>$G$14</f>
        <v>2030</v>
      </c>
      <c r="H18" s="21">
        <f>$H$14</f>
        <v>2040</v>
      </c>
      <c r="I18" s="22">
        <f>$I$14</f>
        <v>2050</v>
      </c>
    </row>
    <row r="19" spans="3:9" x14ac:dyDescent="0.3">
      <c r="C19" s="23" t="s">
        <v>20</v>
      </c>
      <c r="D19" s="9">
        <v>2.5</v>
      </c>
      <c r="E19" s="9">
        <f t="shared" ref="E19:I20" si="1">E$16*$D19</f>
        <v>0.75</v>
      </c>
      <c r="F19" s="9">
        <f t="shared" si="1"/>
        <v>1.375</v>
      </c>
      <c r="G19" s="9">
        <f t="shared" si="1"/>
        <v>0</v>
      </c>
      <c r="H19" s="9">
        <f t="shared" si="1"/>
        <v>0</v>
      </c>
      <c r="I19" s="17">
        <f t="shared" si="1"/>
        <v>0</v>
      </c>
    </row>
    <row r="20" spans="3:9" x14ac:dyDescent="0.3">
      <c r="C20" s="12" t="s">
        <v>21</v>
      </c>
      <c r="D20" s="8">
        <v>1</v>
      </c>
      <c r="E20" s="8">
        <f t="shared" si="1"/>
        <v>0.3</v>
      </c>
      <c r="F20" s="8">
        <f t="shared" si="1"/>
        <v>0.55000000000000004</v>
      </c>
      <c r="G20" s="8">
        <f t="shared" si="1"/>
        <v>0</v>
      </c>
      <c r="H20" s="8">
        <f t="shared" si="1"/>
        <v>0</v>
      </c>
      <c r="I20" s="13">
        <f t="shared" si="1"/>
        <v>0</v>
      </c>
    </row>
    <row r="21" spans="3:9" x14ac:dyDescent="0.3">
      <c r="C21" s="12" t="s">
        <v>22</v>
      </c>
      <c r="D21" s="8">
        <v>2</v>
      </c>
      <c r="E21" s="8">
        <f t="shared" ref="E21:I22" si="2">$D21</f>
        <v>2</v>
      </c>
      <c r="F21" s="8">
        <f t="shared" si="2"/>
        <v>2</v>
      </c>
      <c r="G21" s="8">
        <f t="shared" si="2"/>
        <v>2</v>
      </c>
      <c r="H21" s="8">
        <f t="shared" si="2"/>
        <v>2</v>
      </c>
      <c r="I21" s="13">
        <f t="shared" si="2"/>
        <v>2</v>
      </c>
    </row>
    <row r="22" spans="3:9" x14ac:dyDescent="0.3">
      <c r="C22" s="14" t="s">
        <v>23</v>
      </c>
      <c r="D22" s="6">
        <v>1</v>
      </c>
      <c r="E22" s="6">
        <f t="shared" si="2"/>
        <v>1</v>
      </c>
      <c r="F22" s="6">
        <f t="shared" si="2"/>
        <v>1</v>
      </c>
      <c r="G22" s="6">
        <f t="shared" si="2"/>
        <v>1</v>
      </c>
      <c r="H22" s="6">
        <f t="shared" si="2"/>
        <v>1</v>
      </c>
      <c r="I22" s="15">
        <f t="shared" si="2"/>
        <v>1</v>
      </c>
    </row>
    <row r="23" spans="3:9" x14ac:dyDescent="0.3">
      <c r="C23" s="16" t="s">
        <v>13</v>
      </c>
      <c r="D23" s="9" t="s">
        <v>15</v>
      </c>
      <c r="E23" s="24">
        <f>$E$14</f>
        <v>2010</v>
      </c>
      <c r="F23" s="24">
        <f>$F$14</f>
        <v>2020</v>
      </c>
      <c r="G23" s="24">
        <f>$G$14</f>
        <v>2030</v>
      </c>
      <c r="H23" s="24">
        <f>$H$14</f>
        <v>2040</v>
      </c>
      <c r="I23" s="25">
        <f>$I$14</f>
        <v>2050</v>
      </c>
    </row>
    <row r="24" spans="3:9" x14ac:dyDescent="0.3">
      <c r="C24" s="23" t="s">
        <v>16</v>
      </c>
      <c r="D24" s="9">
        <v>1.5</v>
      </c>
      <c r="E24" s="9">
        <f>E$16*$D24</f>
        <v>0.44999999999999996</v>
      </c>
      <c r="F24" s="9">
        <f>F$16*$D24</f>
        <v>0.82500000000000007</v>
      </c>
      <c r="G24" s="9">
        <f>G$16*$D24</f>
        <v>0</v>
      </c>
      <c r="H24" s="9">
        <f>H$16*$D24</f>
        <v>0</v>
      </c>
      <c r="I24" s="17">
        <f>I$16*$D24</f>
        <v>0</v>
      </c>
    </row>
    <row r="25" spans="3:9" x14ac:dyDescent="0.3">
      <c r="C25" s="12" t="s">
        <v>17</v>
      </c>
      <c r="D25" s="8">
        <v>1</v>
      </c>
      <c r="E25" s="8">
        <f t="shared" ref="E25:I27" si="3">$D25</f>
        <v>1</v>
      </c>
      <c r="F25" s="8">
        <f t="shared" si="3"/>
        <v>1</v>
      </c>
      <c r="G25" s="8">
        <f t="shared" si="3"/>
        <v>1</v>
      </c>
      <c r="H25" s="8">
        <f t="shared" si="3"/>
        <v>1</v>
      </c>
      <c r="I25" s="13">
        <f t="shared" si="3"/>
        <v>1</v>
      </c>
    </row>
    <row r="26" spans="3:9" x14ac:dyDescent="0.3">
      <c r="C26" s="12" t="s">
        <v>18</v>
      </c>
      <c r="D26" s="8">
        <v>2</v>
      </c>
      <c r="E26" s="8">
        <f t="shared" si="3"/>
        <v>2</v>
      </c>
      <c r="F26" s="8">
        <f t="shared" si="3"/>
        <v>2</v>
      </c>
      <c r="G26" s="8">
        <f t="shared" si="3"/>
        <v>2</v>
      </c>
      <c r="H26" s="8">
        <f t="shared" si="3"/>
        <v>2</v>
      </c>
      <c r="I26" s="13">
        <f t="shared" si="3"/>
        <v>2</v>
      </c>
    </row>
    <row r="27" spans="3:9" ht="15" thickBot="1" x14ac:dyDescent="0.35">
      <c r="C27" s="18" t="s">
        <v>19</v>
      </c>
      <c r="D27" s="19">
        <v>1</v>
      </c>
      <c r="E27" s="19">
        <f t="shared" si="3"/>
        <v>1</v>
      </c>
      <c r="F27" s="19">
        <f t="shared" si="3"/>
        <v>1</v>
      </c>
      <c r="G27" s="19">
        <f t="shared" si="3"/>
        <v>1</v>
      </c>
      <c r="H27" s="19">
        <f t="shared" si="3"/>
        <v>1</v>
      </c>
      <c r="I27" s="20">
        <f t="shared" si="3"/>
        <v>1</v>
      </c>
    </row>
    <row r="38" spans="2:3" x14ac:dyDescent="0.3">
      <c r="B38" s="35" t="s">
        <v>35</v>
      </c>
      <c r="C38" s="35"/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C5:I10"/>
  <sheetViews>
    <sheetView workbookViewId="0">
      <selection activeCell="H10" sqref="H10"/>
    </sheetView>
  </sheetViews>
  <sheetFormatPr defaultRowHeight="14.4" x14ac:dyDescent="0.3"/>
  <cols>
    <col min="6" max="6" width="10.109375" bestFit="1" customWidth="1"/>
    <col min="7" max="7" width="10.109375" customWidth="1"/>
    <col min="8" max="8" width="43" bestFit="1" customWidth="1"/>
  </cols>
  <sheetData>
    <row r="5" spans="3:9" x14ac:dyDescent="0.3">
      <c r="C5" s="46" t="s">
        <v>37</v>
      </c>
      <c r="E5" s="47"/>
    </row>
    <row r="6" spans="3:9" ht="15" thickBot="1" x14ac:dyDescent="0.35">
      <c r="C6" s="48" t="s">
        <v>6</v>
      </c>
      <c r="D6" s="48" t="s">
        <v>39</v>
      </c>
      <c r="E6" s="48" t="s">
        <v>2</v>
      </c>
      <c r="F6" s="49" t="s">
        <v>68</v>
      </c>
      <c r="G6" s="49" t="s">
        <v>69</v>
      </c>
      <c r="H6" s="50" t="s">
        <v>3</v>
      </c>
      <c r="I6" s="50" t="s">
        <v>4</v>
      </c>
    </row>
    <row r="7" spans="3:9" x14ac:dyDescent="0.3">
      <c r="C7" t="s">
        <v>42</v>
      </c>
      <c r="D7" t="s">
        <v>43</v>
      </c>
      <c r="E7">
        <v>2012</v>
      </c>
      <c r="F7" s="51">
        <v>5.7500000000000002E-2</v>
      </c>
      <c r="G7" s="51">
        <f>F7</f>
        <v>5.7500000000000002E-2</v>
      </c>
      <c r="H7" s="52" t="s">
        <v>76</v>
      </c>
      <c r="I7" s="52" t="s">
        <v>44</v>
      </c>
    </row>
    <row r="8" spans="3:9" x14ac:dyDescent="0.3">
      <c r="C8" t="s">
        <v>42</v>
      </c>
      <c r="D8" t="s">
        <v>43</v>
      </c>
      <c r="E8">
        <v>0</v>
      </c>
      <c r="F8">
        <v>5</v>
      </c>
      <c r="G8" s="51">
        <f t="shared" ref="G8:G10" si="0">F8</f>
        <v>5</v>
      </c>
      <c r="H8" s="52" t="s">
        <v>76</v>
      </c>
      <c r="I8" s="52" t="s">
        <v>44</v>
      </c>
    </row>
    <row r="9" spans="3:9" x14ac:dyDescent="0.3">
      <c r="C9" t="s">
        <v>42</v>
      </c>
      <c r="D9" t="s">
        <v>43</v>
      </c>
      <c r="E9">
        <v>2012</v>
      </c>
      <c r="F9" s="53">
        <v>7.0000000000000007E-2</v>
      </c>
      <c r="G9" s="51">
        <f t="shared" si="0"/>
        <v>7.0000000000000007E-2</v>
      </c>
      <c r="H9" s="52" t="s">
        <v>76</v>
      </c>
      <c r="I9" s="52" t="s">
        <v>45</v>
      </c>
    </row>
    <row r="10" spans="3:9" x14ac:dyDescent="0.3">
      <c r="C10" t="s">
        <v>42</v>
      </c>
      <c r="D10" t="s">
        <v>43</v>
      </c>
      <c r="E10">
        <v>0</v>
      </c>
      <c r="F10">
        <v>5</v>
      </c>
      <c r="G10" s="51">
        <f t="shared" si="0"/>
        <v>5</v>
      </c>
      <c r="H10" s="52" t="s">
        <v>76</v>
      </c>
      <c r="I10" s="52" t="s">
        <v>45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K23"/>
  <sheetViews>
    <sheetView workbookViewId="0">
      <selection activeCell="C7" sqref="C7"/>
    </sheetView>
  </sheetViews>
  <sheetFormatPr defaultRowHeight="14.4" x14ac:dyDescent="0.3"/>
  <cols>
    <col min="3" max="3" width="24.5546875" bestFit="1" customWidth="1"/>
    <col min="4" max="4" width="15.77734375" customWidth="1"/>
    <col min="5" max="5" width="16.109375" customWidth="1"/>
    <col min="9" max="9" width="10.44140625" bestFit="1" customWidth="1"/>
    <col min="10" max="11" width="12.5546875" bestFit="1" customWidth="1"/>
  </cols>
  <sheetData>
    <row r="2" spans="2:11" x14ac:dyDescent="0.3">
      <c r="B2" t="s">
        <v>9</v>
      </c>
    </row>
    <row r="3" spans="2:11" x14ac:dyDescent="0.3">
      <c r="C3" s="4" t="s">
        <v>59</v>
      </c>
    </row>
    <row r="4" spans="2:11" x14ac:dyDescent="0.3">
      <c r="C4" s="4" t="s">
        <v>7</v>
      </c>
    </row>
    <row r="5" spans="2:11" x14ac:dyDescent="0.3">
      <c r="G5" t="s">
        <v>5</v>
      </c>
    </row>
    <row r="6" spans="2:11" x14ac:dyDescent="0.3">
      <c r="C6" s="3" t="s">
        <v>0</v>
      </c>
      <c r="D6" s="1" t="s">
        <v>3</v>
      </c>
      <c r="E6" s="2" t="s">
        <v>4</v>
      </c>
      <c r="F6" s="2" t="s">
        <v>2</v>
      </c>
      <c r="G6" s="2" t="s">
        <v>6</v>
      </c>
      <c r="H6" s="54" t="s">
        <v>46</v>
      </c>
      <c r="I6" s="55" t="s">
        <v>10</v>
      </c>
      <c r="J6" s="55" t="s">
        <v>47</v>
      </c>
      <c r="K6" s="3" t="s">
        <v>8</v>
      </c>
    </row>
    <row r="7" spans="2:11" x14ac:dyDescent="0.3">
      <c r="C7" t="s">
        <v>74</v>
      </c>
      <c r="D7" t="s">
        <v>48</v>
      </c>
      <c r="E7" t="s">
        <v>49</v>
      </c>
      <c r="F7">
        <v>2012</v>
      </c>
      <c r="G7" t="s">
        <v>42</v>
      </c>
      <c r="H7">
        <v>1</v>
      </c>
      <c r="I7" s="56">
        <v>3.9100000000000003E-2</v>
      </c>
      <c r="J7">
        <v>1</v>
      </c>
      <c r="K7" t="s">
        <v>50</v>
      </c>
    </row>
    <row r="8" spans="2:11" x14ac:dyDescent="0.3">
      <c r="D8" t="s">
        <v>48</v>
      </c>
      <c r="E8" t="s">
        <v>49</v>
      </c>
      <c r="F8">
        <v>2020</v>
      </c>
      <c r="G8" t="s">
        <v>42</v>
      </c>
      <c r="H8">
        <v>1</v>
      </c>
      <c r="I8" s="57">
        <f>I7</f>
        <v>3.9100000000000003E-2</v>
      </c>
      <c r="J8" s="57"/>
    </row>
    <row r="11" spans="2:11" x14ac:dyDescent="0.3">
      <c r="K11" s="58" t="s">
        <v>51</v>
      </c>
    </row>
    <row r="12" spans="2:11" x14ac:dyDescent="0.3">
      <c r="K12" s="59">
        <f>MIN(D23:I23)</f>
        <v>2.8385991404344287E-2</v>
      </c>
    </row>
    <row r="13" spans="2:11" x14ac:dyDescent="0.3">
      <c r="K13" s="60">
        <f>MIN(D22:I22)</f>
        <v>39.099999999999994</v>
      </c>
    </row>
    <row r="14" spans="2:11" x14ac:dyDescent="0.3">
      <c r="C14" s="61" t="s">
        <v>52</v>
      </c>
      <c r="D14" s="62">
        <v>2009</v>
      </c>
      <c r="E14" s="62">
        <v>2010</v>
      </c>
      <c r="F14" s="62">
        <v>2011</v>
      </c>
      <c r="G14" s="62">
        <v>2012</v>
      </c>
      <c r="H14" s="62">
        <v>2013</v>
      </c>
      <c r="I14" s="63">
        <v>2014</v>
      </c>
    </row>
    <row r="15" spans="2:11" x14ac:dyDescent="0.3">
      <c r="C15" s="64" t="s">
        <v>53</v>
      </c>
      <c r="D15" s="65">
        <v>1745.26</v>
      </c>
      <c r="E15" s="65">
        <v>1864.71</v>
      </c>
      <c r="F15" s="65">
        <v>1758.66</v>
      </c>
      <c r="G15" s="65">
        <v>1545.28</v>
      </c>
      <c r="H15" s="65">
        <v>1484.56</v>
      </c>
      <c r="I15" s="66">
        <v>1377.44</v>
      </c>
    </row>
    <row r="16" spans="2:11" x14ac:dyDescent="0.3">
      <c r="C16" s="67" t="s">
        <v>54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9">
        <v>0.05</v>
      </c>
    </row>
    <row r="17" spans="3:9" x14ac:dyDescent="0.3">
      <c r="C17" s="70" t="s">
        <v>55</v>
      </c>
      <c r="D17" s="71">
        <v>73.39</v>
      </c>
      <c r="E17" s="71">
        <v>65.680000000000007</v>
      </c>
      <c r="F17" s="71">
        <v>57.44</v>
      </c>
      <c r="G17" s="71">
        <v>62.76</v>
      </c>
      <c r="H17" s="71">
        <v>64.87</v>
      </c>
      <c r="I17" s="72">
        <v>38.869999999999997</v>
      </c>
    </row>
    <row r="18" spans="3:9" x14ac:dyDescent="0.3">
      <c r="C18" s="70" t="s">
        <v>56</v>
      </c>
      <c r="D18" s="71">
        <v>1.28</v>
      </c>
      <c r="E18" s="71">
        <v>0.89</v>
      </c>
      <c r="F18" s="71">
        <v>1.05</v>
      </c>
      <c r="G18" s="71">
        <v>0.76</v>
      </c>
      <c r="H18" s="71">
        <v>0.33</v>
      </c>
      <c r="I18" s="72">
        <v>0.23</v>
      </c>
    </row>
    <row r="19" spans="3:9" x14ac:dyDescent="0.3">
      <c r="C19" s="67" t="s">
        <v>57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9">
        <v>0</v>
      </c>
    </row>
    <row r="20" spans="3:9" x14ac:dyDescent="0.3">
      <c r="C20" s="67" t="s">
        <v>58</v>
      </c>
      <c r="D20" s="68">
        <v>1670.58</v>
      </c>
      <c r="E20" s="68">
        <v>1798.14</v>
      </c>
      <c r="F20" s="68">
        <v>1700.17</v>
      </c>
      <c r="G20" s="68">
        <v>1481.77</v>
      </c>
      <c r="H20" s="68">
        <v>1419.36</v>
      </c>
      <c r="I20" s="69">
        <v>1338.29</v>
      </c>
    </row>
    <row r="21" spans="3:9" x14ac:dyDescent="0.3">
      <c r="C21" s="73"/>
      <c r="D21" s="8"/>
      <c r="E21" s="8"/>
      <c r="F21" s="8"/>
      <c r="G21" s="8"/>
      <c r="H21" s="8"/>
      <c r="I21" s="74"/>
    </row>
    <row r="22" spans="3:9" x14ac:dyDescent="0.3">
      <c r="C22" s="73"/>
      <c r="D22" s="75">
        <f>D17+D18</f>
        <v>74.67</v>
      </c>
      <c r="E22" s="75">
        <f t="shared" ref="E22:I22" si="0">E17+E18</f>
        <v>66.570000000000007</v>
      </c>
      <c r="F22" s="75">
        <f t="shared" si="0"/>
        <v>58.489999999999995</v>
      </c>
      <c r="G22" s="75">
        <f t="shared" si="0"/>
        <v>63.519999999999996</v>
      </c>
      <c r="H22" s="75">
        <f t="shared" si="0"/>
        <v>65.2</v>
      </c>
      <c r="I22" s="76">
        <f t="shared" si="0"/>
        <v>39.099999999999994</v>
      </c>
    </row>
    <row r="23" spans="3:9" x14ac:dyDescent="0.3">
      <c r="C23" s="77"/>
      <c r="D23" s="78">
        <f t="shared" ref="D23:H23" si="1">(D17+D18)/D15</f>
        <v>4.2784456184178865E-2</v>
      </c>
      <c r="E23" s="78">
        <f t="shared" si="1"/>
        <v>3.5699921167366512E-2</v>
      </c>
      <c r="F23" s="78">
        <f t="shared" si="1"/>
        <v>3.325827618755188E-2</v>
      </c>
      <c r="G23" s="78">
        <f t="shared" si="1"/>
        <v>4.1105819010147024E-2</v>
      </c>
      <c r="H23" s="78">
        <f t="shared" si="1"/>
        <v>4.3918736864794958E-2</v>
      </c>
      <c r="I23" s="79">
        <f>(I17+I18)/I15</f>
        <v>2.8385991404344287E-2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Explanation</vt:lpstr>
      <vt:lpstr>NoOverproduction</vt:lpstr>
      <vt:lpstr>MinRenShare2020</vt:lpstr>
      <vt:lpstr>MinBlendingLimits</vt:lpstr>
      <vt:lpstr>MinAVGasoline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2020-03-19T09:40:32Z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268886744976043</vt:r8>
  </property>
</Properties>
</file>