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5887E6D9-E1C7-40A9-A0BE-3D5AE8E7EAD2}" xr6:coauthVersionLast="46" xr6:coauthVersionMax="46" xr10:uidLastSave="{00000000-0000-0000-0000-000000000000}"/>
  <bookViews>
    <workbookView xWindow="17400" yWindow="624" windowWidth="23616" windowHeight="15804" activeTab="6" xr2:uid="{00000000-000D-0000-FFFF-FFFF00000000}"/>
  </bookViews>
  <sheets>
    <sheet name="LOG" sheetId="19" r:id="rId1"/>
    <sheet name="Intro" sheetId="21" r:id="rId2"/>
    <sheet name="TRA_Delivery_costs" sheetId="2" r:id="rId3"/>
    <sheet name="RES_Delivery_costs" sheetId="16" r:id="rId4"/>
    <sheet name="SUP_Delivery_costs" sheetId="17" r:id="rId5"/>
    <sheet name="ELC_Delivery_costs" sheetId="18" r:id="rId6"/>
    <sheet name="IND_Delivery_costs" sheetId="20" r:id="rId7"/>
    <sheet name="Electricity distribution" sheetId="23" r:id="rId8"/>
    <sheet name="Electricity distribution (2)" sheetId="24" r:id="rId9"/>
    <sheet name="DATA_Delivery_costs" sheetId="15" r:id="rId10"/>
    <sheet name="Energitilsynet_ELCC prices" sheetId="22" r:id="rId11"/>
    <sheet name="Biomass_delivery" sheetId="2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" i="20" l="1"/>
  <c r="G21" i="20"/>
  <c r="AM19" i="2"/>
  <c r="AM21" i="2"/>
  <c r="AM23" i="2" s="1"/>
  <c r="AE23" i="2"/>
  <c r="AB23" i="2"/>
  <c r="AB24" i="2" s="1"/>
  <c r="W23" i="2"/>
  <c r="T23" i="2"/>
  <c r="T24" i="2" s="1"/>
  <c r="D24" i="2"/>
  <c r="D23" i="2"/>
  <c r="G23" i="2"/>
  <c r="O23" i="2" l="1"/>
  <c r="AE29" i="20"/>
  <c r="AE27" i="20"/>
  <c r="W29" i="20"/>
  <c r="W27" i="20"/>
  <c r="L7" i="15" l="1"/>
  <c r="G7" i="15"/>
  <c r="AU7" i="20"/>
  <c r="M20" i="15"/>
  <c r="M13" i="15"/>
  <c r="AM7" i="20" l="1"/>
  <c r="AU8" i="2"/>
  <c r="G19" i="2"/>
  <c r="G8" i="2"/>
  <c r="G20" i="16"/>
  <c r="G9" i="16"/>
  <c r="AI20" i="17"/>
  <c r="G40" i="17"/>
  <c r="G29" i="17"/>
  <c r="AU8" i="18"/>
  <c r="AM8" i="18"/>
  <c r="W31" i="18"/>
  <c r="W29" i="18"/>
  <c r="W27" i="18"/>
  <c r="G27" i="18"/>
  <c r="G8" i="18"/>
  <c r="G7" i="20"/>
  <c r="M21" i="15"/>
  <c r="M19" i="15"/>
  <c r="M16" i="15"/>
  <c r="M15" i="15"/>
  <c r="M14" i="15"/>
  <c r="M12" i="15"/>
  <c r="M11" i="15"/>
  <c r="M10" i="15"/>
  <c r="E58" i="15" l="1"/>
  <c r="E59" i="15"/>
  <c r="E60" i="15"/>
  <c r="E64" i="15"/>
  <c r="E65" i="15"/>
  <c r="E66" i="15"/>
  <c r="C50" i="15"/>
  <c r="G19" i="17"/>
  <c r="C48" i="15"/>
  <c r="N40" i="17"/>
  <c r="U33" i="17"/>
  <c r="AB31" i="17"/>
  <c r="N31" i="17"/>
  <c r="N29" i="17"/>
  <c r="G31" i="17"/>
  <c r="U20" i="17"/>
  <c r="N19" i="17"/>
  <c r="AB7" i="17"/>
  <c r="E34" i="26"/>
  <c r="E33" i="26"/>
  <c r="E32" i="26"/>
  <c r="E31" i="26"/>
  <c r="E30" i="26"/>
  <c r="E29" i="26"/>
  <c r="E25" i="26"/>
  <c r="E24" i="26"/>
  <c r="E23" i="26"/>
  <c r="W20" i="26"/>
  <c r="F18" i="26" s="1"/>
  <c r="G18" i="26" s="1"/>
  <c r="X19" i="26"/>
  <c r="W19" i="26"/>
  <c r="F25" i="26" s="1"/>
  <c r="G25" i="26" s="1"/>
  <c r="I19" i="26"/>
  <c r="E19" i="26"/>
  <c r="W18" i="26"/>
  <c r="F32" i="26" s="1"/>
  <c r="G32" i="26" s="1"/>
  <c r="I18" i="26"/>
  <c r="E18" i="26"/>
  <c r="I17" i="26"/>
  <c r="E17" i="26"/>
  <c r="S10" i="26"/>
  <c r="I25" i="26" s="1"/>
  <c r="R10" i="26"/>
  <c r="D12" i="26" s="1"/>
  <c r="Q10" i="26"/>
  <c r="Q11" i="26" s="1"/>
  <c r="E9" i="26"/>
  <c r="D9" i="26"/>
  <c r="C9" i="26"/>
  <c r="E7" i="26"/>
  <c r="D7" i="26"/>
  <c r="C7" i="26"/>
  <c r="E11" i="26"/>
  <c r="D11" i="26"/>
  <c r="C11" i="26"/>
  <c r="F29" i="26" l="1"/>
  <c r="G29" i="26" s="1"/>
  <c r="F31" i="26"/>
  <c r="G31" i="26" s="1"/>
  <c r="J18" i="26"/>
  <c r="K18" i="26" s="1"/>
  <c r="D18" i="26" s="1"/>
  <c r="E56" i="15" s="1"/>
  <c r="AB20" i="17" s="1"/>
  <c r="F30" i="26"/>
  <c r="G30" i="26" s="1"/>
  <c r="F34" i="26"/>
  <c r="G34" i="26" s="1"/>
  <c r="R11" i="26"/>
  <c r="I33" i="26" s="1"/>
  <c r="I24" i="26"/>
  <c r="S11" i="26"/>
  <c r="I31" i="26" s="1"/>
  <c r="E12" i="26"/>
  <c r="W23" i="26"/>
  <c r="J25" i="26"/>
  <c r="K25" i="26" s="1"/>
  <c r="D25" i="26" s="1"/>
  <c r="E63" i="15" s="1"/>
  <c r="I32" i="26"/>
  <c r="J32" i="26" s="1"/>
  <c r="K32" i="26" s="1"/>
  <c r="D32" i="26" s="1"/>
  <c r="E70" i="15" s="1"/>
  <c r="C10" i="26"/>
  <c r="C13" i="26" s="1"/>
  <c r="I29" i="26"/>
  <c r="W24" i="26"/>
  <c r="C12" i="26"/>
  <c r="F17" i="26"/>
  <c r="G17" i="26" s="1"/>
  <c r="J17" i="26" s="1"/>
  <c r="K17" i="26" s="1"/>
  <c r="D17" i="26" s="1"/>
  <c r="E55" i="15" s="1"/>
  <c r="F19" i="26"/>
  <c r="G19" i="26" s="1"/>
  <c r="J19" i="26" s="1"/>
  <c r="K19" i="26" s="1"/>
  <c r="D19" i="26" s="1"/>
  <c r="E57" i="15" s="1"/>
  <c r="F23" i="26"/>
  <c r="G23" i="26" s="1"/>
  <c r="F24" i="26"/>
  <c r="G24" i="26" s="1"/>
  <c r="J24" i="26" s="1"/>
  <c r="K24" i="26" s="1"/>
  <c r="D24" i="26" s="1"/>
  <c r="E62" i="15" s="1"/>
  <c r="AI7" i="17" s="1"/>
  <c r="I30" i="26"/>
  <c r="J30" i="26" s="1"/>
  <c r="K30" i="26" s="1"/>
  <c r="D30" i="26" s="1"/>
  <c r="E68" i="15" s="1"/>
  <c r="I23" i="26"/>
  <c r="F33" i="26"/>
  <c r="G33" i="26" s="1"/>
  <c r="J33" i="26" s="1"/>
  <c r="K33" i="26" s="1"/>
  <c r="D33" i="26" s="1"/>
  <c r="E71" i="15" s="1"/>
  <c r="D10" i="26"/>
  <c r="D13" i="26" s="1"/>
  <c r="D5" i="19"/>
  <c r="J29" i="26" l="1"/>
  <c r="K29" i="26" s="1"/>
  <c r="D29" i="26" s="1"/>
  <c r="E67" i="15" s="1"/>
  <c r="J31" i="26"/>
  <c r="K31" i="26" s="1"/>
  <c r="D31" i="26" s="1"/>
  <c r="E69" i="15" s="1"/>
  <c r="I34" i="26"/>
  <c r="J34" i="26" s="1"/>
  <c r="K34" i="26" s="1"/>
  <c r="D34" i="26" s="1"/>
  <c r="E72" i="15" s="1"/>
  <c r="E10" i="26"/>
  <c r="E13" i="26" s="1"/>
  <c r="J23" i="26"/>
  <c r="K23" i="26" s="1"/>
  <c r="D23" i="26" s="1"/>
  <c r="E61" i="15" s="1"/>
  <c r="DK112" i="22"/>
  <c r="DK111" i="22"/>
  <c r="DK110" i="22"/>
  <c r="DK109" i="22"/>
  <c r="DK108" i="22"/>
  <c r="DK107" i="22"/>
  <c r="DK106" i="22"/>
  <c r="EG105" i="22"/>
  <c r="EJ105" i="22" s="1"/>
  <c r="EM105" i="22" s="1"/>
  <c r="EN105" i="22" s="1"/>
  <c r="EO105" i="22" s="1"/>
  <c r="DK105" i="22"/>
  <c r="DK104" i="22"/>
  <c r="DK103" i="22"/>
  <c r="DK102" i="22"/>
  <c r="DK101" i="22"/>
  <c r="DK100" i="22"/>
  <c r="DK99" i="22"/>
  <c r="DK95" i="22"/>
  <c r="DK94" i="22"/>
  <c r="DK93" i="22"/>
  <c r="DK92" i="22"/>
  <c r="DK91" i="22"/>
  <c r="DK90" i="22"/>
  <c r="DK89" i="22"/>
  <c r="EG88" i="22"/>
  <c r="EH88" i="22" s="1"/>
  <c r="EI88" i="22" s="1"/>
  <c r="DK88" i="22"/>
  <c r="DK87" i="22"/>
  <c r="DK86" i="22"/>
  <c r="DK85" i="22"/>
  <c r="DK84" i="22"/>
  <c r="DK83" i="22"/>
  <c r="DK82" i="22"/>
  <c r="EG69" i="22"/>
  <c r="EH69" i="22" s="1"/>
  <c r="EI69" i="22" s="1"/>
  <c r="EG52" i="22"/>
  <c r="EJ52" i="22" s="1"/>
  <c r="EM52" i="22" s="1"/>
  <c r="EN52" i="22" s="1"/>
  <c r="EO52" i="22" s="1"/>
  <c r="EG33" i="22"/>
  <c r="EJ33" i="22" s="1"/>
  <c r="EK33" i="22" s="1"/>
  <c r="EL33" i="22" s="1"/>
  <c r="GW25" i="22"/>
  <c r="GV25" i="22"/>
  <c r="GU25" i="22"/>
  <c r="GT25" i="22"/>
  <c r="GS25" i="22"/>
  <c r="GR25" i="22"/>
  <c r="GQ25" i="22"/>
  <c r="GP25" i="22"/>
  <c r="GO25" i="22"/>
  <c r="GN25" i="22"/>
  <c r="GM25" i="22"/>
  <c r="GL25" i="22"/>
  <c r="GK25" i="22"/>
  <c r="GJ25" i="22"/>
  <c r="GI25" i="22"/>
  <c r="GH25" i="22"/>
  <c r="GG25" i="22"/>
  <c r="GF25" i="22"/>
  <c r="GE25" i="22"/>
  <c r="GD25" i="22"/>
  <c r="GC25" i="22"/>
  <c r="GB25" i="22"/>
  <c r="GA25" i="22"/>
  <c r="FZ25" i="22"/>
  <c r="FY25" i="22"/>
  <c r="FX25" i="22"/>
  <c r="FW25" i="22"/>
  <c r="FV25" i="22"/>
  <c r="FU25" i="22"/>
  <c r="FT25" i="22"/>
  <c r="FS25" i="22"/>
  <c r="FR25" i="22"/>
  <c r="FQ25" i="22"/>
  <c r="FP25" i="22"/>
  <c r="FO25" i="22"/>
  <c r="FN25" i="22"/>
  <c r="FM25" i="22"/>
  <c r="FL25" i="22"/>
  <c r="FK25" i="22"/>
  <c r="FJ25" i="22"/>
  <c r="FI25" i="22"/>
  <c r="FH25" i="22"/>
  <c r="FG25" i="22"/>
  <c r="FF25" i="22"/>
  <c r="FE25" i="22"/>
  <c r="FD25" i="22"/>
  <c r="FC25" i="22"/>
  <c r="FB25" i="22"/>
  <c r="FA25" i="22"/>
  <c r="EZ25" i="22"/>
  <c r="EY25" i="22"/>
  <c r="EX25" i="22"/>
  <c r="EW25" i="22"/>
  <c r="EV25" i="22"/>
  <c r="EU25" i="22"/>
  <c r="ET25" i="22"/>
  <c r="ES25" i="22"/>
  <c r="ER25" i="22"/>
  <c r="EQ25" i="22"/>
  <c r="EP25" i="22"/>
  <c r="EO25" i="22"/>
  <c r="EN25" i="22"/>
  <c r="EM25" i="22"/>
  <c r="EL25" i="22"/>
  <c r="EK25" i="22"/>
  <c r="EJ25" i="22"/>
  <c r="EI25" i="22"/>
  <c r="EH25" i="22"/>
  <c r="EG25" i="22"/>
  <c r="EF25" i="22"/>
  <c r="EE25" i="22"/>
  <c r="ED25" i="22"/>
  <c r="EC25" i="22"/>
  <c r="EB25" i="22"/>
  <c r="EA25" i="22"/>
  <c r="DZ25" i="22"/>
  <c r="DY25" i="22"/>
  <c r="DX25" i="22"/>
  <c r="DW25" i="22"/>
  <c r="DV25" i="22"/>
  <c r="DU25" i="22"/>
  <c r="DT25" i="22"/>
  <c r="DS25" i="22"/>
  <c r="DR25" i="22"/>
  <c r="DQ25" i="22"/>
  <c r="DP25" i="22"/>
  <c r="DO25" i="22"/>
  <c r="DN25" i="22"/>
  <c r="DM25" i="22"/>
  <c r="DL25" i="22"/>
  <c r="DK25" i="22"/>
  <c r="DJ25" i="22"/>
  <c r="DI25" i="22"/>
  <c r="DH25" i="22"/>
  <c r="DG25" i="22"/>
  <c r="DF25" i="22"/>
  <c r="DE25" i="22"/>
  <c r="DD25" i="22"/>
  <c r="DC25" i="22"/>
  <c r="DB25" i="22"/>
  <c r="DA25" i="22"/>
  <c r="CZ25" i="22"/>
  <c r="CY25" i="22"/>
  <c r="CX25" i="22"/>
  <c r="CW25" i="22"/>
  <c r="CV25" i="22"/>
  <c r="CU25" i="22"/>
  <c r="CT25" i="22"/>
  <c r="CS25" i="22"/>
  <c r="CR25" i="22"/>
  <c r="CQ25" i="22"/>
  <c r="CP25" i="22"/>
  <c r="CO25" i="22"/>
  <c r="CN25" i="22"/>
  <c r="CM25" i="22"/>
  <c r="CL25" i="22"/>
  <c r="CK25" i="22"/>
  <c r="CJ25" i="22"/>
  <c r="CI25" i="22"/>
  <c r="CH25" i="22"/>
  <c r="CG25" i="22"/>
  <c r="CF25" i="22"/>
  <c r="CE25" i="22"/>
  <c r="CD25" i="22"/>
  <c r="CC25" i="22"/>
  <c r="CB25" i="22"/>
  <c r="CA25" i="22"/>
  <c r="BZ25" i="22"/>
  <c r="BY25" i="22"/>
  <c r="BX25" i="22"/>
  <c r="BW25" i="22"/>
  <c r="BV25" i="22"/>
  <c r="BU25" i="22"/>
  <c r="BT25" i="22"/>
  <c r="BS25" i="22"/>
  <c r="BR25" i="22"/>
  <c r="BQ25" i="22"/>
  <c r="BP25" i="22"/>
  <c r="BO25" i="22"/>
  <c r="BN25" i="22"/>
  <c r="BM25" i="22"/>
  <c r="BL25" i="22"/>
  <c r="BK25" i="22"/>
  <c r="BJ25" i="22"/>
  <c r="BI25" i="22"/>
  <c r="BH25" i="22"/>
  <c r="BG25" i="22"/>
  <c r="BF25" i="22"/>
  <c r="BE25" i="22"/>
  <c r="BD25" i="22"/>
  <c r="BC25" i="22"/>
  <c r="BB25" i="22"/>
  <c r="BA25" i="22"/>
  <c r="AZ25" i="22"/>
  <c r="AY25" i="22"/>
  <c r="AX25" i="22"/>
  <c r="AW25" i="22"/>
  <c r="AV25" i="22"/>
  <c r="AU25" i="22"/>
  <c r="AT25" i="22"/>
  <c r="AS25" i="22"/>
  <c r="AR25" i="22"/>
  <c r="AQ25" i="22"/>
  <c r="AP25" i="22"/>
  <c r="AO25" i="22"/>
  <c r="AN25" i="22"/>
  <c r="AM25" i="22"/>
  <c r="AL25" i="22"/>
  <c r="AK25" i="22"/>
  <c r="AJ25" i="22"/>
  <c r="AI25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EG16" i="22"/>
  <c r="EH16" i="22" s="1"/>
  <c r="EI16" i="22" s="1"/>
  <c r="GW8" i="22"/>
  <c r="GV8" i="22"/>
  <c r="GU8" i="22"/>
  <c r="GT8" i="22"/>
  <c r="GS8" i="22"/>
  <c r="GR8" i="22"/>
  <c r="GQ8" i="22"/>
  <c r="GP8" i="22"/>
  <c r="GO8" i="22"/>
  <c r="GN8" i="22"/>
  <c r="GM8" i="22"/>
  <c r="GL8" i="22"/>
  <c r="GK8" i="22"/>
  <c r="GJ8" i="22"/>
  <c r="GI8" i="22"/>
  <c r="GH8" i="22"/>
  <c r="GG8" i="22"/>
  <c r="GF8" i="22"/>
  <c r="GE8" i="22"/>
  <c r="GD8" i="22"/>
  <c r="GC8" i="22"/>
  <c r="GB8" i="22"/>
  <c r="GA8" i="22"/>
  <c r="FZ8" i="22"/>
  <c r="FY8" i="22"/>
  <c r="FX8" i="22"/>
  <c r="FW8" i="22"/>
  <c r="FV8" i="22"/>
  <c r="FU8" i="22"/>
  <c r="FT8" i="22"/>
  <c r="FS8" i="22"/>
  <c r="FR8" i="22"/>
  <c r="FQ8" i="22"/>
  <c r="FP8" i="22"/>
  <c r="FO8" i="22"/>
  <c r="FN8" i="22"/>
  <c r="FM8" i="22"/>
  <c r="FL8" i="22"/>
  <c r="FK8" i="22"/>
  <c r="FJ8" i="22"/>
  <c r="FI8" i="22"/>
  <c r="FH8" i="22"/>
  <c r="FG8" i="22"/>
  <c r="FF8" i="22"/>
  <c r="FE8" i="22"/>
  <c r="FD8" i="22"/>
  <c r="FC8" i="22"/>
  <c r="FB8" i="22"/>
  <c r="FA8" i="22"/>
  <c r="EZ8" i="22"/>
  <c r="EY8" i="22"/>
  <c r="EX8" i="22"/>
  <c r="EW8" i="22"/>
  <c r="EV8" i="22"/>
  <c r="EU8" i="22"/>
  <c r="ET8" i="22"/>
  <c r="ES8" i="22"/>
  <c r="ER8" i="22"/>
  <c r="EQ8" i="22"/>
  <c r="EP8" i="22"/>
  <c r="EO8" i="22"/>
  <c r="EN8" i="22"/>
  <c r="EM8" i="22"/>
  <c r="EL8" i="22"/>
  <c r="EK8" i="22"/>
  <c r="EJ8" i="22"/>
  <c r="EI8" i="22"/>
  <c r="EH8" i="22"/>
  <c r="EG8" i="22"/>
  <c r="EF8" i="22"/>
  <c r="EE8" i="22"/>
  <c r="ED8" i="22"/>
  <c r="EC8" i="22"/>
  <c r="EB8" i="22"/>
  <c r="EA8" i="22"/>
  <c r="DZ8" i="22"/>
  <c r="DY8" i="22"/>
  <c r="DX8" i="22"/>
  <c r="DW8" i="22"/>
  <c r="DV8" i="22"/>
  <c r="DU8" i="22"/>
  <c r="DT8" i="22"/>
  <c r="DS8" i="22"/>
  <c r="DR8" i="22"/>
  <c r="DQ8" i="22"/>
  <c r="DP8" i="22"/>
  <c r="DO8" i="22"/>
  <c r="DN8" i="22"/>
  <c r="DM8" i="22"/>
  <c r="DL8" i="22"/>
  <c r="DK8" i="22"/>
  <c r="DJ8" i="22"/>
  <c r="DI8" i="22"/>
  <c r="DH8" i="22"/>
  <c r="DG8" i="22"/>
  <c r="DF8" i="22"/>
  <c r="DE8" i="22"/>
  <c r="DD8" i="22"/>
  <c r="DC8" i="22"/>
  <c r="DB8" i="22"/>
  <c r="DA8" i="22"/>
  <c r="CZ8" i="22"/>
  <c r="CY8" i="22"/>
  <c r="CX8" i="22"/>
  <c r="CW8" i="22"/>
  <c r="CV8" i="22"/>
  <c r="CU8" i="22"/>
  <c r="CT8" i="22"/>
  <c r="CS8" i="22"/>
  <c r="CR8" i="22"/>
  <c r="CQ8" i="22"/>
  <c r="CP8" i="22"/>
  <c r="CO8" i="22"/>
  <c r="CN8" i="22"/>
  <c r="CM8" i="22"/>
  <c r="CL8" i="22"/>
  <c r="CK8" i="22"/>
  <c r="CJ8" i="22"/>
  <c r="CI8" i="22"/>
  <c r="CH8" i="22"/>
  <c r="CG8" i="22"/>
  <c r="CF8" i="22"/>
  <c r="CE8" i="22"/>
  <c r="CD8" i="22"/>
  <c r="CC8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G17" i="20"/>
  <c r="O58" i="24" l="1"/>
  <c r="M51" i="24"/>
  <c r="M52" i="24" s="1"/>
  <c r="M53" i="24" s="1"/>
  <c r="M54" i="24" s="1"/>
  <c r="M55" i="24" s="1"/>
  <c r="M56" i="24" s="1"/>
  <c r="M57" i="24" s="1"/>
  <c r="M58" i="24" s="1"/>
  <c r="C51" i="24"/>
  <c r="C52" i="24" s="1"/>
  <c r="C53" i="24" s="1"/>
  <c r="C54" i="24" s="1"/>
  <c r="C55" i="24" s="1"/>
  <c r="C56" i="24" s="1"/>
  <c r="C57" i="24" s="1"/>
  <c r="C58" i="24" s="1"/>
  <c r="G50" i="24"/>
  <c r="M49" i="24"/>
  <c r="C49" i="24"/>
  <c r="G48" i="24"/>
  <c r="M47" i="24"/>
  <c r="C47" i="24"/>
  <c r="G46" i="24"/>
  <c r="K32" i="24"/>
  <c r="K33" i="24" s="1"/>
  <c r="K34" i="24" s="1"/>
  <c r="K35" i="24" s="1"/>
  <c r="K36" i="24" s="1"/>
  <c r="K37" i="24" s="1"/>
  <c r="K38" i="24" s="1"/>
  <c r="K39" i="24" s="1"/>
  <c r="O31" i="24"/>
  <c r="E31" i="24"/>
  <c r="K30" i="24"/>
  <c r="O29" i="24"/>
  <c r="E29" i="24"/>
  <c r="K28" i="24"/>
  <c r="O27" i="24"/>
  <c r="E27" i="24"/>
  <c r="O12" i="24"/>
  <c r="G11" i="24"/>
  <c r="M10" i="24"/>
  <c r="C10" i="24"/>
  <c r="G9" i="24"/>
  <c r="M8" i="24"/>
  <c r="C8" i="24"/>
  <c r="G7" i="24"/>
  <c r="M6" i="24"/>
  <c r="C6" i="24"/>
  <c r="K50" i="24"/>
  <c r="K48" i="24"/>
  <c r="M32" i="24"/>
  <c r="M33" i="24" s="1"/>
  <c r="M34" i="24" s="1"/>
  <c r="M35" i="24" s="1"/>
  <c r="M36" i="24" s="1"/>
  <c r="M37" i="24" s="1"/>
  <c r="M38" i="24" s="1"/>
  <c r="M39" i="24" s="1"/>
  <c r="M28" i="24"/>
  <c r="O10" i="24"/>
  <c r="O6" i="24"/>
  <c r="N49" i="24"/>
  <c r="L32" i="24"/>
  <c r="L33" i="24" s="1"/>
  <c r="L34" i="24" s="1"/>
  <c r="L35" i="24" s="1"/>
  <c r="L36" i="24" s="1"/>
  <c r="L37" i="24" s="1"/>
  <c r="L38" i="24" s="1"/>
  <c r="L39" i="24" s="1"/>
  <c r="B28" i="24"/>
  <c r="J11" i="24"/>
  <c r="D8" i="24"/>
  <c r="G58" i="24"/>
  <c r="L51" i="24"/>
  <c r="L52" i="24" s="1"/>
  <c r="L53" i="24" s="1"/>
  <c r="L54" i="24" s="1"/>
  <c r="L55" i="24" s="1"/>
  <c r="L56" i="24" s="1"/>
  <c r="L57" i="24" s="1"/>
  <c r="L58" i="24" s="1"/>
  <c r="B51" i="24"/>
  <c r="F50" i="24"/>
  <c r="L49" i="24"/>
  <c r="B49" i="24"/>
  <c r="F48" i="24"/>
  <c r="L47" i="24"/>
  <c r="B47" i="24"/>
  <c r="F46" i="24"/>
  <c r="J32" i="24"/>
  <c r="N31" i="24"/>
  <c r="D31" i="24"/>
  <c r="J30" i="24"/>
  <c r="N29" i="24"/>
  <c r="D29" i="24"/>
  <c r="J28" i="24"/>
  <c r="N27" i="24"/>
  <c r="D27" i="24"/>
  <c r="G12" i="24"/>
  <c r="F11" i="24"/>
  <c r="F12" i="24" s="1"/>
  <c r="F13" i="24" s="1"/>
  <c r="F14" i="24" s="1"/>
  <c r="F15" i="24" s="1"/>
  <c r="F16" i="24" s="1"/>
  <c r="F17" i="24" s="1"/>
  <c r="F18" i="24" s="1"/>
  <c r="L10" i="24"/>
  <c r="B10" i="24"/>
  <c r="F9" i="24"/>
  <c r="L8" i="24"/>
  <c r="B8" i="24"/>
  <c r="F7" i="24"/>
  <c r="L6" i="24"/>
  <c r="B6" i="24"/>
  <c r="E49" i="24"/>
  <c r="G29" i="24"/>
  <c r="K11" i="24"/>
  <c r="K12" i="24" s="1"/>
  <c r="K13" i="24" s="1"/>
  <c r="K14" i="24" s="1"/>
  <c r="K15" i="24" s="1"/>
  <c r="K16" i="24" s="1"/>
  <c r="K17" i="24" s="1"/>
  <c r="K18" i="24" s="1"/>
  <c r="K7" i="24"/>
  <c r="J50" i="24"/>
  <c r="D47" i="24"/>
  <c r="F31" i="24"/>
  <c r="F27" i="24"/>
  <c r="J9" i="24"/>
  <c r="K51" i="24"/>
  <c r="K52" i="24" s="1"/>
  <c r="K53" i="24" s="1"/>
  <c r="K54" i="24" s="1"/>
  <c r="K55" i="24" s="1"/>
  <c r="K56" i="24" s="1"/>
  <c r="K57" i="24" s="1"/>
  <c r="K58" i="24" s="1"/>
  <c r="O50" i="24"/>
  <c r="E50" i="24"/>
  <c r="K49" i="24"/>
  <c r="O48" i="24"/>
  <c r="E48" i="24"/>
  <c r="K47" i="24"/>
  <c r="O46" i="24"/>
  <c r="E46" i="24"/>
  <c r="O33" i="24"/>
  <c r="G32" i="24"/>
  <c r="M31" i="24"/>
  <c r="C31" i="24"/>
  <c r="G30" i="24"/>
  <c r="M29" i="24"/>
  <c r="C29" i="24"/>
  <c r="G28" i="24"/>
  <c r="M27" i="24"/>
  <c r="C27" i="24"/>
  <c r="O11" i="24"/>
  <c r="E11" i="24"/>
  <c r="E12" i="24" s="1"/>
  <c r="E13" i="24" s="1"/>
  <c r="E14" i="24" s="1"/>
  <c r="E15" i="24" s="1"/>
  <c r="E16" i="24" s="1"/>
  <c r="E17" i="24" s="1"/>
  <c r="E18" i="24" s="1"/>
  <c r="K10" i="24"/>
  <c r="O9" i="24"/>
  <c r="E9" i="24"/>
  <c r="K8" i="24"/>
  <c r="O7" i="24"/>
  <c r="E7" i="24"/>
  <c r="K6" i="24"/>
  <c r="E51" i="24"/>
  <c r="E52" i="24" s="1"/>
  <c r="E53" i="24" s="1"/>
  <c r="E54" i="24" s="1"/>
  <c r="E55" i="24" s="1"/>
  <c r="E56" i="24" s="1"/>
  <c r="E57" i="24" s="1"/>
  <c r="E58" i="24" s="1"/>
  <c r="O47" i="24"/>
  <c r="G31" i="24"/>
  <c r="G27" i="24"/>
  <c r="K9" i="24"/>
  <c r="N47" i="24"/>
  <c r="F29" i="24"/>
  <c r="D10" i="24"/>
  <c r="N6" i="24"/>
  <c r="J51" i="24"/>
  <c r="N50" i="24"/>
  <c r="D50" i="24"/>
  <c r="J49" i="24"/>
  <c r="N48" i="24"/>
  <c r="D48" i="24"/>
  <c r="J47" i="24"/>
  <c r="N46" i="24"/>
  <c r="D46" i="24"/>
  <c r="G33" i="24"/>
  <c r="F32" i="24"/>
  <c r="F33" i="24" s="1"/>
  <c r="F34" i="24" s="1"/>
  <c r="F35" i="24" s="1"/>
  <c r="F36" i="24" s="1"/>
  <c r="F37" i="24" s="1"/>
  <c r="F38" i="24" s="1"/>
  <c r="F39" i="24" s="1"/>
  <c r="L31" i="24"/>
  <c r="B31" i="24"/>
  <c r="F30" i="24"/>
  <c r="L29" i="24"/>
  <c r="B29" i="24"/>
  <c r="F28" i="24"/>
  <c r="L27" i="24"/>
  <c r="B27" i="24"/>
  <c r="N11" i="24"/>
  <c r="N12" i="24" s="1"/>
  <c r="N13" i="24" s="1"/>
  <c r="N14" i="24" s="1"/>
  <c r="N15" i="24" s="1"/>
  <c r="N16" i="24" s="1"/>
  <c r="N17" i="24" s="1"/>
  <c r="N18" i="24" s="1"/>
  <c r="D11" i="24"/>
  <c r="D12" i="24" s="1"/>
  <c r="D13" i="24" s="1"/>
  <c r="D14" i="24" s="1"/>
  <c r="D15" i="24" s="1"/>
  <c r="D16" i="24" s="1"/>
  <c r="D17" i="24" s="1"/>
  <c r="D18" i="24" s="1"/>
  <c r="J10" i="24"/>
  <c r="N9" i="24"/>
  <c r="D9" i="24"/>
  <c r="J8" i="24"/>
  <c r="N7" i="24"/>
  <c r="D7" i="24"/>
  <c r="J6" i="24"/>
  <c r="O51" i="24"/>
  <c r="E47" i="24"/>
  <c r="C32" i="24"/>
  <c r="C33" i="24" s="1"/>
  <c r="C34" i="24" s="1"/>
  <c r="C35" i="24" s="1"/>
  <c r="C36" i="24" s="1"/>
  <c r="C37" i="24" s="1"/>
  <c r="C38" i="24" s="1"/>
  <c r="C39" i="24" s="1"/>
  <c r="O8" i="24"/>
  <c r="N51" i="24"/>
  <c r="N52" i="24" s="1"/>
  <c r="N53" i="24" s="1"/>
  <c r="N54" i="24" s="1"/>
  <c r="N55" i="24" s="1"/>
  <c r="N56" i="24" s="1"/>
  <c r="N57" i="24" s="1"/>
  <c r="N58" i="24" s="1"/>
  <c r="J48" i="24"/>
  <c r="G39" i="24"/>
  <c r="B30" i="24"/>
  <c r="N10" i="24"/>
  <c r="D6" i="24"/>
  <c r="O52" i="24"/>
  <c r="G51" i="24"/>
  <c r="M50" i="24"/>
  <c r="C50" i="24"/>
  <c r="G49" i="24"/>
  <c r="M48" i="24"/>
  <c r="C48" i="24"/>
  <c r="G47" i="24"/>
  <c r="M46" i="24"/>
  <c r="C46" i="24"/>
  <c r="O32" i="24"/>
  <c r="E32" i="24"/>
  <c r="E33" i="24" s="1"/>
  <c r="E34" i="24" s="1"/>
  <c r="E35" i="24" s="1"/>
  <c r="E36" i="24" s="1"/>
  <c r="E37" i="24" s="1"/>
  <c r="E38" i="24" s="1"/>
  <c r="E39" i="24" s="1"/>
  <c r="K31" i="24"/>
  <c r="O30" i="24"/>
  <c r="E30" i="24"/>
  <c r="K29" i="24"/>
  <c r="O28" i="24"/>
  <c r="E28" i="24"/>
  <c r="K27" i="24"/>
  <c r="O18" i="24"/>
  <c r="M11" i="24"/>
  <c r="M12" i="24" s="1"/>
  <c r="M13" i="24" s="1"/>
  <c r="M14" i="24" s="1"/>
  <c r="M15" i="24" s="1"/>
  <c r="M16" i="24" s="1"/>
  <c r="M17" i="24" s="1"/>
  <c r="M18" i="24" s="1"/>
  <c r="C11" i="24"/>
  <c r="C12" i="24" s="1"/>
  <c r="C13" i="24" s="1"/>
  <c r="C14" i="24" s="1"/>
  <c r="C15" i="24" s="1"/>
  <c r="C16" i="24" s="1"/>
  <c r="C17" i="24" s="1"/>
  <c r="C18" i="24" s="1"/>
  <c r="G10" i="24"/>
  <c r="M9" i="24"/>
  <c r="C9" i="24"/>
  <c r="G8" i="24"/>
  <c r="M7" i="24"/>
  <c r="C7" i="24"/>
  <c r="G6" i="24"/>
  <c r="K46" i="24"/>
  <c r="M30" i="24"/>
  <c r="C28" i="24"/>
  <c r="E10" i="24"/>
  <c r="E6" i="24"/>
  <c r="D49" i="24"/>
  <c r="B32" i="24"/>
  <c r="L28" i="24"/>
  <c r="J7" i="24"/>
  <c r="G52" i="24"/>
  <c r="F51" i="24"/>
  <c r="F52" i="24" s="1"/>
  <c r="F53" i="24" s="1"/>
  <c r="F54" i="24" s="1"/>
  <c r="F55" i="24" s="1"/>
  <c r="F56" i="24" s="1"/>
  <c r="F57" i="24" s="1"/>
  <c r="F58" i="24" s="1"/>
  <c r="L50" i="24"/>
  <c r="B50" i="24"/>
  <c r="F49" i="24"/>
  <c r="L48" i="24"/>
  <c r="B48" i="24"/>
  <c r="F47" i="24"/>
  <c r="L46" i="24"/>
  <c r="B46" i="24"/>
  <c r="N32" i="24"/>
  <c r="N33" i="24" s="1"/>
  <c r="N34" i="24" s="1"/>
  <c r="N35" i="24" s="1"/>
  <c r="N36" i="24" s="1"/>
  <c r="N37" i="24" s="1"/>
  <c r="N38" i="24" s="1"/>
  <c r="N39" i="24" s="1"/>
  <c r="D32" i="24"/>
  <c r="D33" i="24" s="1"/>
  <c r="D34" i="24" s="1"/>
  <c r="D35" i="24" s="1"/>
  <c r="D36" i="24" s="1"/>
  <c r="D37" i="24" s="1"/>
  <c r="D38" i="24" s="1"/>
  <c r="D39" i="24" s="1"/>
  <c r="J31" i="24"/>
  <c r="N30" i="24"/>
  <c r="D30" i="24"/>
  <c r="J29" i="24"/>
  <c r="N28" i="24"/>
  <c r="D28" i="24"/>
  <c r="J27" i="24"/>
  <c r="G18" i="24"/>
  <c r="L11" i="24"/>
  <c r="L12" i="24" s="1"/>
  <c r="L13" i="24" s="1"/>
  <c r="L14" i="24" s="1"/>
  <c r="L15" i="24" s="1"/>
  <c r="L16" i="24" s="1"/>
  <c r="L17" i="24" s="1"/>
  <c r="L18" i="24" s="1"/>
  <c r="B11" i="24"/>
  <c r="F10" i="24"/>
  <c r="L9" i="24"/>
  <c r="B9" i="24"/>
  <c r="F8" i="24"/>
  <c r="L7" i="24"/>
  <c r="B7" i="24"/>
  <c r="F6" i="24"/>
  <c r="O49" i="24"/>
  <c r="O39" i="24"/>
  <c r="C30" i="24"/>
  <c r="E8" i="24"/>
  <c r="D51" i="24"/>
  <c r="D52" i="24" s="1"/>
  <c r="D53" i="24" s="1"/>
  <c r="D54" i="24" s="1"/>
  <c r="D55" i="24" s="1"/>
  <c r="D56" i="24" s="1"/>
  <c r="D57" i="24" s="1"/>
  <c r="D58" i="24" s="1"/>
  <c r="J46" i="24"/>
  <c r="L30" i="24"/>
  <c r="N8" i="24"/>
  <c r="EH33" i="22"/>
  <c r="EI33" i="22" s="1"/>
  <c r="C32" i="23"/>
  <c r="C27" i="23"/>
  <c r="C28" i="23"/>
  <c r="EJ16" i="22"/>
  <c r="EK16" i="22" s="1"/>
  <c r="EL16" i="22" s="1"/>
  <c r="EM33" i="22"/>
  <c r="EH52" i="22"/>
  <c r="EI52" i="22" s="1"/>
  <c r="EP52" i="22"/>
  <c r="EH105" i="22"/>
  <c r="EI105" i="22" s="1"/>
  <c r="EP105" i="22"/>
  <c r="EK52" i="22"/>
  <c r="EL52" i="22" s="1"/>
  <c r="EJ69" i="22"/>
  <c r="EJ88" i="22"/>
  <c r="EK105" i="22"/>
  <c r="EL105" i="22" s="1"/>
  <c r="S27" i="24" l="1"/>
  <c r="S7" i="24"/>
  <c r="T49" i="24"/>
  <c r="T7" i="24"/>
  <c r="T31" i="24"/>
  <c r="S48" i="24"/>
  <c r="T46" i="24"/>
  <c r="T28" i="24"/>
  <c r="S10" i="24"/>
  <c r="S47" i="24"/>
  <c r="T8" i="24"/>
  <c r="T9" i="24"/>
  <c r="T27" i="24"/>
  <c r="S50" i="24"/>
  <c r="B33" i="24"/>
  <c r="S32" i="24"/>
  <c r="S29" i="24"/>
  <c r="J52" i="24"/>
  <c r="T51" i="24"/>
  <c r="S6" i="24"/>
  <c r="T30" i="24"/>
  <c r="T10" i="24"/>
  <c r="S46" i="24"/>
  <c r="W46" i="24" s="1"/>
  <c r="S30" i="24"/>
  <c r="T47" i="24"/>
  <c r="T50" i="24"/>
  <c r="S49" i="24"/>
  <c r="J12" i="24"/>
  <c r="T11" i="24"/>
  <c r="S9" i="24"/>
  <c r="T6" i="24"/>
  <c r="S31" i="24"/>
  <c r="S8" i="24"/>
  <c r="J33" i="24"/>
  <c r="T32" i="24"/>
  <c r="S28" i="24"/>
  <c r="B52" i="24"/>
  <c r="S51" i="24"/>
  <c r="T29" i="24"/>
  <c r="B12" i="24"/>
  <c r="S11" i="24"/>
  <c r="T48" i="24"/>
  <c r="EM16" i="22"/>
  <c r="EM69" i="22"/>
  <c r="EK69" i="22"/>
  <c r="EL69" i="22" s="1"/>
  <c r="EQ52" i="22"/>
  <c r="ER52" i="22" s="1"/>
  <c r="ES52" i="22"/>
  <c r="EM88" i="22"/>
  <c r="EK88" i="22"/>
  <c r="EL88" i="22" s="1"/>
  <c r="EQ105" i="22"/>
  <c r="ER105" i="22" s="1"/>
  <c r="ES105" i="22"/>
  <c r="EN33" i="22"/>
  <c r="EO33" i="22" s="1"/>
  <c r="EP33" i="22"/>
  <c r="W7" i="24" l="1"/>
  <c r="W27" i="24"/>
  <c r="W31" i="24"/>
  <c r="W30" i="24"/>
  <c r="W49" i="24"/>
  <c r="W48" i="24"/>
  <c r="W28" i="24"/>
  <c r="W6" i="24"/>
  <c r="W47" i="24"/>
  <c r="B53" i="24"/>
  <c r="S52" i="24"/>
  <c r="J34" i="24"/>
  <c r="T33" i="24"/>
  <c r="W11" i="24"/>
  <c r="W8" i="24"/>
  <c r="J53" i="24"/>
  <c r="T52" i="24"/>
  <c r="B13" i="24"/>
  <c r="S12" i="24"/>
  <c r="W29" i="24"/>
  <c r="EN16" i="22"/>
  <c r="W32" i="24"/>
  <c r="EP16" i="22"/>
  <c r="ES16" i="22" s="1"/>
  <c r="W51" i="24"/>
  <c r="W9" i="24"/>
  <c r="S33" i="24"/>
  <c r="B34" i="24"/>
  <c r="W10" i="24"/>
  <c r="W50" i="24"/>
  <c r="T12" i="24"/>
  <c r="J13" i="24"/>
  <c r="ES33" i="22"/>
  <c r="EQ33" i="22"/>
  <c r="ER33" i="22" s="1"/>
  <c r="EV52" i="22"/>
  <c r="ET52" i="22"/>
  <c r="EU52" i="22" s="1"/>
  <c r="EP88" i="22"/>
  <c r="EN88" i="22"/>
  <c r="EO88" i="22" s="1"/>
  <c r="EV105" i="22"/>
  <c r="ET105" i="22"/>
  <c r="EU105" i="22" s="1"/>
  <c r="EP69" i="22"/>
  <c r="EN69" i="22"/>
  <c r="EO69" i="22" s="1"/>
  <c r="EQ16" i="22" l="1"/>
  <c r="W33" i="24"/>
  <c r="B35" i="24"/>
  <c r="J35" i="24"/>
  <c r="EO16" i="22"/>
  <c r="G34" i="24"/>
  <c r="S34" i="24" s="1"/>
  <c r="O34" i="24"/>
  <c r="T34" i="24" s="1"/>
  <c r="O53" i="24"/>
  <c r="T53" i="24" s="1"/>
  <c r="B14" i="24"/>
  <c r="W52" i="24"/>
  <c r="W12" i="24"/>
  <c r="J54" i="24"/>
  <c r="J14" i="24"/>
  <c r="B54" i="24"/>
  <c r="ER16" i="22"/>
  <c r="EY105" i="22"/>
  <c r="EW105" i="22"/>
  <c r="EX105" i="22" s="1"/>
  <c r="EY52" i="22"/>
  <c r="EW52" i="22"/>
  <c r="EX52" i="22" s="1"/>
  <c r="EQ69" i="22"/>
  <c r="ER69" i="22" s="1"/>
  <c r="ES69" i="22"/>
  <c r="ET16" i="22"/>
  <c r="EU16" i="22" s="1"/>
  <c r="EV16" i="22"/>
  <c r="EQ88" i="22"/>
  <c r="ER88" i="22" s="1"/>
  <c r="ES88" i="22"/>
  <c r="EV33" i="22"/>
  <c r="ET33" i="22"/>
  <c r="EU33" i="22" s="1"/>
  <c r="W34" i="24" l="1"/>
  <c r="B55" i="24"/>
  <c r="J15" i="24"/>
  <c r="G13" i="24"/>
  <c r="S13" i="24" s="1"/>
  <c r="G53" i="24"/>
  <c r="S53" i="24" s="1"/>
  <c r="W53" i="24" s="1"/>
  <c r="O13" i="24"/>
  <c r="T13" i="24" s="1"/>
  <c r="J36" i="24"/>
  <c r="B36" i="24"/>
  <c r="B15" i="24"/>
  <c r="J55" i="24"/>
  <c r="EW33" i="22"/>
  <c r="EX33" i="22" s="1"/>
  <c r="EY33" i="22"/>
  <c r="EZ52" i="22"/>
  <c r="FA52" i="22" s="1"/>
  <c r="FB52" i="22"/>
  <c r="ET88" i="22"/>
  <c r="EU88" i="22" s="1"/>
  <c r="EV88" i="22"/>
  <c r="ET69" i="22"/>
  <c r="EU69" i="22" s="1"/>
  <c r="EV69" i="22"/>
  <c r="EW16" i="22"/>
  <c r="EY16" i="22"/>
  <c r="EZ105" i="22"/>
  <c r="FA105" i="22" s="1"/>
  <c r="FB105" i="22"/>
  <c r="J37" i="24" l="1"/>
  <c r="J16" i="24"/>
  <c r="J56" i="24"/>
  <c r="B56" i="24"/>
  <c r="B16" i="24"/>
  <c r="B37" i="24"/>
  <c r="O54" i="24"/>
  <c r="T54" i="24" s="1"/>
  <c r="W13" i="24"/>
  <c r="EX16" i="22"/>
  <c r="FC105" i="22"/>
  <c r="FD105" i="22" s="1"/>
  <c r="FE105" i="22"/>
  <c r="EY69" i="22"/>
  <c r="EW69" i="22"/>
  <c r="EX69" i="22" s="1"/>
  <c r="FC52" i="22"/>
  <c r="FD52" i="22" s="1"/>
  <c r="FE52" i="22"/>
  <c r="FB16" i="22"/>
  <c r="G14" i="24" s="1"/>
  <c r="S14" i="24" s="1"/>
  <c r="EZ16" i="22"/>
  <c r="FA16" i="22" s="1"/>
  <c r="EY88" i="22"/>
  <c r="EW88" i="22"/>
  <c r="EX88" i="22" s="1"/>
  <c r="EZ33" i="22"/>
  <c r="FA33" i="22" s="1"/>
  <c r="FB33" i="22"/>
  <c r="O35" i="24" l="1"/>
  <c r="T35" i="24" s="1"/>
  <c r="O14" i="24"/>
  <c r="T14" i="24" s="1"/>
  <c r="W14" i="24" s="1"/>
  <c r="J17" i="24"/>
  <c r="J57" i="24"/>
  <c r="B38" i="24"/>
  <c r="B17" i="24"/>
  <c r="J38" i="24"/>
  <c r="G54" i="24"/>
  <c r="S54" i="24" s="1"/>
  <c r="W54" i="24" s="1"/>
  <c r="B57" i="24"/>
  <c r="G35" i="24"/>
  <c r="S35" i="24" s="1"/>
  <c r="FE16" i="22"/>
  <c r="FC16" i="22"/>
  <c r="FB69" i="22"/>
  <c r="EZ69" i="22"/>
  <c r="FA69" i="22" s="1"/>
  <c r="FH52" i="22"/>
  <c r="FF52" i="22"/>
  <c r="FG52" i="22" s="1"/>
  <c r="FH105" i="22"/>
  <c r="FF105" i="22"/>
  <c r="FG105" i="22" s="1"/>
  <c r="FE33" i="22"/>
  <c r="FC33" i="22"/>
  <c r="FD33" i="22" s="1"/>
  <c r="FB88" i="22"/>
  <c r="EZ88" i="22"/>
  <c r="FA88" i="22" s="1"/>
  <c r="W35" i="24" l="1"/>
  <c r="B58" i="24"/>
  <c r="S58" i="24" s="1"/>
  <c r="B39" i="24"/>
  <c r="S39" i="24" s="1"/>
  <c r="J58" i="24"/>
  <c r="T58" i="24" s="1"/>
  <c r="B18" i="24"/>
  <c r="S18" i="24" s="1"/>
  <c r="J39" i="24"/>
  <c r="T39" i="24" s="1"/>
  <c r="J18" i="24"/>
  <c r="T18" i="24" s="1"/>
  <c r="FD16" i="22"/>
  <c r="FK105" i="22"/>
  <c r="FI105" i="22"/>
  <c r="FJ105" i="22" s="1"/>
  <c r="FC88" i="22"/>
  <c r="FD88" i="22" s="1"/>
  <c r="FE88" i="22"/>
  <c r="FC69" i="22"/>
  <c r="FD69" i="22" s="1"/>
  <c r="FE69" i="22"/>
  <c r="FH33" i="22"/>
  <c r="FF33" i="22"/>
  <c r="FG33" i="22" s="1"/>
  <c r="FK52" i="22"/>
  <c r="FI52" i="22"/>
  <c r="FJ52" i="22" s="1"/>
  <c r="FF16" i="22"/>
  <c r="FG16" i="22" s="1"/>
  <c r="FH16" i="22"/>
  <c r="W58" i="24" l="1"/>
  <c r="W18" i="24"/>
  <c r="W39" i="24"/>
  <c r="FF69" i="22"/>
  <c r="FG69" i="22" s="1"/>
  <c r="FH69" i="22"/>
  <c r="FI16" i="22"/>
  <c r="FK16" i="22"/>
  <c r="FF88" i="22"/>
  <c r="FG88" i="22" s="1"/>
  <c r="FH88" i="22"/>
  <c r="FI33" i="22"/>
  <c r="FJ33" i="22" s="1"/>
  <c r="FK33" i="22"/>
  <c r="FL52" i="22"/>
  <c r="FM52" i="22" s="1"/>
  <c r="FN52" i="22"/>
  <c r="FL105" i="22"/>
  <c r="FM105" i="22" s="1"/>
  <c r="FN105" i="22"/>
  <c r="FJ16" i="22" l="1"/>
  <c r="O15" i="24" s="1"/>
  <c r="T15" i="24" s="1"/>
  <c r="FO105" i="22"/>
  <c r="FP105" i="22" s="1"/>
  <c r="FQ105" i="22"/>
  <c r="FN16" i="22"/>
  <c r="FL16" i="22"/>
  <c r="FM16" i="22" s="1"/>
  <c r="FO52" i="22"/>
  <c r="FP52" i="22" s="1"/>
  <c r="FQ52" i="22"/>
  <c r="FK88" i="22"/>
  <c r="FI88" i="22"/>
  <c r="FJ88" i="22" s="1"/>
  <c r="FK69" i="22"/>
  <c r="FI69" i="22"/>
  <c r="FJ69" i="22" s="1"/>
  <c r="FL33" i="22"/>
  <c r="FM33" i="22" s="1"/>
  <c r="FN33" i="22"/>
  <c r="O36" i="24" l="1"/>
  <c r="T36" i="24" s="1"/>
  <c r="G15" i="24"/>
  <c r="S15" i="24" s="1"/>
  <c r="W15" i="24" s="1"/>
  <c r="G55" i="24"/>
  <c r="S55" i="24" s="1"/>
  <c r="G36" i="24"/>
  <c r="S36" i="24" s="1"/>
  <c r="O55" i="24"/>
  <c r="T55" i="24" s="1"/>
  <c r="FQ33" i="22"/>
  <c r="FO33" i="22"/>
  <c r="FP33" i="22" s="1"/>
  <c r="FN88" i="22"/>
  <c r="FL88" i="22"/>
  <c r="FM88" i="22" s="1"/>
  <c r="FQ16" i="22"/>
  <c r="FO16" i="22"/>
  <c r="FT52" i="22"/>
  <c r="FR52" i="22"/>
  <c r="FS52" i="22" s="1"/>
  <c r="FT105" i="22"/>
  <c r="FR105" i="22"/>
  <c r="FS105" i="22" s="1"/>
  <c r="FN69" i="22"/>
  <c r="FL69" i="22"/>
  <c r="FM69" i="22" s="1"/>
  <c r="W36" i="24" l="1"/>
  <c r="W55" i="24"/>
  <c r="FP16" i="22"/>
  <c r="FO69" i="22"/>
  <c r="FP69" i="22" s="1"/>
  <c r="FQ69" i="22"/>
  <c r="FW52" i="22"/>
  <c r="FU52" i="22"/>
  <c r="FV52" i="22" s="1"/>
  <c r="FO88" i="22"/>
  <c r="FP88" i="22" s="1"/>
  <c r="FQ88" i="22"/>
  <c r="FW105" i="22"/>
  <c r="FU105" i="22"/>
  <c r="FV105" i="22" s="1"/>
  <c r="FR16" i="22"/>
  <c r="FS16" i="22" s="1"/>
  <c r="FT16" i="22"/>
  <c r="FT33" i="22"/>
  <c r="FR33" i="22"/>
  <c r="FS33" i="22" s="1"/>
  <c r="FU33" i="22" l="1"/>
  <c r="FV33" i="22" s="1"/>
  <c r="FW33" i="22"/>
  <c r="FX105" i="22"/>
  <c r="FY105" i="22" s="1"/>
  <c r="FZ105" i="22"/>
  <c r="FU16" i="22"/>
  <c r="FW16" i="22"/>
  <c r="FR88" i="22"/>
  <c r="FS88" i="22" s="1"/>
  <c r="FT88" i="22"/>
  <c r="FR69" i="22"/>
  <c r="FS69" i="22" s="1"/>
  <c r="FT69" i="22"/>
  <c r="FX52" i="22"/>
  <c r="FY52" i="22" s="1"/>
  <c r="FZ52" i="22"/>
  <c r="O16" i="24" l="1"/>
  <c r="T16" i="24" s="1"/>
  <c r="O56" i="24"/>
  <c r="T56" i="24" s="1"/>
  <c r="FV16" i="22"/>
  <c r="GA52" i="22"/>
  <c r="GB52" i="22" s="1"/>
  <c r="GC52" i="22"/>
  <c r="FW88" i="22"/>
  <c r="FU88" i="22"/>
  <c r="FV88" i="22" s="1"/>
  <c r="FW69" i="22"/>
  <c r="FU69" i="22"/>
  <c r="FV69" i="22" s="1"/>
  <c r="FZ16" i="22"/>
  <c r="G56" i="24" s="1"/>
  <c r="S56" i="24" s="1"/>
  <c r="FX16" i="22"/>
  <c r="FY16" i="22" s="1"/>
  <c r="FX33" i="22"/>
  <c r="FY33" i="22" s="1"/>
  <c r="FZ33" i="22"/>
  <c r="GA105" i="22"/>
  <c r="GB105" i="22" s="1"/>
  <c r="GC105" i="22"/>
  <c r="W56" i="24" l="1"/>
  <c r="G37" i="24"/>
  <c r="S37" i="24" s="1"/>
  <c r="G16" i="24"/>
  <c r="S16" i="24" s="1"/>
  <c r="W16" i="24" s="1"/>
  <c r="O37" i="24"/>
  <c r="T37" i="24" s="1"/>
  <c r="GC16" i="22"/>
  <c r="GA16" i="22"/>
  <c r="FZ88" i="22"/>
  <c r="FX88" i="22"/>
  <c r="FY88" i="22" s="1"/>
  <c r="GC33" i="22"/>
  <c r="GA33" i="22"/>
  <c r="GB33" i="22" s="1"/>
  <c r="GF52" i="22"/>
  <c r="GD52" i="22"/>
  <c r="GE52" i="22" s="1"/>
  <c r="GF105" i="22"/>
  <c r="GD105" i="22"/>
  <c r="GE105" i="22" s="1"/>
  <c r="FZ69" i="22"/>
  <c r="FX69" i="22"/>
  <c r="FY69" i="22" s="1"/>
  <c r="W37" i="24" l="1"/>
  <c r="GB16" i="22"/>
  <c r="GA69" i="22"/>
  <c r="GB69" i="22" s="1"/>
  <c r="GC69" i="22"/>
  <c r="GI52" i="22"/>
  <c r="GJ52" i="22" s="1"/>
  <c r="GK52" i="22" s="1"/>
  <c r="GG52" i="22"/>
  <c r="GH52" i="22" s="1"/>
  <c r="GA88" i="22"/>
  <c r="GB88" i="22" s="1"/>
  <c r="GC88" i="22"/>
  <c r="GI105" i="22"/>
  <c r="GJ105" i="22" s="1"/>
  <c r="GK105" i="22" s="1"/>
  <c r="GG105" i="22"/>
  <c r="GH105" i="22" s="1"/>
  <c r="GF33" i="22"/>
  <c r="GD33" i="22"/>
  <c r="GE33" i="22" s="1"/>
  <c r="GD16" i="22"/>
  <c r="GE16" i="22" s="1"/>
  <c r="GF16" i="22"/>
  <c r="GD88" i="22" l="1"/>
  <c r="GE88" i="22" s="1"/>
  <c r="GF88" i="22"/>
  <c r="GD69" i="22"/>
  <c r="GE69" i="22" s="1"/>
  <c r="GF69" i="22"/>
  <c r="GG16" i="22"/>
  <c r="GI16" i="22"/>
  <c r="GJ16" i="22" s="1"/>
  <c r="GK16" i="22" s="1"/>
  <c r="GG33" i="22"/>
  <c r="GH33" i="22" s="1"/>
  <c r="GI33" i="22"/>
  <c r="GJ33" i="22" s="1"/>
  <c r="GK33" i="22" s="1"/>
  <c r="O38" i="24" l="1"/>
  <c r="T38" i="24" s="1"/>
  <c r="O17" i="24"/>
  <c r="T17" i="24" s="1"/>
  <c r="GH16" i="22"/>
  <c r="GI69" i="22"/>
  <c r="GJ69" i="22" s="1"/>
  <c r="GK69" i="22" s="1"/>
  <c r="GG69" i="22"/>
  <c r="GH69" i="22" s="1"/>
  <c r="GI88" i="22"/>
  <c r="GJ88" i="22" s="1"/>
  <c r="GK88" i="22" s="1"/>
  <c r="GG88" i="22"/>
  <c r="GH88" i="22" s="1"/>
  <c r="G17" i="24" l="1"/>
  <c r="S17" i="24" s="1"/>
  <c r="W17" i="24" s="1"/>
  <c r="G38" i="24"/>
  <c r="S38" i="24" s="1"/>
  <c r="W38" i="24" s="1"/>
  <c r="G57" i="24"/>
  <c r="S57" i="24" s="1"/>
  <c r="O57" i="24"/>
  <c r="T57" i="24" s="1"/>
  <c r="D7" i="19"/>
  <c r="W57" i="24" l="1"/>
  <c r="W19" i="2"/>
  <c r="O31" i="2"/>
  <c r="AE8" i="2"/>
  <c r="N50" i="23" l="1"/>
  <c r="D10" i="23"/>
  <c r="N10" i="23" l="1"/>
  <c r="B29" i="23"/>
  <c r="M27" i="23"/>
  <c r="D50" i="23"/>
  <c r="L48" i="23"/>
  <c r="B10" i="23"/>
  <c r="C9" i="23"/>
  <c r="D8" i="23"/>
  <c r="F11" i="23"/>
  <c r="F12" i="23" s="1"/>
  <c r="F13" i="23" s="1"/>
  <c r="F14" i="23" s="1"/>
  <c r="F15" i="23" s="1"/>
  <c r="F16" i="23" s="1"/>
  <c r="F17" i="23" s="1"/>
  <c r="F18" i="23" s="1"/>
  <c r="J8" i="23"/>
  <c r="L6" i="23"/>
  <c r="M10" i="23"/>
  <c r="N8" i="23"/>
  <c r="E27" i="23"/>
  <c r="F31" i="23"/>
  <c r="D31" i="23"/>
  <c r="J29" i="23"/>
  <c r="L27" i="23"/>
  <c r="M31" i="23"/>
  <c r="N28" i="23"/>
  <c r="B50" i="23"/>
  <c r="C50" i="23"/>
  <c r="D48" i="23"/>
  <c r="F46" i="23"/>
  <c r="J50" i="23"/>
  <c r="K48" i="23"/>
  <c r="M46" i="23"/>
  <c r="N48" i="23"/>
  <c r="C11" i="23"/>
  <c r="C12" i="23" s="1"/>
  <c r="J10" i="23"/>
  <c r="D27" i="23"/>
  <c r="N30" i="23"/>
  <c r="E48" i="23"/>
  <c r="K50" i="23"/>
  <c r="B9" i="23"/>
  <c r="C8" i="23"/>
  <c r="D7" i="23"/>
  <c r="F10" i="23"/>
  <c r="J7" i="23"/>
  <c r="L11" i="23"/>
  <c r="L12" i="23" s="1"/>
  <c r="L13" i="23" s="1"/>
  <c r="L14" i="23" s="1"/>
  <c r="L15" i="23" s="1"/>
  <c r="L16" i="23" s="1"/>
  <c r="L17" i="23" s="1"/>
  <c r="L18" i="23" s="1"/>
  <c r="M9" i="23"/>
  <c r="N7" i="23"/>
  <c r="E32" i="23"/>
  <c r="E33" i="23" s="1"/>
  <c r="E34" i="23" s="1"/>
  <c r="E35" i="23" s="1"/>
  <c r="E36" i="23" s="1"/>
  <c r="E37" i="23" s="1"/>
  <c r="E38" i="23" s="1"/>
  <c r="E39" i="23" s="1"/>
  <c r="F30" i="23"/>
  <c r="C33" i="23"/>
  <c r="C34" i="23" s="1"/>
  <c r="C35" i="23" s="1"/>
  <c r="D30" i="23"/>
  <c r="J28" i="23"/>
  <c r="L32" i="23"/>
  <c r="L33" i="23" s="1"/>
  <c r="L34" i="23" s="1"/>
  <c r="L35" i="23" s="1"/>
  <c r="L36" i="23" s="1"/>
  <c r="L37" i="23" s="1"/>
  <c r="L38" i="23" s="1"/>
  <c r="L39" i="23" s="1"/>
  <c r="M30" i="23"/>
  <c r="N32" i="23"/>
  <c r="N33" i="23" s="1"/>
  <c r="N34" i="23" s="1"/>
  <c r="N35" i="23" s="1"/>
  <c r="N36" i="23" s="1"/>
  <c r="N37" i="23" s="1"/>
  <c r="N38" i="23" s="1"/>
  <c r="N39" i="23" s="1"/>
  <c r="B49" i="23"/>
  <c r="C49" i="23"/>
  <c r="D47" i="23"/>
  <c r="F50" i="23"/>
  <c r="J49" i="23"/>
  <c r="K47" i="23"/>
  <c r="M50" i="23"/>
  <c r="N47" i="23"/>
  <c r="E8" i="23"/>
  <c r="K7" i="23"/>
  <c r="K29" i="23"/>
  <c r="J46" i="23"/>
  <c r="B8" i="23"/>
  <c r="C7" i="23"/>
  <c r="E6" i="23"/>
  <c r="F9" i="23"/>
  <c r="K6" i="23"/>
  <c r="L10" i="23"/>
  <c r="M8" i="23"/>
  <c r="E31" i="23"/>
  <c r="F29" i="23"/>
  <c r="B27" i="23"/>
  <c r="C31" i="23"/>
  <c r="D29" i="23"/>
  <c r="K27" i="23"/>
  <c r="L31" i="23"/>
  <c r="M29" i="23"/>
  <c r="B48" i="23"/>
  <c r="C48" i="23"/>
  <c r="E46" i="23"/>
  <c r="F49" i="23"/>
  <c r="J48" i="23"/>
  <c r="L46" i="23"/>
  <c r="M49" i="23"/>
  <c r="N46" i="23"/>
  <c r="B7" i="23"/>
  <c r="F8" i="23"/>
  <c r="E30" i="23"/>
  <c r="C30" i="23"/>
  <c r="D28" i="23"/>
  <c r="K32" i="23"/>
  <c r="K33" i="23" s="1"/>
  <c r="K34" i="23" s="1"/>
  <c r="K35" i="23" s="1"/>
  <c r="K36" i="23" s="1"/>
  <c r="K37" i="23" s="1"/>
  <c r="K38" i="23" s="1"/>
  <c r="K39" i="23" s="1"/>
  <c r="L30" i="23"/>
  <c r="M28" i="23"/>
  <c r="B47" i="23"/>
  <c r="C47" i="23"/>
  <c r="E51" i="23"/>
  <c r="E52" i="23" s="1"/>
  <c r="E53" i="23" s="1"/>
  <c r="E54" i="23" s="1"/>
  <c r="E55" i="23" s="1"/>
  <c r="E56" i="23" s="1"/>
  <c r="E57" i="23" s="1"/>
  <c r="E58" i="23" s="1"/>
  <c r="F48" i="23"/>
  <c r="J47" i="23"/>
  <c r="L51" i="23"/>
  <c r="L52" i="23" s="1"/>
  <c r="L53" i="23" s="1"/>
  <c r="L54" i="23" s="1"/>
  <c r="L55" i="23" s="1"/>
  <c r="L56" i="23" s="1"/>
  <c r="L57" i="23" s="1"/>
  <c r="L58" i="23" s="1"/>
  <c r="M48" i="23"/>
  <c r="N51" i="23"/>
  <c r="N52" i="23" s="1"/>
  <c r="N53" i="23" s="1"/>
  <c r="N54" i="23" s="1"/>
  <c r="N55" i="23" s="1"/>
  <c r="N56" i="23" s="1"/>
  <c r="N57" i="23" s="1"/>
  <c r="N58" i="23" s="1"/>
  <c r="E11" i="23"/>
  <c r="E12" i="23" s="1"/>
  <c r="E13" i="23" s="1"/>
  <c r="E14" i="23" s="1"/>
  <c r="E15" i="23" s="1"/>
  <c r="E16" i="23" s="1"/>
  <c r="E17" i="23" s="1"/>
  <c r="E18" i="23" s="1"/>
  <c r="K10" i="23"/>
  <c r="L9" i="23"/>
  <c r="B32" i="23"/>
  <c r="B33" i="23" s="1"/>
  <c r="B11" i="23"/>
  <c r="B12" i="23" s="1"/>
  <c r="D6" i="23"/>
  <c r="E10" i="23"/>
  <c r="F7" i="23"/>
  <c r="J6" i="23"/>
  <c r="K9" i="23"/>
  <c r="L8" i="23"/>
  <c r="N6" i="23"/>
  <c r="E29" i="23"/>
  <c r="B31" i="23"/>
  <c r="C29" i="23"/>
  <c r="J27" i="23"/>
  <c r="K31" i="23"/>
  <c r="L29" i="23"/>
  <c r="N27" i="23"/>
  <c r="B46" i="23"/>
  <c r="D46" i="23"/>
  <c r="E50" i="23"/>
  <c r="F47" i="23"/>
  <c r="K46" i="23"/>
  <c r="L50" i="23"/>
  <c r="M47" i="23"/>
  <c r="C6" i="23"/>
  <c r="M7" i="23"/>
  <c r="F28" i="23"/>
  <c r="B6" i="23"/>
  <c r="D11" i="23"/>
  <c r="D12" i="23" s="1"/>
  <c r="D13" i="23" s="1"/>
  <c r="D14" i="23" s="1"/>
  <c r="D15" i="23" s="1"/>
  <c r="D16" i="23" s="1"/>
  <c r="D17" i="23" s="1"/>
  <c r="D18" i="23" s="1"/>
  <c r="E9" i="23"/>
  <c r="F6" i="23"/>
  <c r="J11" i="23"/>
  <c r="J12" i="23" s="1"/>
  <c r="K8" i="23"/>
  <c r="L7" i="23"/>
  <c r="N11" i="23"/>
  <c r="N12" i="23" s="1"/>
  <c r="N13" i="23" s="1"/>
  <c r="N14" i="23" s="1"/>
  <c r="N15" i="23" s="1"/>
  <c r="N16" i="23" s="1"/>
  <c r="N17" i="23" s="1"/>
  <c r="N18" i="23" s="1"/>
  <c r="E28" i="23"/>
  <c r="B30" i="23"/>
  <c r="J32" i="23"/>
  <c r="K30" i="23"/>
  <c r="L28" i="23"/>
  <c r="N31" i="23"/>
  <c r="B51" i="23"/>
  <c r="B52" i="23" s="1"/>
  <c r="D51" i="23"/>
  <c r="D52" i="23" s="1"/>
  <c r="D53" i="23" s="1"/>
  <c r="D54" i="23" s="1"/>
  <c r="D55" i="23" s="1"/>
  <c r="D56" i="23" s="1"/>
  <c r="D57" i="23" s="1"/>
  <c r="D58" i="23" s="1"/>
  <c r="E49" i="23"/>
  <c r="F51" i="23"/>
  <c r="F52" i="23" s="1"/>
  <c r="F53" i="23" s="1"/>
  <c r="F54" i="23" s="1"/>
  <c r="F55" i="23" s="1"/>
  <c r="F56" i="23" s="1"/>
  <c r="F57" i="23" s="1"/>
  <c r="F58" i="23" s="1"/>
  <c r="K51" i="23"/>
  <c r="K52" i="23" s="1"/>
  <c r="K53" i="23" s="1"/>
  <c r="K54" i="23" s="1"/>
  <c r="K55" i="23" s="1"/>
  <c r="K56" i="23" s="1"/>
  <c r="K57" i="23" s="1"/>
  <c r="K58" i="23" s="1"/>
  <c r="L49" i="23"/>
  <c r="M51" i="23"/>
  <c r="M52" i="23" s="1"/>
  <c r="M53" i="23" s="1"/>
  <c r="M54" i="23" s="1"/>
  <c r="M55" i="23" s="1"/>
  <c r="M56" i="23" s="1"/>
  <c r="M57" i="23" s="1"/>
  <c r="M58" i="23" s="1"/>
  <c r="M6" i="23"/>
  <c r="F27" i="23"/>
  <c r="J31" i="23"/>
  <c r="C46" i="23"/>
  <c r="C10" i="23"/>
  <c r="D9" i="23"/>
  <c r="E7" i="23"/>
  <c r="J9" i="23"/>
  <c r="K11" i="23"/>
  <c r="K12" i="23" s="1"/>
  <c r="K13" i="23" s="1"/>
  <c r="K14" i="23" s="1"/>
  <c r="K15" i="23" s="1"/>
  <c r="K16" i="23" s="1"/>
  <c r="K17" i="23" s="1"/>
  <c r="K18" i="23" s="1"/>
  <c r="M11" i="23"/>
  <c r="M12" i="23" s="1"/>
  <c r="M13" i="23" s="1"/>
  <c r="M14" i="23" s="1"/>
  <c r="M15" i="23" s="1"/>
  <c r="M16" i="23" s="1"/>
  <c r="M17" i="23" s="1"/>
  <c r="M18" i="23" s="1"/>
  <c r="N9" i="23"/>
  <c r="F32" i="23"/>
  <c r="F33" i="23" s="1"/>
  <c r="F34" i="23" s="1"/>
  <c r="F35" i="23" s="1"/>
  <c r="F36" i="23" s="1"/>
  <c r="F37" i="23" s="1"/>
  <c r="F38" i="23" s="1"/>
  <c r="F39" i="23" s="1"/>
  <c r="B28" i="23"/>
  <c r="D32" i="23"/>
  <c r="D33" i="23" s="1"/>
  <c r="D34" i="23" s="1"/>
  <c r="D35" i="23" s="1"/>
  <c r="D36" i="23" s="1"/>
  <c r="D37" i="23" s="1"/>
  <c r="D38" i="23" s="1"/>
  <c r="D39" i="23" s="1"/>
  <c r="J30" i="23"/>
  <c r="K28" i="23"/>
  <c r="M32" i="23"/>
  <c r="M33" i="23" s="1"/>
  <c r="M34" i="23" s="1"/>
  <c r="M35" i="23" s="1"/>
  <c r="M36" i="23" s="1"/>
  <c r="M37" i="23" s="1"/>
  <c r="M38" i="23" s="1"/>
  <c r="M39" i="23" s="1"/>
  <c r="N29" i="23"/>
  <c r="C51" i="23"/>
  <c r="C52" i="23" s="1"/>
  <c r="C53" i="23" s="1"/>
  <c r="C54" i="23" s="1"/>
  <c r="C55" i="23" s="1"/>
  <c r="C56" i="23" s="1"/>
  <c r="C57" i="23" s="1"/>
  <c r="C58" i="23" s="1"/>
  <c r="D49" i="23"/>
  <c r="E47" i="23"/>
  <c r="J51" i="23"/>
  <c r="J52" i="23" s="1"/>
  <c r="K49" i="23"/>
  <c r="L47" i="23"/>
  <c r="N49" i="23"/>
  <c r="T7" i="23" l="1"/>
  <c r="T6" i="23"/>
  <c r="S6" i="23"/>
  <c r="C36" i="23"/>
  <c r="C37" i="23" s="1"/>
  <c r="C38" i="23" s="1"/>
  <c r="C39" i="23" s="1"/>
  <c r="T52" i="23"/>
  <c r="S52" i="23"/>
  <c r="T12" i="23"/>
  <c r="S12" i="23"/>
  <c r="S33" i="23"/>
  <c r="J33" i="23"/>
  <c r="T33" i="23" s="1"/>
  <c r="T32" i="23"/>
  <c r="C13" i="23"/>
  <c r="S46" i="23"/>
  <c r="S29" i="23"/>
  <c r="J53" i="23"/>
  <c r="T53" i="23" s="1"/>
  <c r="B53" i="23"/>
  <c r="S53" i="23" s="1"/>
  <c r="B34" i="23"/>
  <c r="S34" i="23" s="1"/>
  <c r="T8" i="23"/>
  <c r="B13" i="23"/>
  <c r="J13" i="23"/>
  <c r="T13" i="23" s="1"/>
  <c r="T46" i="23"/>
  <c r="S31" i="23"/>
  <c r="S48" i="23"/>
  <c r="S8" i="23"/>
  <c r="S49" i="23"/>
  <c r="T29" i="23"/>
  <c r="S32" i="23"/>
  <c r="T30" i="23"/>
  <c r="T51" i="23"/>
  <c r="S50" i="23"/>
  <c r="S11" i="23"/>
  <c r="S47" i="23"/>
  <c r="S30" i="23"/>
  <c r="T48" i="23"/>
  <c r="T27" i="23"/>
  <c r="T10" i="23"/>
  <c r="T47" i="23"/>
  <c r="T50" i="23"/>
  <c r="S9" i="23"/>
  <c r="S10" i="23"/>
  <c r="T31" i="23"/>
  <c r="T9" i="23"/>
  <c r="S28" i="23"/>
  <c r="T11" i="23"/>
  <c r="S7" i="23"/>
  <c r="S27" i="23"/>
  <c r="S51" i="23"/>
  <c r="T28" i="23"/>
  <c r="T49" i="23"/>
  <c r="W47" i="23" l="1"/>
  <c r="W48" i="23"/>
  <c r="W51" i="23"/>
  <c r="W50" i="23"/>
  <c r="W52" i="23"/>
  <c r="W49" i="23"/>
  <c r="W53" i="23"/>
  <c r="W46" i="23"/>
  <c r="W10" i="23"/>
  <c r="W7" i="23"/>
  <c r="W9" i="23"/>
  <c r="W11" i="23"/>
  <c r="W8" i="23"/>
  <c r="W12" i="23"/>
  <c r="W6" i="23"/>
  <c r="W30" i="23"/>
  <c r="W31" i="23"/>
  <c r="W29" i="23"/>
  <c r="W28" i="23"/>
  <c r="W33" i="23"/>
  <c r="W32" i="23"/>
  <c r="W27" i="23"/>
  <c r="C14" i="23"/>
  <c r="S13" i="23"/>
  <c r="J34" i="23"/>
  <c r="J54" i="23"/>
  <c r="T54" i="23" s="1"/>
  <c r="B54" i="23"/>
  <c r="S54" i="23" s="1"/>
  <c r="B35" i="23"/>
  <c r="S35" i="23" s="1"/>
  <c r="B14" i="23"/>
  <c r="J14" i="23"/>
  <c r="T14" i="23" s="1"/>
  <c r="G35" i="20" l="1"/>
  <c r="G75" i="20" s="1"/>
  <c r="G32" i="20"/>
  <c r="G72" i="20" s="1"/>
  <c r="G30" i="20"/>
  <c r="G70" i="20" s="1"/>
  <c r="G31" i="20"/>
  <c r="G71" i="20" s="1"/>
  <c r="G34" i="20"/>
  <c r="G74" i="20" s="1"/>
  <c r="G29" i="20"/>
  <c r="G69" i="20" s="1"/>
  <c r="G33" i="20"/>
  <c r="G73" i="20" s="1"/>
  <c r="U12" i="17"/>
  <c r="U13" i="17" s="1"/>
  <c r="U10" i="17"/>
  <c r="U9" i="17"/>
  <c r="U11" i="17"/>
  <c r="U8" i="17"/>
  <c r="U7" i="17"/>
  <c r="W54" i="23"/>
  <c r="G72" i="16"/>
  <c r="G71" i="16"/>
  <c r="G69" i="16"/>
  <c r="G67" i="16"/>
  <c r="G68" i="16"/>
  <c r="G70" i="16"/>
  <c r="G66" i="16"/>
  <c r="W13" i="23"/>
  <c r="C15" i="23"/>
  <c r="S14" i="23"/>
  <c r="T34" i="23"/>
  <c r="W34" i="23" s="1"/>
  <c r="J35" i="23"/>
  <c r="B55" i="23"/>
  <c r="S55" i="23" s="1"/>
  <c r="J55" i="23"/>
  <c r="T55" i="23" s="1"/>
  <c r="B36" i="23"/>
  <c r="S36" i="23" s="1"/>
  <c r="J15" i="23"/>
  <c r="T15" i="23" s="1"/>
  <c r="B15" i="23"/>
  <c r="G34" i="2" l="1"/>
  <c r="G52" i="20"/>
  <c r="G33" i="2"/>
  <c r="G51" i="20"/>
  <c r="G36" i="2"/>
  <c r="G54" i="20"/>
  <c r="G37" i="2"/>
  <c r="G55" i="20"/>
  <c r="G35" i="2"/>
  <c r="G53" i="20"/>
  <c r="G32" i="2"/>
  <c r="G50" i="20"/>
  <c r="G31" i="2"/>
  <c r="G49" i="20"/>
  <c r="G36" i="20"/>
  <c r="G76" i="20" s="1"/>
  <c r="W55" i="23"/>
  <c r="G73" i="16"/>
  <c r="W14" i="23"/>
  <c r="C16" i="23"/>
  <c r="S15" i="23"/>
  <c r="T35" i="23"/>
  <c r="W35" i="23" s="1"/>
  <c r="J36" i="23"/>
  <c r="J37" i="23" s="1"/>
  <c r="T37" i="23" s="1"/>
  <c r="J56" i="23"/>
  <c r="T56" i="23" s="1"/>
  <c r="B56" i="23"/>
  <c r="S56" i="23" s="1"/>
  <c r="B37" i="23"/>
  <c r="S37" i="23" s="1"/>
  <c r="B16" i="23"/>
  <c r="J16" i="23"/>
  <c r="T16" i="23" s="1"/>
  <c r="AE17" i="20"/>
  <c r="W17" i="20"/>
  <c r="W37" i="20" s="1"/>
  <c r="W39" i="20" s="1"/>
  <c r="AE7" i="20"/>
  <c r="W7" i="20"/>
  <c r="O17" i="20" s="1"/>
  <c r="O19" i="20" s="1"/>
  <c r="G19" i="20"/>
  <c r="O7" i="20"/>
  <c r="V20" i="16"/>
  <c r="G21" i="2"/>
  <c r="O17" i="18"/>
  <c r="G17" i="18"/>
  <c r="G29" i="18"/>
  <c r="AE8" i="18"/>
  <c r="W8" i="18"/>
  <c r="O27" i="18"/>
  <c r="O29" i="18"/>
  <c r="O8" i="18"/>
  <c r="N9" i="16"/>
  <c r="N20" i="16" s="1"/>
  <c r="N22" i="16" s="1"/>
  <c r="N21" i="16"/>
  <c r="G22" i="16"/>
  <c r="G23" i="16"/>
  <c r="AE21" i="2"/>
  <c r="AE19" i="2"/>
  <c r="W21" i="2"/>
  <c r="AM8" i="2"/>
  <c r="O8" i="2"/>
  <c r="W8" i="2"/>
  <c r="O19" i="2" s="1"/>
  <c r="O21" i="2" s="1"/>
  <c r="N23" i="16"/>
  <c r="G21" i="16"/>
  <c r="W19" i="20" l="1"/>
  <c r="V9" i="16"/>
  <c r="G38" i="2"/>
  <c r="G56" i="20"/>
  <c r="G37" i="20"/>
  <c r="G77" i="20" s="1"/>
  <c r="W56" i="23"/>
  <c r="G74" i="16"/>
  <c r="W15" i="23"/>
  <c r="W37" i="23"/>
  <c r="C17" i="23"/>
  <c r="S16" i="23"/>
  <c r="T36" i="23"/>
  <c r="W36" i="23" s="1"/>
  <c r="B57" i="23"/>
  <c r="S57" i="23" s="1"/>
  <c r="J57" i="23"/>
  <c r="T57" i="23" s="1"/>
  <c r="J38" i="23"/>
  <c r="T38" i="23" s="1"/>
  <c r="B38" i="23"/>
  <c r="S38" i="23" s="1"/>
  <c r="J17" i="23"/>
  <c r="T17" i="23" s="1"/>
  <c r="B17" i="23"/>
  <c r="AE19" i="20" l="1"/>
  <c r="O9" i="20"/>
  <c r="G39" i="2"/>
  <c r="G57" i="20"/>
  <c r="G38" i="20"/>
  <c r="G78" i="20" s="1"/>
  <c r="G39" i="20"/>
  <c r="G79" i="20" s="1"/>
  <c r="W57" i="23"/>
  <c r="G75" i="16"/>
  <c r="W16" i="23"/>
  <c r="W38" i="23"/>
  <c r="C18" i="23"/>
  <c r="S17" i="23"/>
  <c r="J58" i="23"/>
  <c r="B58" i="23"/>
  <c r="S58" i="23" s="1"/>
  <c r="B39" i="23"/>
  <c r="J39" i="23"/>
  <c r="T39" i="23" s="1"/>
  <c r="J18" i="23"/>
  <c r="B18" i="23"/>
  <c r="G40" i="2" l="1"/>
  <c r="G58" i="20"/>
  <c r="G41" i="2"/>
  <c r="G59" i="20"/>
  <c r="G40" i="20"/>
  <c r="G80" i="20" s="1"/>
  <c r="G76" i="16"/>
  <c r="W17" i="23"/>
  <c r="S18" i="23"/>
  <c r="T58" i="23"/>
  <c r="T18" i="23"/>
  <c r="S39" i="23"/>
  <c r="G42" i="2" l="1"/>
  <c r="G60" i="20"/>
  <c r="W58" i="23"/>
  <c r="G77" i="16"/>
  <c r="W18" i="23"/>
  <c r="W39" i="23"/>
  <c r="G41" i="20" l="1"/>
  <c r="G78" i="16"/>
  <c r="G79" i="16" s="1"/>
  <c r="G61" i="20" l="1"/>
  <c r="G62" i="20" s="1"/>
  <c r="G81" i="20"/>
  <c r="G42" i="20"/>
  <c r="G82" i="20" s="1"/>
  <c r="G43" i="2"/>
  <c r="G4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Giada Venturini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3" authorId="1" shapeId="0" xr:uid="{00000000-0006-0000-02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3" authorId="1" shapeId="0" xr:uid="{00000000-0006-0000-02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J16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R16" authorId="2" shapeId="0" xr:uid="{00000000-0006-0000-0200-000005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gasoline since distribution batches are smaller</t>
        </r>
      </text>
    </comment>
    <comment ref="Z16" authorId="2" shapeId="0" xr:uid="{00000000-0006-0000-0200-000006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kerosene since distribution batches are smaller</t>
        </r>
      </text>
    </comment>
    <comment ref="AH16" authorId="2" shapeId="0" xr:uid="{FC67C30F-5A2A-4854-94A6-9332F5665D56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gasoline since distribution batches are smaller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I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  <author>Maurizio Gargiulo</author>
  </authors>
  <commentList>
    <comment ref="I2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B35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Giada Venturini</author>
  </authors>
  <commentList>
    <comment ref="B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4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tc={0E0F86AE-DF51-4226-B251-4AECEAAEBE8D}</author>
    <author>Giada Venturini</author>
    <author>tc={160A0551-EADC-4C22-82E6-0567D4A419C6}</author>
  </authors>
  <commentList>
    <comment ref="O9" authorId="0" shapeId="0" xr:uid="{0E0F86AE-DF51-4226-B251-4AECEAAEBE8D}">
      <text>
        <t>[Threaded comment]
Your version of Excel allows you to read this threaded comment; however, any edits to it will get removed if the file is opened in a newer version of Excel. Learn more: https://go.microsoft.com/fwlink/?linkid=870924
Comment:
    similar to delivery of woodchips</t>
      </text>
    </comment>
    <comment ref="B14" authorId="1" shapeId="0" xr:uid="{00000000-0006-0000-06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AE19" authorId="2" shapeId="0" xr:uid="{160A0551-EADC-4C22-82E6-0567D4A419C6}">
      <text>
        <t>[Threaded comment]
Your version of Excel allows you to read this threaded comment; however, any edits to it will get removed if the file is opened in a newer version of Excel. Learn more: https://go.microsoft.com/fwlink/?linkid=870924
Comment:
    similar to delivery of woodchips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Jannick Hauschildt Buhl</author>
  </authors>
  <commentList>
    <comment ref="DK8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Jannick Hauschildt Buhl:</t>
        </r>
        <r>
          <rPr>
            <sz val="9"/>
            <color indexed="81"/>
            <rFont val="Tahoma"/>
            <family val="2"/>
          </rPr>
          <t xml:space="preserve">
These cells (in this column) were empty. I have filled them assuming equal to column to the left.</t>
        </r>
      </text>
    </comment>
  </commentList>
</comments>
</file>

<file path=xl/sharedStrings.xml><?xml version="1.0" encoding="utf-8"?>
<sst xmlns="http://schemas.openxmlformats.org/spreadsheetml/2006/main" count="2517" uniqueCount="365">
  <si>
    <t>Year</t>
  </si>
  <si>
    <t>Pset_PN</t>
  </si>
  <si>
    <t>Cset_CN</t>
  </si>
  <si>
    <t>Attribute</t>
  </si>
  <si>
    <t>~TFM_INS</t>
  </si>
  <si>
    <t>DKW</t>
  </si>
  <si>
    <t>DKE</t>
  </si>
  <si>
    <t>Natural Gas</t>
  </si>
  <si>
    <t>Diesel</t>
  </si>
  <si>
    <t>WPE - wood pellets</t>
  </si>
  <si>
    <t>CURR</t>
  </si>
  <si>
    <t>FLO_DELIV</t>
  </si>
  <si>
    <t>FT-RESNGA</t>
  </si>
  <si>
    <t>NGA</t>
  </si>
  <si>
    <t>MKr14</t>
  </si>
  <si>
    <t>FT-RESDSL</t>
  </si>
  <si>
    <t>DSL</t>
  </si>
  <si>
    <t>FT-RESWPE</t>
  </si>
  <si>
    <t>WPE</t>
  </si>
  <si>
    <t>Straw</t>
  </si>
  <si>
    <t>Heat Centralised</t>
  </si>
  <si>
    <t>Heat Decentralised</t>
  </si>
  <si>
    <t>FT-RESHCE</t>
  </si>
  <si>
    <t>HETCP</t>
  </si>
  <si>
    <t>FT-RESHDE</t>
  </si>
  <si>
    <t>HETDP</t>
  </si>
  <si>
    <t>Bio Synt. Nat. Gas</t>
  </si>
  <si>
    <t xml:space="preserve">BioDiesel </t>
  </si>
  <si>
    <t>FT-RESSNG</t>
  </si>
  <si>
    <t>SNG1</t>
  </si>
  <si>
    <t>FT-RESDSB</t>
  </si>
  <si>
    <t>DSB1</t>
  </si>
  <si>
    <t>SNG2</t>
  </si>
  <si>
    <t>DSB2</t>
  </si>
  <si>
    <t>Price diff to IEA</t>
  </si>
  <si>
    <t>Transportation cost</t>
  </si>
  <si>
    <t>Total</t>
  </si>
  <si>
    <t>Coal</t>
  </si>
  <si>
    <t>at power plant</t>
  </si>
  <si>
    <t>DKK2014/GJ</t>
  </si>
  <si>
    <t>Petroleum products</t>
  </si>
  <si>
    <t>Refinery cost</t>
  </si>
  <si>
    <t>Refining margin</t>
  </si>
  <si>
    <t>Product premium</t>
  </si>
  <si>
    <t>Distribution cost</t>
  </si>
  <si>
    <t>Sales Margin</t>
  </si>
  <si>
    <t>Gasoline</t>
  </si>
  <si>
    <t>delivered at customer</t>
  </si>
  <si>
    <t>Heating oil</t>
  </si>
  <si>
    <t>Gas oil</t>
  </si>
  <si>
    <t>at local DH</t>
  </si>
  <si>
    <t>Fuel oil</t>
  </si>
  <si>
    <t>delivered at airport</t>
  </si>
  <si>
    <t>Transmission tariff</t>
  </si>
  <si>
    <t>Distrbution tariff</t>
  </si>
  <si>
    <t>Sunk cost - transmission</t>
  </si>
  <si>
    <t>Sunk cost - distribution</t>
  </si>
  <si>
    <t>Natural gas excl. sunk cost</t>
  </si>
  <si>
    <t>delivered at household</t>
  </si>
  <si>
    <t xml:space="preserve"> </t>
  </si>
  <si>
    <t>GSL</t>
  </si>
  <si>
    <t>JP1 (Kerosene)</t>
  </si>
  <si>
    <t>Kerosene</t>
  </si>
  <si>
    <t>KER</t>
  </si>
  <si>
    <t>LPG</t>
  </si>
  <si>
    <t>Assumed same delivery cost as heating oil</t>
  </si>
  <si>
    <t>FT-TRALPG</t>
  </si>
  <si>
    <t>Heavy fuel oil (and naphta LVN)</t>
  </si>
  <si>
    <t>HFO, LVN</t>
  </si>
  <si>
    <t>Delivery cost from refinery/main storage to refuelling station (end-use service)</t>
  </si>
  <si>
    <t>Fossil fuels</t>
  </si>
  <si>
    <t>Biofuels</t>
  </si>
  <si>
    <t>Assumed same delivery cost as natural gas (same infrastructure is used)</t>
  </si>
  <si>
    <t>Assumed same delivery cost as diesel (same infrastructure is used=trucks)</t>
  </si>
  <si>
    <t>BioEthanol</t>
  </si>
  <si>
    <t>Assumed same delivery cost as gasoline (same infrastructure is used=trucks)</t>
  </si>
  <si>
    <t>GSB1</t>
  </si>
  <si>
    <t>GSB2</t>
  </si>
  <si>
    <t>BioKerosene</t>
  </si>
  <si>
    <t>Assumed same delivery cost as kerosene (same infrastructure is used)</t>
  </si>
  <si>
    <t>FT-TRAKRB</t>
  </si>
  <si>
    <t>KRB1</t>
  </si>
  <si>
    <t>KRB2</t>
  </si>
  <si>
    <t>Electricity</t>
  </si>
  <si>
    <t>Delivery cost to EV refuelling stations</t>
  </si>
  <si>
    <t>FT-TRAELC</t>
  </si>
  <si>
    <t>ELCC</t>
  </si>
  <si>
    <t>Delivery cost from refinery/main storage to residential customer (end-use service)</t>
  </si>
  <si>
    <t>Delivery cost of heat to residential end-use</t>
  </si>
  <si>
    <t>Delivery cost of electricity used of appliances or heat</t>
  </si>
  <si>
    <t>FT-SUPHETC</t>
  </si>
  <si>
    <t>HETC</t>
  </si>
  <si>
    <t>FT-SUPHETD</t>
  </si>
  <si>
    <t>HETD</t>
  </si>
  <si>
    <t>FT-SUPELC</t>
  </si>
  <si>
    <t>Check if we need it</t>
  </si>
  <si>
    <t>Delivery cost of electricity used in the supply sector at plant level</t>
  </si>
  <si>
    <t>Delivery cost of heat to the supply sector at central plants</t>
  </si>
  <si>
    <t>Delivery cost of heat to the supply sector at decentral plants</t>
  </si>
  <si>
    <t>Solid biomass prices</t>
  </si>
  <si>
    <t>Wood chips</t>
  </si>
  <si>
    <t>Wood chips - CIF (imported)</t>
  </si>
  <si>
    <t>DKK/GJ</t>
  </si>
  <si>
    <t>Wood chips - at dometic producer</t>
  </si>
  <si>
    <t>Wood chips - central powerplant</t>
  </si>
  <si>
    <t>Wood chips - decentral power plant</t>
  </si>
  <si>
    <t>Wood pellets (industrial)</t>
  </si>
  <si>
    <t>Wood pellets - CIF (imported)</t>
  </si>
  <si>
    <t>Wood pellets - central power plant</t>
  </si>
  <si>
    <t>Wood pellets - decentral power plant</t>
  </si>
  <si>
    <t>Wood pellets (residential)</t>
  </si>
  <si>
    <t>Wood pellets residential - CIF (imported)</t>
  </si>
  <si>
    <t>Wood pellets residential - end-user</t>
  </si>
  <si>
    <t>Straw - central power plant</t>
  </si>
  <si>
    <t>Straw - decentral power plant</t>
  </si>
  <si>
    <t>Calculated as the difference between cost at customer and CIF price</t>
  </si>
  <si>
    <t>Biogas</t>
  </si>
  <si>
    <t>Delivery cost from production to CPH plant/boiler</t>
  </si>
  <si>
    <t>Assumed same delivery cost as for natural gas</t>
  </si>
  <si>
    <t>BGA</t>
  </si>
  <si>
    <t>FT-ELCBGA</t>
  </si>
  <si>
    <t>FT-ELCCOA</t>
  </si>
  <si>
    <t>COA</t>
  </si>
  <si>
    <t>FT-ELCSNG</t>
  </si>
  <si>
    <t>FT-ELCDSB</t>
  </si>
  <si>
    <t>FT-ELCDSL</t>
  </si>
  <si>
    <t>Gas (nat. gas, sng)</t>
  </si>
  <si>
    <t>FT-ELCGAS</t>
  </si>
  <si>
    <t xml:space="preserve">Heavy fuel oil </t>
  </si>
  <si>
    <t>FT-TRAHFO</t>
  </si>
  <si>
    <t>HFO</t>
  </si>
  <si>
    <t>Natural gas</t>
  </si>
  <si>
    <t>FT-ELCNGA</t>
  </si>
  <si>
    <t>Date</t>
  </si>
  <si>
    <t>Name</t>
  </si>
  <si>
    <t>Sheet Name</t>
  </si>
  <si>
    <t>Cells</t>
  </si>
  <si>
    <t>Comments</t>
  </si>
  <si>
    <t>Giada</t>
  </si>
  <si>
    <t>All</t>
  </si>
  <si>
    <t>Only distribution cost is accounted for in this phase (=total cost of delivery to the power plant)</t>
  </si>
  <si>
    <t>EHNGABO*</t>
  </si>
  <si>
    <t>ELCNGA,ELCSNG</t>
  </si>
  <si>
    <t>Additional delivery cost to DH plant</t>
  </si>
  <si>
    <t>Woodchips</t>
  </si>
  <si>
    <t>FT-ELCWCH</t>
  </si>
  <si>
    <t>WCH</t>
  </si>
  <si>
    <t>FT-ELCWPE</t>
  </si>
  <si>
    <t>Calculated as the difference between cost at plant and CIF price</t>
  </si>
  <si>
    <t>Additional delivery costs to DH plants</t>
  </si>
  <si>
    <t xml:space="preserve">Delivery cost to industrial end-use </t>
  </si>
  <si>
    <t>FT-INDBGA</t>
  </si>
  <si>
    <t>FT-INDCOA</t>
  </si>
  <si>
    <t>FT-INDDSL</t>
  </si>
  <si>
    <t>FT-INDELC</t>
  </si>
  <si>
    <t>FT-INDHCE</t>
  </si>
  <si>
    <t>FT-INDHDE</t>
  </si>
  <si>
    <t>FT-INDHFO</t>
  </si>
  <si>
    <t>Assumed the same as the price for delivering to power plants</t>
  </si>
  <si>
    <t>FT-INDNGA</t>
  </si>
  <si>
    <t>FT-INDWCH</t>
  </si>
  <si>
    <t>FT-INDWPE</t>
  </si>
  <si>
    <t>FT-INDSNG1</t>
  </si>
  <si>
    <t>FT-INDDSB1</t>
  </si>
  <si>
    <t>FT-INDDSB2</t>
  </si>
  <si>
    <t>FT-INDSNG2</t>
  </si>
  <si>
    <t>This scenario file has been built to include the delivery costs of fuel/heat/electricity from the production to the end-use. All sectors have been included. Data on heat delivery costs should be included, as well as for waste.</t>
  </si>
  <si>
    <t>EA, 2014. Welfare economic prices of coal, petroleum products and natural 
gas</t>
  </si>
  <si>
    <t>World Energy Outlook, 2015</t>
  </si>
  <si>
    <t>*EA, 2014. Welfare economic prices of coal, petroleum products and natural gas</t>
  </si>
  <si>
    <t>EA, 2013. Analysis of biomass prices, future Danish prices for straw, wood chips and wood pellets</t>
  </si>
  <si>
    <t>References</t>
  </si>
  <si>
    <t>Insertion of delivery costs for all sectors (except SUP). Cost for transport of waste not included yet.</t>
  </si>
  <si>
    <t xml:space="preserve">*EA, 2013. Analysis of biomass prices, future Danish prices for straw, wood chips and wood pellets </t>
  </si>
  <si>
    <t>Insertion of interpolation rule for all delivery costs</t>
  </si>
  <si>
    <t>Added source for electricity prices</t>
  </si>
  <si>
    <t>Energitilsynet, data until 2015</t>
  </si>
  <si>
    <t>Biomass</t>
  </si>
  <si>
    <t xml:space="preserve">Gennemsnitlige månedlige el-forsyningspligtpriser for forbrugere og virksomheder i Danmark angivet i øre/kWh. </t>
  </si>
  <si>
    <t>Priser er angivet for de to prisområder Vestdanmark og Østdanmark.</t>
  </si>
  <si>
    <r>
      <t>Kilde</t>
    </r>
    <r>
      <rPr>
        <sz val="10"/>
        <rFont val="Arial"/>
        <family val="2"/>
      </rPr>
      <t>: Dansk Energis totaltælling pr. 1. januar samt prisoplysninger fra 33 elselskaber på Elpristavlen</t>
    </r>
  </si>
  <si>
    <r>
      <t>Note</t>
    </r>
    <r>
      <rPr>
        <sz val="10"/>
        <rFont val="Arial"/>
        <family val="2"/>
      </rPr>
      <t xml:space="preserve">: For yderligere information om elprisstatistikken henvises til metodebeskrivelse og offentliggørelsesnotat </t>
    </r>
  </si>
  <si>
    <t xml:space="preserve">          Fra maj 2013 indgår både prisen for tilbagefaldsproduktet for de områder, som har været i udbud, og prisen for forsyningspligtproduktet for de områder, som ikke har været i udbud, i statistikken.</t>
  </si>
  <si>
    <t>Vestdanmark (DK1)</t>
  </si>
  <si>
    <t>Husholdninger (4.000 kWh)</t>
  </si>
  <si>
    <t>Elpris (forsyningspligt)</t>
  </si>
  <si>
    <t xml:space="preserve">Abonnement </t>
  </si>
  <si>
    <t>Nettarif lokal</t>
  </si>
  <si>
    <t>Abonnement (net)</t>
  </si>
  <si>
    <t>Reg. Transmission</t>
  </si>
  <si>
    <t>Net- og systemtarif</t>
  </si>
  <si>
    <t>PSO-tarif</t>
  </si>
  <si>
    <t>Samlet elpris ex moms</t>
  </si>
  <si>
    <t>Elafgift</t>
  </si>
  <si>
    <t>Eldistributionsafgift</t>
  </si>
  <si>
    <t>Elsparebidrag</t>
  </si>
  <si>
    <t>CO2-afgift</t>
  </si>
  <si>
    <t>Moms</t>
  </si>
  <si>
    <t>Samlet elpris incl. moms</t>
  </si>
  <si>
    <t>Østdanmark (DK2)</t>
  </si>
  <si>
    <t>Små virksomheder (100.000 kWh)</t>
  </si>
  <si>
    <t>Store virksomheder (50 mio. kWh)</t>
  </si>
  <si>
    <t>Fri el (spot)</t>
  </si>
  <si>
    <t>Mark-up (spot)</t>
  </si>
  <si>
    <t>øre./kWh</t>
  </si>
  <si>
    <t>kr/GJ</t>
  </si>
  <si>
    <t>Calculation of delivery costs of electricity</t>
  </si>
  <si>
    <t>Households (4000 kWh)</t>
  </si>
  <si>
    <t>Small industry (100´000 kWh)</t>
  </si>
  <si>
    <t>Big industry (50 mill kWh)</t>
  </si>
  <si>
    <t>Assumed as the price for small industry</t>
  </si>
  <si>
    <t>Assumed as the one for households customers</t>
  </si>
  <si>
    <t>Delivery cost of electricity is now specified for households and industries</t>
  </si>
  <si>
    <t>Assumed the same as the one for big industry</t>
  </si>
  <si>
    <t>Assumed as the average between small and big industrial consumers</t>
  </si>
  <si>
    <t>Aviation Gasoline</t>
  </si>
  <si>
    <t>Assumed to be the same as kerosene delivered to airport</t>
  </si>
  <si>
    <t>FT-TRAAGSL</t>
  </si>
  <si>
    <t>AGSL</t>
  </si>
  <si>
    <t>Olexandr Balyk</t>
  </si>
  <si>
    <t>TRA_Delivery_costs</t>
  </si>
  <si>
    <t>Modified these to correspond to their current names</t>
  </si>
  <si>
    <t>Deflator</t>
  </si>
  <si>
    <t>MKr15</t>
  </si>
  <si>
    <t>Updated according to Energinet.dk's archive for tariffs and the agreement on phasing out PSO with full removal from January 1, 2022.</t>
  </si>
  <si>
    <t>Mikkel Bosack Simonsen</t>
  </si>
  <si>
    <t xml:space="preserve">PSO tariff is out phased gradually untill 2022. </t>
  </si>
  <si>
    <t>Electricity distribution</t>
  </si>
  <si>
    <t>Mikkel has corrected the formulas</t>
  </si>
  <si>
    <t>IND_Deluvery_Costs</t>
  </si>
  <si>
    <t>FT-RESELC*</t>
  </si>
  <si>
    <t>DK Average</t>
  </si>
  <si>
    <t>same numbers in Denmark and in Sweden</t>
  </si>
  <si>
    <t>average between DKW and DKE (as assumed in Sweden)</t>
  </si>
  <si>
    <t>GRS - Grass</t>
  </si>
  <si>
    <t>WST - waste</t>
  </si>
  <si>
    <t>FT-SUP*</t>
  </si>
  <si>
    <t>GRS</t>
  </si>
  <si>
    <t>WST</t>
  </si>
  <si>
    <t>STR - Straw</t>
  </si>
  <si>
    <t>MNR - Manure</t>
  </si>
  <si>
    <t>STR</t>
  </si>
  <si>
    <t>MNR</t>
  </si>
  <si>
    <t>Transport cost</t>
  </si>
  <si>
    <t>Average transportation distance for biomass supply to the biogas plant</t>
  </si>
  <si>
    <t>EUR</t>
  </si>
  <si>
    <t>Size of plant</t>
  </si>
  <si>
    <t>Plant capacity (1’000 Mg)</t>
  </si>
  <si>
    <t>DKK</t>
  </si>
  <si>
    <t>Commodities</t>
  </si>
  <si>
    <t>Small</t>
  </si>
  <si>
    <t>Medium</t>
  </si>
  <si>
    <t>Large</t>
  </si>
  <si>
    <t>Unit</t>
  </si>
  <si>
    <t>Source</t>
  </si>
  <si>
    <t>Input</t>
  </si>
  <si>
    <t>Manure</t>
  </si>
  <si>
    <t>Boldrin et al., 2016</t>
  </si>
  <si>
    <t>PSSB-0</t>
  </si>
  <si>
    <t>km</t>
  </si>
  <si>
    <t>Sugar beet</t>
  </si>
  <si>
    <t>Size (ton/year)</t>
  </si>
  <si>
    <t>Own calculations from JRC data</t>
  </si>
  <si>
    <t>Pig slurry</t>
  </si>
  <si>
    <t>Sugarbeet</t>
  </si>
  <si>
    <t>PSSB-12.5</t>
  </si>
  <si>
    <t>Bio waste</t>
  </si>
  <si>
    <t>Bio Waste</t>
  </si>
  <si>
    <t>Assumed same as for manure</t>
  </si>
  <si>
    <t>PSSB-25</t>
  </si>
  <si>
    <t>Grass</t>
  </si>
  <si>
    <t>Assumed same as for straw</t>
  </si>
  <si>
    <t>Source: Boldrin et al., 2016</t>
  </si>
  <si>
    <t>Size</t>
  </si>
  <si>
    <t>min load</t>
  </si>
  <si>
    <t>h Loading</t>
  </si>
  <si>
    <t>DKK loading/unloading</t>
  </si>
  <si>
    <t>avg speed (km/h)</t>
  </si>
  <si>
    <t>DKK transport</t>
  </si>
  <si>
    <t>tot cost per trip</t>
  </si>
  <si>
    <t>Cost/t manure wet</t>
  </si>
  <si>
    <t>LHV</t>
  </si>
  <si>
    <t>Annual costs (€) for loading/unloading of the biomass needed for the fulfilling the biogas plant capacity</t>
  </si>
  <si>
    <t xml:space="preserve">Loading/unloading </t>
  </si>
  <si>
    <t>Loading time</t>
  </si>
  <si>
    <t>Truck capacity</t>
  </si>
  <si>
    <t>€/hour</t>
  </si>
  <si>
    <t>hour/load</t>
  </si>
  <si>
    <t>ton/load</t>
  </si>
  <si>
    <t>€/y</t>
  </si>
  <si>
    <t>Average load is 40-48 balles of straw at the weigth of 500 kg</t>
  </si>
  <si>
    <t>https://www.skforsyning.dk/media/Standardvilk%C3%A5r_2018.pdf</t>
  </si>
  <si>
    <t>Labour cost</t>
  </si>
  <si>
    <t>Diesel price</t>
  </si>
  <si>
    <t>€/l</t>
  </si>
  <si>
    <t>Source: The JRC-EU-TIMES model. Bioenergy potentials for EU and neighbouring countries.</t>
  </si>
  <si>
    <t>Machinery costs in transport €/hour</t>
  </si>
  <si>
    <t>Loading</t>
  </si>
  <si>
    <t>Transport (incl. labour)</t>
  </si>
  <si>
    <t>t/min</t>
  </si>
  <si>
    <t>Cost (€/hour)</t>
  </si>
  <si>
    <t>Dilivery cost</t>
  </si>
  <si>
    <t>DKK07/GJ</t>
  </si>
  <si>
    <t>DKK15/GJ</t>
  </si>
  <si>
    <t>MKr10</t>
  </si>
  <si>
    <t>MKr11</t>
  </si>
  <si>
    <t>MKr12</t>
  </si>
  <si>
    <t>MKr13</t>
  </si>
  <si>
    <t>Assumed similar to diesel plus 20%</t>
  </si>
  <si>
    <t>FIW</t>
  </si>
  <si>
    <t>FT-RESFIW</t>
  </si>
  <si>
    <t>Based on 50 % of  WPE</t>
  </si>
  <si>
    <t>Input data to TIMES models</t>
  </si>
  <si>
    <t>average between DKW and DKE (Similar to industries)</t>
  </si>
  <si>
    <t>INDRD*</t>
  </si>
  <si>
    <t>INDWCH</t>
  </si>
  <si>
    <t>INDWD*</t>
  </si>
  <si>
    <t>INDWPE</t>
  </si>
  <si>
    <t>Woodchips internal consumption from PP or Wood industry</t>
  </si>
  <si>
    <t>Wood Pellets internal consumption from PP or Wood industry</t>
  </si>
  <si>
    <t>FT-TRAKER</t>
  </si>
  <si>
    <t>FT-TRANGA*</t>
  </si>
  <si>
    <t>FT-TRASNG*</t>
  </si>
  <si>
    <t>FT-TRADSB*</t>
  </si>
  <si>
    <t>FT-TRAGSL*</t>
  </si>
  <si>
    <t>FT-TRADSL*</t>
  </si>
  <si>
    <t>FT-TRAGSB*</t>
  </si>
  <si>
    <t>FT-TRAHFO*, EXPLVN</t>
  </si>
  <si>
    <t>Tabel 5: Omkostninger til transport, lager og avancer for kul, olieprodukter og biomasse</t>
  </si>
  <si>
    <t>2019-priser                        kr./GJ</t>
  </si>
  <si>
    <t>An kraftværk</t>
  </si>
  <si>
    <t>An værk</t>
  </si>
  <si>
    <t>An forbruger</t>
  </si>
  <si>
    <t>Kul</t>
  </si>
  <si>
    <t>-</t>
  </si>
  <si>
    <t>Fuelolie</t>
  </si>
  <si>
    <t>Gasolie</t>
  </si>
  <si>
    <t>Benzin</t>
  </si>
  <si>
    <t>JP1</t>
  </si>
  <si>
    <t>Træflis</t>
  </si>
  <si>
    <t>2,5-8</t>
  </si>
  <si>
    <t>1,4-7</t>
  </si>
  <si>
    <t>Træpiller</t>
  </si>
  <si>
    <t>From EA</t>
  </si>
  <si>
    <t>Coal Aditional cost for transport to PP or Wood industry, assumed similar to that of wch transport</t>
  </si>
  <si>
    <t>INDCOA</t>
  </si>
  <si>
    <t>FLO_SUB</t>
  </si>
  <si>
    <t>TFM_INS</t>
  </si>
  <si>
    <t>INDPD*RH*,INDTD*RH*,INDUD*RH*,INDOD*RH*</t>
  </si>
  <si>
    <t>INDELC</t>
  </si>
  <si>
    <t>Assumed low electricity delivery costs for heavy industry</t>
  </si>
  <si>
    <t>Assumed only 5% delivery costs for Iron&amp;Steel and Aluminium due to being located extremely close to power pålants</t>
  </si>
  <si>
    <t>*INDX*</t>
  </si>
  <si>
    <t>*INDS*,*INDG*,*INDI*</t>
  </si>
  <si>
    <t>ISL</t>
  </si>
  <si>
    <t>DSE</t>
  </si>
  <si>
    <t>SNE</t>
  </si>
  <si>
    <t>GSE</t>
  </si>
  <si>
    <t>KRE</t>
  </si>
  <si>
    <t>MOB1</t>
  </si>
  <si>
    <t>MOB2</t>
  </si>
  <si>
    <t>MOE</t>
  </si>
  <si>
    <t>FT-TRAMOB*</t>
  </si>
  <si>
    <t>FT-INDDSE</t>
  </si>
  <si>
    <t>FT-INDSNE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</si>
</sst>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-* #,##0.00\ _k_r_-;\-* #,##0.00\ _k_r_-;_-* &quot;-&quot;??\ _k_r_-;_-@_-"/>
    <numFmt numFmtId="165" formatCode="_ * #,##0.00_ ;_ * \-#,##0.00_ ;_ * &quot;-&quot;??_ ;_ @_ "/>
    <numFmt numFmtId="166" formatCode="0.0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0.0%"/>
    <numFmt numFmtId="172" formatCode="_-[$€-2]* #,##0.00_-;\-[$€-2]* #,##0.00_-;_-[$€-2]* &quot;-&quot;??_-"/>
    <numFmt numFmtId="173" formatCode="0_ ;\-0\ "/>
  </numFmts>
  <fonts count="9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Geneva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Calibri"/>
      <family val="2"/>
    </font>
    <font>
      <sz val="9"/>
      <name val="Geneva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</font>
    <font>
      <b/>
      <sz val="15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BED6EE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rgb="FFF9EE7A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D8E4BC"/>
        <bgColor rgb="FF000000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544">
    <xf numFmtId="0" fontId="0" fillId="0" borderId="0"/>
    <xf numFmtId="172" fontId="2" fillId="0" borderId="0"/>
    <xf numFmtId="172" fontId="2" fillId="0" borderId="0"/>
    <xf numFmtId="3" fontId="2" fillId="2" borderId="1" applyFont="0" applyFill="0" applyBorder="0" applyAlignment="0" applyProtection="0"/>
    <xf numFmtId="3" fontId="2" fillId="2" borderId="1" applyFont="0" applyFill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29" borderId="0" applyNumberFormat="0" applyBorder="0" applyAlignment="0" applyProtection="0"/>
    <xf numFmtId="0" fontId="1" fillId="3" borderId="0" applyNumberFormat="0" applyBorder="0" applyAlignment="0" applyProtection="0"/>
    <xf numFmtId="0" fontId="50" fillId="30" borderId="0" applyNumberFormat="0" applyBorder="0" applyAlignment="0" applyProtection="0"/>
    <xf numFmtId="0" fontId="1" fillId="4" borderId="0" applyNumberFormat="0" applyBorder="0" applyAlignment="0" applyProtection="0"/>
    <xf numFmtId="0" fontId="50" fillId="31" borderId="0" applyNumberFormat="0" applyBorder="0" applyAlignment="0" applyProtection="0"/>
    <xf numFmtId="0" fontId="1" fillId="5" borderId="0" applyNumberFormat="0" applyBorder="0" applyAlignment="0" applyProtection="0"/>
    <xf numFmtId="0" fontId="50" fillId="32" borderId="0" applyNumberFormat="0" applyBorder="0" applyAlignment="0" applyProtection="0"/>
    <xf numFmtId="0" fontId="1" fillId="6" borderId="0" applyNumberFormat="0" applyBorder="0" applyAlignment="0" applyProtection="0"/>
    <xf numFmtId="0" fontId="50" fillId="33" borderId="0" applyNumberFormat="0" applyBorder="0" applyAlignment="0" applyProtection="0"/>
    <xf numFmtId="0" fontId="1" fillId="7" borderId="0" applyNumberFormat="0" applyBorder="0" applyAlignment="0" applyProtection="0"/>
    <xf numFmtId="0" fontId="5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35" borderId="0" applyNumberFormat="0" applyBorder="0" applyAlignment="0" applyProtection="0"/>
    <xf numFmtId="0" fontId="1" fillId="9" borderId="0" applyNumberFormat="0" applyBorder="0" applyAlignment="0" applyProtection="0"/>
    <xf numFmtId="0" fontId="50" fillId="36" borderId="0" applyNumberFormat="0" applyBorder="0" applyAlignment="0" applyProtection="0"/>
    <xf numFmtId="0" fontId="1" fillId="10" borderId="0" applyNumberFormat="0" applyBorder="0" applyAlignment="0" applyProtection="0"/>
    <xf numFmtId="0" fontId="50" fillId="37" borderId="0" applyNumberFormat="0" applyBorder="0" applyAlignment="0" applyProtection="0"/>
    <xf numFmtId="0" fontId="1" fillId="11" borderId="0" applyNumberFormat="0" applyBorder="0" applyAlignment="0" applyProtection="0"/>
    <xf numFmtId="0" fontId="50" fillId="38" borderId="0" applyNumberFormat="0" applyBorder="0" applyAlignment="0" applyProtection="0"/>
    <xf numFmtId="0" fontId="1" fillId="6" borderId="0" applyNumberFormat="0" applyBorder="0" applyAlignment="0" applyProtection="0"/>
    <xf numFmtId="0" fontId="50" fillId="39" borderId="0" applyNumberFormat="0" applyBorder="0" applyAlignment="0" applyProtection="0"/>
    <xf numFmtId="0" fontId="1" fillId="9" borderId="0" applyNumberFormat="0" applyBorder="0" applyAlignment="0" applyProtection="0"/>
    <xf numFmtId="0" fontId="50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0" fontId="51" fillId="41" borderId="0" applyNumberFormat="0" applyBorder="0" applyAlignment="0" applyProtection="0"/>
    <xf numFmtId="0" fontId="5" fillId="13" borderId="0" applyNumberFormat="0" applyBorder="0" applyAlignment="0" applyProtection="0"/>
    <xf numFmtId="0" fontId="51" fillId="42" borderId="0" applyNumberFormat="0" applyBorder="0" applyAlignment="0" applyProtection="0"/>
    <xf numFmtId="0" fontId="5" fillId="10" borderId="0" applyNumberFormat="0" applyBorder="0" applyAlignment="0" applyProtection="0"/>
    <xf numFmtId="0" fontId="51" fillId="43" borderId="0" applyNumberFormat="0" applyBorder="0" applyAlignment="0" applyProtection="0"/>
    <xf numFmtId="0" fontId="5" fillId="11" borderId="0" applyNumberFormat="0" applyBorder="0" applyAlignment="0" applyProtection="0"/>
    <xf numFmtId="0" fontId="51" fillId="44" borderId="0" applyNumberFormat="0" applyBorder="0" applyAlignment="0" applyProtection="0"/>
    <xf numFmtId="0" fontId="5" fillId="14" borderId="0" applyNumberFormat="0" applyBorder="0" applyAlignment="0" applyProtection="0"/>
    <xf numFmtId="0" fontId="51" fillId="45" borderId="0" applyNumberFormat="0" applyBorder="0" applyAlignment="0" applyProtection="0"/>
    <xf numFmtId="0" fontId="5" fillId="15" borderId="0" applyNumberFormat="0" applyBorder="0" applyAlignment="0" applyProtection="0"/>
    <xf numFmtId="0" fontId="5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1" fillId="47" borderId="0" applyNumberFormat="0" applyBorder="0" applyAlignment="0" applyProtection="0"/>
    <xf numFmtId="0" fontId="5" fillId="17" borderId="0" applyNumberFormat="0" applyBorder="0" applyAlignment="0" applyProtection="0"/>
    <xf numFmtId="0" fontId="51" fillId="48" borderId="0" applyNumberFormat="0" applyBorder="0" applyAlignment="0" applyProtection="0"/>
    <xf numFmtId="0" fontId="5" fillId="18" borderId="0" applyNumberFormat="0" applyBorder="0" applyAlignment="0" applyProtection="0"/>
    <xf numFmtId="0" fontId="51" fillId="49" borderId="0" applyNumberFormat="0" applyBorder="0" applyAlignment="0" applyProtection="0"/>
    <xf numFmtId="0" fontId="5" fillId="19" borderId="0" applyNumberFormat="0" applyBorder="0" applyAlignment="0" applyProtection="0"/>
    <xf numFmtId="0" fontId="51" fillId="50" borderId="0" applyNumberFormat="0" applyBorder="0" applyAlignment="0" applyProtection="0"/>
    <xf numFmtId="0" fontId="5" fillId="14" borderId="0" applyNumberFormat="0" applyBorder="0" applyAlignment="0" applyProtection="0"/>
    <xf numFmtId="0" fontId="51" fillId="51" borderId="0" applyNumberFormat="0" applyBorder="0" applyAlignment="0" applyProtection="0"/>
    <xf numFmtId="0" fontId="5" fillId="15" borderId="0" applyNumberFormat="0" applyBorder="0" applyAlignment="0" applyProtection="0"/>
    <xf numFmtId="0" fontId="51" fillId="52" borderId="0" applyNumberFormat="0" applyBorder="0" applyAlignment="0" applyProtection="0"/>
    <xf numFmtId="0" fontId="5" fillId="20" borderId="0" applyNumberFormat="0" applyBorder="0" applyAlignment="0" applyProtection="0"/>
    <xf numFmtId="4" fontId="21" fillId="21" borderId="2">
      <alignment horizontal="right" vertical="center"/>
    </xf>
    <xf numFmtId="4" fontId="21" fillId="21" borderId="2">
      <alignment horizontal="right" vertical="center"/>
    </xf>
    <xf numFmtId="0" fontId="52" fillId="53" borderId="0" applyNumberFormat="0" applyBorder="0" applyAlignment="0" applyProtection="0"/>
    <xf numFmtId="0" fontId="53" fillId="53" borderId="0" applyNumberFormat="0" applyBorder="0" applyAlignment="0" applyProtection="0"/>
    <xf numFmtId="0" fontId="6" fillId="4" borderId="0" applyNumberFormat="0" applyBorder="0" applyAlignment="0" applyProtection="0"/>
    <xf numFmtId="0" fontId="53" fillId="53" borderId="0" applyNumberFormat="0" applyBorder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3" fontId="54" fillId="55" borderId="1" applyNumberFormat="0" applyBorder="0" applyAlignment="0" applyProtection="0"/>
    <xf numFmtId="0" fontId="36" fillId="0" borderId="0"/>
    <xf numFmtId="0" fontId="30" fillId="0" borderId="0">
      <alignment horizontal="right"/>
    </xf>
    <xf numFmtId="0" fontId="34" fillId="0" borderId="0"/>
    <xf numFmtId="0" fontId="29" fillId="0" borderId="0"/>
    <xf numFmtId="0" fontId="32" fillId="0" borderId="0"/>
    <xf numFmtId="0" fontId="35" fillId="0" borderId="4" applyNumberFormat="0" applyAlignment="0"/>
    <xf numFmtId="0" fontId="27" fillId="0" borderId="0" applyAlignment="0">
      <alignment horizontal="left"/>
    </xf>
    <xf numFmtId="0" fontId="27" fillId="0" borderId="0">
      <alignment horizontal="right"/>
    </xf>
    <xf numFmtId="171" fontId="27" fillId="0" borderId="0">
      <alignment horizontal="right"/>
    </xf>
    <xf numFmtId="166" fontId="31" fillId="0" borderId="0">
      <alignment horizontal="right"/>
    </xf>
    <xf numFmtId="0" fontId="33" fillId="0" borderId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42" fillId="57" borderId="1" applyNumberFormat="0" applyBorder="0" applyAlignment="0" applyProtection="0"/>
    <xf numFmtId="0" fontId="15" fillId="0" borderId="5" applyNumberFormat="0" applyFill="0" applyAlignment="0" applyProtection="0"/>
    <xf numFmtId="0" fontId="8" fillId="25" borderId="6" applyNumberFormat="0" applyAlignment="0" applyProtection="0"/>
    <xf numFmtId="0" fontId="56" fillId="58" borderId="16" applyNumberFormat="0" applyAlignment="0" applyProtection="0"/>
    <xf numFmtId="0" fontId="8" fillId="25" borderId="6" applyNumberFormat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24" fillId="0" borderId="0"/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0" fontId="58" fillId="59" borderId="0" applyNumberFormat="0" applyBorder="0" applyAlignment="0" applyProtection="0"/>
    <xf numFmtId="0" fontId="10" fillId="5" borderId="0" applyNumberFormat="0" applyBorder="0" applyAlignment="0" applyProtection="0"/>
    <xf numFmtId="0" fontId="59" fillId="0" borderId="17" applyNumberFormat="0" applyFill="0" applyAlignment="0" applyProtection="0"/>
    <xf numFmtId="0" fontId="11" fillId="0" borderId="8" applyNumberFormat="0" applyFill="0" applyAlignment="0" applyProtection="0"/>
    <xf numFmtId="0" fontId="60" fillId="0" borderId="18" applyNumberFormat="0" applyFill="0" applyAlignment="0" applyProtection="0"/>
    <xf numFmtId="0" fontId="12" fillId="0" borderId="9" applyNumberFormat="0" applyFill="0" applyAlignment="0" applyProtection="0"/>
    <xf numFmtId="0" fontId="61" fillId="0" borderId="19" applyNumberFormat="0" applyFill="0" applyAlignment="0" applyProtection="0"/>
    <xf numFmtId="0" fontId="13" fillId="0" borderId="10" applyNumberFormat="0" applyFill="0" applyAlignment="0" applyProtection="0"/>
    <xf numFmtId="0" fontId="6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2" fontId="2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63" fillId="60" borderId="15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63" fillId="60" borderId="15" applyNumberFormat="0" applyAlignment="0" applyProtection="0"/>
    <xf numFmtId="0" fontId="14" fillId="8" borderId="1" applyNumberFormat="0" applyAlignment="0" applyProtection="0"/>
    <xf numFmtId="4" fontId="22" fillId="0" borderId="0" applyBorder="0">
      <alignment horizontal="right" vertical="center"/>
    </xf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3" fontId="65" fillId="61" borderId="0" applyNumberFormat="0" applyBorder="0" applyAlignment="0" applyProtection="0">
      <alignment horizontal="center" vertical="top" wrapText="1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6" fillId="0" borderId="20" applyNumberFormat="0" applyFill="0" applyAlignment="0" applyProtection="0"/>
    <xf numFmtId="0" fontId="15" fillId="0" borderId="5" applyNumberFormat="0" applyFill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7" fillId="62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24" fillId="0" borderId="0"/>
    <xf numFmtId="0" fontId="50" fillId="0" borderId="0"/>
    <xf numFmtId="0" fontId="2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173" fontId="42" fillId="57" borderId="0" applyNumberFormat="0" applyBorder="0" applyAlignment="0"/>
    <xf numFmtId="0" fontId="70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0" fontId="2" fillId="0" borderId="0"/>
    <xf numFmtId="0" fontId="2" fillId="0" borderId="0"/>
    <xf numFmtId="0" fontId="68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8" fillId="0" borderId="0" applyBorder="0">
      <protection locked="0"/>
    </xf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19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4" fillId="0" borderId="0"/>
    <xf numFmtId="0" fontId="2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" fillId="27" borderId="0" applyNumberFormat="0" applyFont="0" applyBorder="0" applyAlignment="0" applyProtection="0"/>
    <xf numFmtId="0" fontId="2" fillId="27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0" fillId="0" borderId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1" fillId="54" borderId="14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5" fillId="54" borderId="14" applyNumberFormat="0" applyFon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2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165" fontId="50" fillId="0" borderId="0" applyFont="0" applyFill="0" applyBorder="0" applyAlignment="0" applyProtection="0"/>
    <xf numFmtId="0" fontId="72" fillId="56" borderId="22" applyNumberFormat="0" applyAlignment="0" applyProtection="0"/>
    <xf numFmtId="0" fontId="73" fillId="0" borderId="0" applyNumberFormat="0" applyFill="0" applyBorder="0" applyAlignment="0" applyProtection="0"/>
    <xf numFmtId="0" fontId="50" fillId="54" borderId="14" applyNumberFormat="0" applyFont="0" applyAlignment="0" applyProtection="0"/>
    <xf numFmtId="0" fontId="71" fillId="0" borderId="23" applyNumberFormat="0" applyFill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0" fontId="74" fillId="0" borderId="0" applyNumberFormat="0" applyFill="0" applyBorder="0" applyAlignment="0" applyProtection="0"/>
    <xf numFmtId="171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24" borderId="11" applyNumberFormat="0" applyAlignment="0" applyProtection="0"/>
    <xf numFmtId="0" fontId="49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  <xf numFmtId="165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" fillId="2" borderId="45" applyFont="0" applyFill="0" applyBorder="0" applyAlignment="0" applyProtection="0"/>
    <xf numFmtId="3" fontId="2" fillId="2" borderId="45" applyFont="0" applyFill="0" applyBorder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3" fontId="54" fillId="55" borderId="45" applyNumberFormat="0" applyBorder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42" fillId="57" borderId="45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8" fillId="0" borderId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7" fillId="24" borderId="45" applyNumberForma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4" fillId="8" borderId="45" applyNumberFormat="0" applyAlignment="0" applyProtection="0"/>
    <xf numFmtId="0" fontId="56" fillId="58" borderId="16" applyNumberFormat="0" applyAlignment="0" applyProtection="0"/>
    <xf numFmtId="0" fontId="51" fillId="47" borderId="0" applyNumberFormat="0" applyBorder="0" applyAlignment="0" applyProtection="0"/>
    <xf numFmtId="0" fontId="51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0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9" fillId="22" borderId="3" applyNumberFormat="0" applyFont="0" applyAlignment="0" applyProtection="0"/>
    <xf numFmtId="0" fontId="50" fillId="54" borderId="14" applyNumberFormat="0" applyFont="0" applyAlignment="0" applyProtection="0"/>
    <xf numFmtId="0" fontId="50" fillId="54" borderId="14" applyNumberFormat="0" applyFont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9" fontId="50" fillId="0" borderId="0" applyFont="0" applyFill="0" applyBorder="0" applyAlignment="0" applyProtection="0"/>
  </cellStyleXfs>
  <cellXfs count="297">
    <xf numFmtId="0" fontId="0" fillId="0" borderId="0" xfId="0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1" fillId="0" borderId="0" xfId="0" applyFont="1"/>
    <xf numFmtId="0" fontId="73" fillId="0" borderId="0" xfId="0" applyFont="1"/>
    <xf numFmtId="0" fontId="0" fillId="0" borderId="0" xfId="0" applyFont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1" fillId="0" borderId="0" xfId="0" applyFont="1"/>
    <xf numFmtId="0" fontId="75" fillId="0" borderId="0" xfId="2889" applyFont="1"/>
    <xf numFmtId="0" fontId="71" fillId="0" borderId="0" xfId="0" applyFont="1"/>
    <xf numFmtId="0" fontId="71" fillId="0" borderId="0" xfId="0" applyFont="1"/>
    <xf numFmtId="0" fontId="75" fillId="0" borderId="0" xfId="2889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0" fillId="0" borderId="0" xfId="0"/>
    <xf numFmtId="0" fontId="0" fillId="0" borderId="25" xfId="0" applyBorder="1"/>
    <xf numFmtId="0" fontId="0" fillId="0" borderId="24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71" fillId="0" borderId="27" xfId="0" applyFont="1" applyBorder="1"/>
    <xf numFmtId="0" fontId="0" fillId="66" borderId="0" xfId="0" applyFill="1" applyBorder="1"/>
    <xf numFmtId="0" fontId="0" fillId="66" borderId="28" xfId="0" applyFill="1" applyBorder="1"/>
    <xf numFmtId="0" fontId="0" fillId="66" borderId="24" xfId="0" applyFill="1" applyBorder="1"/>
    <xf numFmtId="0" fontId="0" fillId="66" borderId="26" xfId="0" applyFill="1" applyBorder="1"/>
    <xf numFmtId="0" fontId="71" fillId="0" borderId="25" xfId="0" applyFont="1" applyBorder="1"/>
    <xf numFmtId="14" fontId="0" fillId="0" borderId="0" xfId="0" applyNumberFormat="1" applyBorder="1" applyAlignment="1"/>
    <xf numFmtId="0" fontId="0" fillId="0" borderId="0" xfId="0" applyBorder="1" applyAlignment="1"/>
    <xf numFmtId="0" fontId="0" fillId="0" borderId="32" xfId="0" applyBorder="1"/>
    <xf numFmtId="0" fontId="0" fillId="0" borderId="32" xfId="0" applyBorder="1" applyAlignment="1"/>
    <xf numFmtId="14" fontId="0" fillId="0" borderId="0" xfId="0" applyNumberFormat="1"/>
    <xf numFmtId="0" fontId="76" fillId="67" borderId="0" xfId="0" applyFont="1" applyFill="1"/>
    <xf numFmtId="0" fontId="77" fillId="67" borderId="0" xfId="0" applyFont="1" applyFill="1"/>
    <xf numFmtId="0" fontId="0" fillId="67" borderId="0" xfId="0" applyFill="1"/>
    <xf numFmtId="0" fontId="48" fillId="67" borderId="0" xfId="0" applyFont="1" applyFill="1"/>
    <xf numFmtId="0" fontId="2" fillId="67" borderId="0" xfId="0" applyFont="1" applyFill="1"/>
    <xf numFmtId="0" fontId="0" fillId="68" borderId="33" xfId="0" applyFill="1" applyBorder="1"/>
    <xf numFmtId="0" fontId="0" fillId="67" borderId="33" xfId="0" applyFill="1" applyBorder="1"/>
    <xf numFmtId="0" fontId="0" fillId="68" borderId="0" xfId="0" applyFill="1"/>
    <xf numFmtId="2" fontId="0" fillId="67" borderId="0" xfId="0" applyNumberFormat="1" applyFill="1"/>
    <xf numFmtId="17" fontId="0" fillId="67" borderId="0" xfId="0" applyNumberFormat="1" applyFill="1"/>
    <xf numFmtId="0" fontId="0" fillId="70" borderId="33" xfId="0" applyFill="1" applyBorder="1"/>
    <xf numFmtId="17" fontId="0" fillId="70" borderId="33" xfId="0" applyNumberFormat="1" applyFill="1" applyBorder="1"/>
    <xf numFmtId="0" fontId="0" fillId="70" borderId="0" xfId="0" applyFill="1"/>
    <xf numFmtId="0" fontId="0" fillId="71" borderId="33" xfId="0" applyFill="1" applyBorder="1"/>
    <xf numFmtId="0" fontId="0" fillId="71" borderId="0" xfId="0" applyFill="1"/>
    <xf numFmtId="0" fontId="0" fillId="67" borderId="0" xfId="0" applyFill="1" applyAlignment="1">
      <alignment wrapText="1"/>
    </xf>
    <xf numFmtId="0" fontId="0" fillId="71" borderId="33" xfId="0" applyFill="1" applyBorder="1" applyAlignment="1">
      <alignment wrapText="1"/>
    </xf>
    <xf numFmtId="0" fontId="80" fillId="73" borderId="0" xfId="0" applyFont="1" applyFill="1"/>
    <xf numFmtId="0" fontId="80" fillId="0" borderId="0" xfId="0" applyFont="1"/>
    <xf numFmtId="0" fontId="0" fillId="0" borderId="37" xfId="0" applyBorder="1"/>
    <xf numFmtId="0" fontId="0" fillId="0" borderId="33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1" fontId="0" fillId="0" borderId="0" xfId="0" applyNumberFormat="1"/>
    <xf numFmtId="0" fontId="0" fillId="0" borderId="0" xfId="0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2" fontId="0" fillId="0" borderId="0" xfId="0" applyNumberForma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66" borderId="0" xfId="0" applyFill="1"/>
    <xf numFmtId="10" fontId="0" fillId="0" borderId="0" xfId="10543" applyNumberFormat="1" applyFont="1"/>
    <xf numFmtId="0" fontId="0" fillId="0" borderId="0" xfId="0" applyFill="1"/>
    <xf numFmtId="0" fontId="0" fillId="0" borderId="0" xfId="0" applyFill="1" applyBorder="1"/>
    <xf numFmtId="0" fontId="78" fillId="68" borderId="46" xfId="0" applyFont="1" applyFill="1" applyBorder="1"/>
    <xf numFmtId="0" fontId="79" fillId="68" borderId="46" xfId="0" applyFont="1" applyFill="1" applyBorder="1"/>
    <xf numFmtId="17" fontId="0" fillId="68" borderId="46" xfId="0" applyNumberFormat="1" applyFill="1" applyBorder="1" applyAlignment="1"/>
    <xf numFmtId="17" fontId="2" fillId="68" borderId="46" xfId="0" applyNumberFormat="1" applyFont="1" applyFill="1" applyBorder="1" applyAlignment="1"/>
    <xf numFmtId="0" fontId="0" fillId="68" borderId="46" xfId="0" applyFill="1" applyBorder="1"/>
    <xf numFmtId="2" fontId="0" fillId="68" borderId="46" xfId="0" applyNumberFormat="1" applyFill="1" applyBorder="1"/>
    <xf numFmtId="2" fontId="2" fillId="69" borderId="46" xfId="2889" applyNumberFormat="1" applyFont="1" applyFill="1" applyBorder="1"/>
    <xf numFmtId="2" fontId="2" fillId="69" borderId="46" xfId="0" applyNumberFormat="1" applyFont="1" applyFill="1" applyBorder="1"/>
    <xf numFmtId="2" fontId="2" fillId="68" borderId="46" xfId="0" applyNumberFormat="1" applyFont="1" applyFill="1" applyBorder="1"/>
    <xf numFmtId="0" fontId="48" fillId="68" borderId="46" xfId="0" applyFont="1" applyFill="1" applyBorder="1"/>
    <xf numFmtId="2" fontId="48" fillId="68" borderId="46" xfId="0" applyNumberFormat="1" applyFont="1" applyFill="1" applyBorder="1"/>
    <xf numFmtId="2" fontId="48" fillId="69" borderId="46" xfId="0" applyNumberFormat="1" applyFont="1" applyFill="1" applyBorder="1"/>
    <xf numFmtId="166" fontId="0" fillId="68" borderId="46" xfId="0" applyNumberFormat="1" applyFill="1" applyBorder="1"/>
    <xf numFmtId="0" fontId="2" fillId="68" borderId="46" xfId="0" applyFont="1" applyFill="1" applyBorder="1"/>
    <xf numFmtId="166" fontId="48" fillId="68" borderId="46" xfId="0" applyNumberFormat="1" applyFont="1" applyFill="1" applyBorder="1"/>
    <xf numFmtId="0" fontId="78" fillId="70" borderId="46" xfId="0" applyFont="1" applyFill="1" applyBorder="1"/>
    <xf numFmtId="0" fontId="79" fillId="70" borderId="46" xfId="0" applyFont="1" applyFill="1" applyBorder="1"/>
    <xf numFmtId="17" fontId="0" fillId="70" borderId="46" xfId="0" applyNumberFormat="1" applyFill="1" applyBorder="1" applyAlignment="1"/>
    <xf numFmtId="17" fontId="2" fillId="70" borderId="46" xfId="0" applyNumberFormat="1" applyFont="1" applyFill="1" applyBorder="1" applyAlignment="1"/>
    <xf numFmtId="0" fontId="0" fillId="70" borderId="46" xfId="0" applyFill="1" applyBorder="1"/>
    <xf numFmtId="2" fontId="0" fillId="70" borderId="46" xfId="0" applyNumberFormat="1" applyFill="1" applyBorder="1"/>
    <xf numFmtId="2" fontId="2" fillId="70" borderId="46" xfId="0" applyNumberFormat="1" applyFont="1" applyFill="1" applyBorder="1"/>
    <xf numFmtId="0" fontId="2" fillId="70" borderId="46" xfId="0" applyFont="1" applyFill="1" applyBorder="1"/>
    <xf numFmtId="0" fontId="48" fillId="70" borderId="46" xfId="0" applyFont="1" applyFill="1" applyBorder="1"/>
    <xf numFmtId="2" fontId="48" fillId="70" borderId="46" xfId="0" applyNumberFormat="1" applyFont="1" applyFill="1" applyBorder="1"/>
    <xf numFmtId="0" fontId="78" fillId="71" borderId="46" xfId="0" applyFont="1" applyFill="1" applyBorder="1"/>
    <xf numFmtId="0" fontId="79" fillId="71" borderId="46" xfId="0" applyFont="1" applyFill="1" applyBorder="1"/>
    <xf numFmtId="17" fontId="0" fillId="71" borderId="46" xfId="0" applyNumberFormat="1" applyFill="1" applyBorder="1" applyAlignment="1"/>
    <xf numFmtId="17" fontId="2" fillId="71" borderId="46" xfId="0" applyNumberFormat="1" applyFont="1" applyFill="1" applyBorder="1" applyAlignment="1"/>
    <xf numFmtId="0" fontId="0" fillId="71" borderId="46" xfId="0" applyFill="1" applyBorder="1"/>
    <xf numFmtId="2" fontId="0" fillId="71" borderId="46" xfId="0" applyNumberFormat="1" applyFill="1" applyBorder="1"/>
    <xf numFmtId="166" fontId="0" fillId="71" borderId="46" xfId="0" applyNumberFormat="1" applyFill="1" applyBorder="1"/>
    <xf numFmtId="166" fontId="0" fillId="72" borderId="46" xfId="0" applyNumberFormat="1" applyFill="1" applyBorder="1"/>
    <xf numFmtId="2" fontId="2" fillId="72" borderId="46" xfId="0" applyNumberFormat="1" applyFont="1" applyFill="1" applyBorder="1"/>
    <xf numFmtId="0" fontId="0" fillId="72" borderId="46" xfId="0" applyFill="1" applyBorder="1"/>
    <xf numFmtId="2" fontId="0" fillId="66" borderId="46" xfId="0" applyNumberFormat="1" applyFill="1" applyBorder="1"/>
    <xf numFmtId="0" fontId="48" fillId="71" borderId="46" xfId="0" applyFont="1" applyFill="1" applyBorder="1"/>
    <xf numFmtId="2" fontId="48" fillId="71" borderId="46" xfId="0" applyNumberFormat="1" applyFont="1" applyFill="1" applyBorder="1"/>
    <xf numFmtId="166" fontId="48" fillId="71" borderId="46" xfId="0" applyNumberFormat="1" applyFont="1" applyFill="1" applyBorder="1"/>
    <xf numFmtId="166" fontId="48" fillId="72" borderId="46" xfId="0" applyNumberFormat="1" applyFont="1" applyFill="1" applyBorder="1"/>
    <xf numFmtId="2" fontId="48" fillId="72" borderId="46" xfId="0" applyNumberFormat="1" applyFont="1" applyFill="1" applyBorder="1"/>
    <xf numFmtId="0" fontId="48" fillId="72" borderId="46" xfId="0" applyFont="1" applyFill="1" applyBorder="1"/>
    <xf numFmtId="2" fontId="48" fillId="66" borderId="46" xfId="0" applyNumberFormat="1" applyFont="1" applyFill="1" applyBorder="1"/>
    <xf numFmtId="166" fontId="2" fillId="72" borderId="46" xfId="0" applyNumberFormat="1" applyFont="1" applyFill="1" applyBorder="1"/>
    <xf numFmtId="0" fontId="8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84" fillId="0" borderId="0" xfId="0" applyFont="1" applyBorder="1" applyAlignment="1">
      <alignment horizontal="center"/>
    </xf>
    <xf numFmtId="0" fontId="85" fillId="0" borderId="0" xfId="0" applyFont="1"/>
    <xf numFmtId="0" fontId="86" fillId="0" borderId="37" xfId="0" applyFont="1" applyBorder="1"/>
    <xf numFmtId="0" fontId="86" fillId="0" borderId="38" xfId="0" applyFont="1" applyBorder="1"/>
    <xf numFmtId="0" fontId="86" fillId="0" borderId="0" xfId="0" applyFont="1"/>
    <xf numFmtId="0" fontId="86" fillId="0" borderId="41" xfId="0" applyFont="1" applyBorder="1"/>
    <xf numFmtId="0" fontId="86" fillId="0" borderId="42" xfId="0" applyFont="1" applyBorder="1"/>
    <xf numFmtId="0" fontId="87" fillId="0" borderId="37" xfId="0" applyFont="1" applyBorder="1"/>
    <xf numFmtId="0" fontId="87" fillId="0" borderId="33" xfId="0" applyFont="1" applyBorder="1" applyAlignment="1">
      <alignment horizontal="center"/>
    </xf>
    <xf numFmtId="0" fontId="87" fillId="0" borderId="38" xfId="0" applyFont="1" applyBorder="1"/>
    <xf numFmtId="0" fontId="87" fillId="0" borderId="0" xfId="0" applyFont="1"/>
    <xf numFmtId="0" fontId="87" fillId="0" borderId="33" xfId="0" applyFont="1" applyBorder="1"/>
    <xf numFmtId="0" fontId="86" fillId="0" borderId="39" xfId="0" applyFont="1" applyBorder="1"/>
    <xf numFmtId="2" fontId="86" fillId="76" borderId="0" xfId="0" applyNumberFormat="1" applyFont="1" applyFill="1" applyBorder="1" applyAlignment="1"/>
    <xf numFmtId="0" fontId="86" fillId="0" borderId="40" xfId="0" applyFont="1" applyBorder="1"/>
    <xf numFmtId="0" fontId="88" fillId="76" borderId="0" xfId="0" applyFont="1" applyFill="1"/>
    <xf numFmtId="0" fontId="87" fillId="0" borderId="39" xfId="0" applyFont="1" applyBorder="1"/>
    <xf numFmtId="0" fontId="86" fillId="0" borderId="0" xfId="0" applyFont="1" applyBorder="1"/>
    <xf numFmtId="2" fontId="86" fillId="77" borderId="0" xfId="0" applyNumberFormat="1" applyFont="1" applyFill="1" applyAlignment="1">
      <alignment horizontal="right"/>
    </xf>
    <xf numFmtId="0" fontId="88" fillId="77" borderId="0" xfId="0" applyFont="1" applyFill="1"/>
    <xf numFmtId="0" fontId="86" fillId="78" borderId="0" xfId="0" applyFont="1" applyFill="1" applyBorder="1"/>
    <xf numFmtId="0" fontId="86" fillId="78" borderId="40" xfId="0" applyFont="1" applyFill="1" applyBorder="1"/>
    <xf numFmtId="0" fontId="89" fillId="78" borderId="0" xfId="0" applyFont="1" applyFill="1" applyBorder="1"/>
    <xf numFmtId="0" fontId="89" fillId="78" borderId="40" xfId="0" applyFont="1" applyFill="1" applyBorder="1"/>
    <xf numFmtId="0" fontId="88" fillId="76" borderId="0" xfId="0" applyFont="1" applyFill="1" applyBorder="1"/>
    <xf numFmtId="2" fontId="86" fillId="77" borderId="32" xfId="0" applyNumberFormat="1" applyFont="1" applyFill="1" applyBorder="1" applyAlignment="1"/>
    <xf numFmtId="0" fontId="88" fillId="77" borderId="0" xfId="0" applyFont="1" applyFill="1" applyBorder="1"/>
    <xf numFmtId="0" fontId="86" fillId="0" borderId="32" xfId="0" applyFont="1" applyBorder="1"/>
    <xf numFmtId="0" fontId="88" fillId="0" borderId="0" xfId="0" applyFont="1"/>
    <xf numFmtId="0" fontId="0" fillId="79" borderId="0" xfId="0" applyFill="1"/>
    <xf numFmtId="0" fontId="2" fillId="79" borderId="0" xfId="0" applyFont="1" applyFill="1" applyAlignment="1">
      <alignment horizontal="left"/>
    </xf>
    <xf numFmtId="0" fontId="2" fillId="79" borderId="0" xfId="0" applyFont="1" applyFill="1"/>
    <xf numFmtId="0" fontId="2" fillId="0" borderId="0" xfId="0" applyFont="1" applyFill="1" applyBorder="1"/>
    <xf numFmtId="0" fontId="2" fillId="80" borderId="0" xfId="0" applyFont="1" applyFill="1"/>
    <xf numFmtId="0" fontId="0" fillId="80" borderId="0" xfId="0" applyFill="1"/>
    <xf numFmtId="0" fontId="90" fillId="0" borderId="0" xfId="0" applyFont="1"/>
    <xf numFmtId="0" fontId="86" fillId="0" borderId="33" xfId="0" applyFont="1" applyBorder="1"/>
    <xf numFmtId="0" fontId="89" fillId="0" borderId="39" xfId="0" applyFont="1" applyBorder="1"/>
    <xf numFmtId="0" fontId="89" fillId="0" borderId="0" xfId="0" applyFont="1" applyBorder="1"/>
    <xf numFmtId="0" fontId="0" fillId="81" borderId="0" xfId="0" applyFill="1"/>
    <xf numFmtId="166" fontId="0" fillId="0" borderId="0" xfId="0" applyNumberFormat="1" applyBorder="1" applyAlignment="1">
      <alignment horizontal="center"/>
    </xf>
    <xf numFmtId="0" fontId="2" fillId="0" borderId="0" xfId="0" applyFont="1" applyBorder="1"/>
    <xf numFmtId="2" fontId="86" fillId="0" borderId="0" xfId="0" applyNumberFormat="1" applyFont="1" applyBorder="1"/>
    <xf numFmtId="2" fontId="86" fillId="0" borderId="40" xfId="0" applyNumberFormat="1" applyFont="1" applyBorder="1"/>
    <xf numFmtId="0" fontId="86" fillId="0" borderId="41" xfId="0" applyFont="1" applyFill="1" applyBorder="1"/>
    <xf numFmtId="2" fontId="86" fillId="0" borderId="32" xfId="0" applyNumberFormat="1" applyFont="1" applyBorder="1"/>
    <xf numFmtId="2" fontId="86" fillId="0" borderId="42" xfId="0" applyNumberFormat="1" applyFont="1" applyBorder="1"/>
    <xf numFmtId="0" fontId="86" fillId="0" borderId="43" xfId="0" applyFont="1" applyBorder="1"/>
    <xf numFmtId="0" fontId="86" fillId="0" borderId="43" xfId="0" applyFont="1" applyBorder="1" applyAlignment="1">
      <alignment horizontal="center"/>
    </xf>
    <xf numFmtId="0" fontId="86" fillId="0" borderId="47" xfId="0" applyFont="1" applyBorder="1"/>
    <xf numFmtId="0" fontId="86" fillId="0" borderId="47" xfId="0" applyFont="1" applyBorder="1" applyAlignment="1">
      <alignment horizontal="center"/>
    </xf>
    <xf numFmtId="0" fontId="86" fillId="0" borderId="44" xfId="0" applyFont="1" applyBorder="1"/>
    <xf numFmtId="0" fontId="86" fillId="0" borderId="44" xfId="0" applyFont="1" applyBorder="1" applyAlignment="1">
      <alignment horizontal="center"/>
    </xf>
    <xf numFmtId="0" fontId="86" fillId="0" borderId="0" xfId="0" applyFont="1" applyAlignment="1">
      <alignment horizontal="center"/>
    </xf>
    <xf numFmtId="0" fontId="86" fillId="0" borderId="21" xfId="0" applyFont="1" applyBorder="1" applyAlignment="1"/>
    <xf numFmtId="0" fontId="86" fillId="0" borderId="37" xfId="0" applyFont="1" applyBorder="1" applyAlignment="1">
      <alignment horizontal="center"/>
    </xf>
    <xf numFmtId="0" fontId="86" fillId="0" borderId="38" xfId="0" applyFont="1" applyBorder="1" applyAlignment="1">
      <alignment horizontal="center"/>
    </xf>
    <xf numFmtId="0" fontId="86" fillId="0" borderId="41" xfId="0" applyFont="1" applyBorder="1" applyAlignment="1">
      <alignment horizontal="center"/>
    </xf>
    <xf numFmtId="0" fontId="86" fillId="0" borderId="42" xfId="0" applyFont="1" applyBorder="1" applyAlignment="1">
      <alignment horizontal="center"/>
    </xf>
    <xf numFmtId="0" fontId="86" fillId="0" borderId="34" xfId="0" applyFont="1" applyBorder="1"/>
    <xf numFmtId="0" fontId="86" fillId="0" borderId="35" xfId="0" applyFont="1" applyBorder="1" applyAlignment="1">
      <alignment horizontal="center"/>
    </xf>
    <xf numFmtId="0" fontId="86" fillId="0" borderId="36" xfId="0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1" fontId="91" fillId="0" borderId="0" xfId="7074" applyNumberFormat="1" applyFont="1" applyFill="1" applyBorder="1" applyAlignment="1">
      <alignment horizontal="center"/>
    </xf>
    <xf numFmtId="0" fontId="92" fillId="82" borderId="0" xfId="0" applyFont="1" applyFill="1" applyAlignment="1">
      <alignment horizontal="left"/>
    </xf>
    <xf numFmtId="0" fontId="92" fillId="82" borderId="0" xfId="0" applyFont="1" applyFill="1" applyAlignment="1">
      <alignment horizontal="center"/>
    </xf>
    <xf numFmtId="0" fontId="70" fillId="0" borderId="0" xfId="0" applyFont="1" applyAlignment="1">
      <alignment horizontal="left"/>
    </xf>
    <xf numFmtId="0" fontId="70" fillId="0" borderId="0" xfId="0" applyFont="1" applyAlignment="1">
      <alignment horizontal="center"/>
    </xf>
    <xf numFmtId="166" fontId="93" fillId="83" borderId="46" xfId="0" applyNumberFormat="1" applyFont="1" applyFill="1" applyBorder="1" applyAlignment="1">
      <alignment horizontal="left" wrapText="1"/>
    </xf>
    <xf numFmtId="166" fontId="93" fillId="83" borderId="46" xfId="0" applyNumberFormat="1" applyFont="1" applyFill="1" applyBorder="1" applyAlignment="1">
      <alignment horizontal="center"/>
    </xf>
    <xf numFmtId="166" fontId="94" fillId="0" borderId="46" xfId="0" applyNumberFormat="1" applyFont="1" applyBorder="1" applyAlignment="1">
      <alignment horizontal="left"/>
    </xf>
    <xf numFmtId="166" fontId="80" fillId="0" borderId="46" xfId="0" applyNumberFormat="1" applyFont="1" applyBorder="1" applyAlignment="1">
      <alignment horizontal="center"/>
    </xf>
    <xf numFmtId="166" fontId="80" fillId="66" borderId="46" xfId="0" applyNumberFormat="1" applyFont="1" applyFill="1" applyBorder="1" applyAlignment="1">
      <alignment horizontal="center"/>
    </xf>
    <xf numFmtId="1" fontId="80" fillId="0" borderId="46" xfId="0" applyNumberFormat="1" applyFont="1" applyBorder="1" applyAlignment="1">
      <alignment horizontal="center"/>
    </xf>
    <xf numFmtId="166" fontId="0" fillId="0" borderId="0" xfId="0" applyNumberFormat="1" applyBorder="1"/>
    <xf numFmtId="166" fontId="0" fillId="0" borderId="28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80" borderId="0" xfId="0" applyFont="1" applyFill="1" applyAlignment="1">
      <alignment horizontal="center" vertical="center"/>
    </xf>
    <xf numFmtId="0" fontId="0" fillId="81" borderId="0" xfId="0" applyFill="1" applyAlignment="1">
      <alignment horizontal="center" vertical="center"/>
    </xf>
    <xf numFmtId="0" fontId="2" fillId="81" borderId="0" xfId="0" applyFont="1" applyFill="1" applyAlignment="1">
      <alignment horizontal="center" vertical="center"/>
    </xf>
    <xf numFmtId="0" fontId="86" fillId="0" borderId="34" xfId="0" applyFont="1" applyBorder="1" applyAlignment="1">
      <alignment horizontal="center"/>
    </xf>
    <xf numFmtId="0" fontId="86" fillId="0" borderId="36" xfId="0" applyFont="1" applyBorder="1" applyAlignment="1">
      <alignment horizontal="center"/>
    </xf>
    <xf numFmtId="0" fontId="87" fillId="0" borderId="34" xfId="0" applyFont="1" applyBorder="1" applyAlignment="1">
      <alignment horizontal="center"/>
    </xf>
    <xf numFmtId="0" fontId="87" fillId="0" borderId="35" xfId="0" applyFont="1" applyBorder="1" applyAlignment="1">
      <alignment horizontal="center"/>
    </xf>
    <xf numFmtId="0" fontId="87" fillId="0" borderId="36" xfId="0" applyFont="1" applyBorder="1" applyAlignment="1">
      <alignment horizontal="center"/>
    </xf>
  </cellXfs>
  <cellStyles count="10544">
    <cellStyle name="_x000a_shell=progma 2" xfId="1" xr:uid="{00000000-0005-0000-0000-000000000000}"/>
    <cellStyle name="_x000a_shell=progma 2 2" xfId="2" xr:uid="{00000000-0005-0000-0000-000001000000}"/>
    <cellStyle name="1.000" xfId="3" xr:uid="{00000000-0005-0000-0000-000002000000}"/>
    <cellStyle name="1.000 2" xfId="4" xr:uid="{00000000-0005-0000-0000-000003000000}"/>
    <cellStyle name="1.000 2 2" xfId="7577" xr:uid="{00000000-0005-0000-0000-000004000000}"/>
    <cellStyle name="1.000 3" xfId="7576" xr:uid="{00000000-0005-0000-0000-000005000000}"/>
    <cellStyle name="20 % - Markeringsfarve1" xfId="10313" xr:uid="{00000000-0005-0000-0000-000006000000}"/>
    <cellStyle name="20 % - Markeringsfarve1 2" xfId="5" xr:uid="{00000000-0005-0000-0000-000007000000}"/>
    <cellStyle name="20 % - Markeringsfarve1 2 2" xfId="6" xr:uid="{00000000-0005-0000-0000-000008000000}"/>
    <cellStyle name="20 % - Markeringsfarve1 2 2 2" xfId="7" xr:uid="{00000000-0005-0000-0000-000009000000}"/>
    <cellStyle name="20 % - Markeringsfarve1 2 3" xfId="8" xr:uid="{00000000-0005-0000-0000-00000A000000}"/>
    <cellStyle name="20 % - Markeringsfarve1 2 3 2" xfId="9" xr:uid="{00000000-0005-0000-0000-00000B000000}"/>
    <cellStyle name="20 % - Markeringsfarve1 2 4" xfId="10" xr:uid="{00000000-0005-0000-0000-00000C000000}"/>
    <cellStyle name="20 % - Markeringsfarve1 3" xfId="11" xr:uid="{00000000-0005-0000-0000-00000D000000}"/>
    <cellStyle name="20 % - Markeringsfarve1 3 2" xfId="12" xr:uid="{00000000-0005-0000-0000-00000E000000}"/>
    <cellStyle name="20 % - Markeringsfarve1 3 2 2" xfId="13" xr:uid="{00000000-0005-0000-0000-00000F000000}"/>
    <cellStyle name="20 % - Markeringsfarve1 3 3" xfId="14" xr:uid="{00000000-0005-0000-0000-000010000000}"/>
    <cellStyle name="20 % - Markeringsfarve1 4" xfId="15" xr:uid="{00000000-0005-0000-0000-000011000000}"/>
    <cellStyle name="20 % - Markeringsfarve1 4 2" xfId="16" xr:uid="{00000000-0005-0000-0000-000012000000}"/>
    <cellStyle name="20 % - Markeringsfarve1 5" xfId="17" xr:uid="{00000000-0005-0000-0000-000013000000}"/>
    <cellStyle name="20 % - Markeringsfarve1 5 2" xfId="18" xr:uid="{00000000-0005-0000-0000-000014000000}"/>
    <cellStyle name="20 % - Markeringsfarve1 6" xfId="19" xr:uid="{00000000-0005-0000-0000-000015000000}"/>
    <cellStyle name="20 % - Markeringsfarve1 6 2" xfId="20" xr:uid="{00000000-0005-0000-0000-000016000000}"/>
    <cellStyle name="20 % - Markeringsfarve1 7" xfId="21" xr:uid="{00000000-0005-0000-0000-000017000000}"/>
    <cellStyle name="20 % - Markeringsfarve2" xfId="10314" xr:uid="{00000000-0005-0000-0000-000018000000}"/>
    <cellStyle name="20 % - Markeringsfarve2 2" xfId="22" xr:uid="{00000000-0005-0000-0000-000019000000}"/>
    <cellStyle name="20 % - Markeringsfarve2 2 2" xfId="23" xr:uid="{00000000-0005-0000-0000-00001A000000}"/>
    <cellStyle name="20 % - Markeringsfarve2 2 2 2" xfId="24" xr:uid="{00000000-0005-0000-0000-00001B000000}"/>
    <cellStyle name="20 % - Markeringsfarve2 2 3" xfId="25" xr:uid="{00000000-0005-0000-0000-00001C000000}"/>
    <cellStyle name="20 % - Markeringsfarve2 2 3 2" xfId="26" xr:uid="{00000000-0005-0000-0000-00001D000000}"/>
    <cellStyle name="20 % - Markeringsfarve2 2 4" xfId="27" xr:uid="{00000000-0005-0000-0000-00001E000000}"/>
    <cellStyle name="20 % - Markeringsfarve2 3" xfId="28" xr:uid="{00000000-0005-0000-0000-00001F000000}"/>
    <cellStyle name="20 % - Markeringsfarve2 3 2" xfId="29" xr:uid="{00000000-0005-0000-0000-000020000000}"/>
    <cellStyle name="20 % - Markeringsfarve2 4" xfId="30" xr:uid="{00000000-0005-0000-0000-000021000000}"/>
    <cellStyle name="20 % - Markeringsfarve2 4 2" xfId="31" xr:uid="{00000000-0005-0000-0000-000022000000}"/>
    <cellStyle name="20 % - Markeringsfarve2 5" xfId="32" xr:uid="{00000000-0005-0000-0000-000023000000}"/>
    <cellStyle name="20 % - Markeringsfarve2 5 2" xfId="33" xr:uid="{00000000-0005-0000-0000-000024000000}"/>
    <cellStyle name="20 % - Markeringsfarve2 6" xfId="34" xr:uid="{00000000-0005-0000-0000-000025000000}"/>
    <cellStyle name="20 % - Markeringsfarve2 6 2" xfId="35" xr:uid="{00000000-0005-0000-0000-000026000000}"/>
    <cellStyle name="20 % - Markeringsfarve2 7" xfId="36" xr:uid="{00000000-0005-0000-0000-000027000000}"/>
    <cellStyle name="20 % - Markeringsfarve3" xfId="10315" xr:uid="{00000000-0005-0000-0000-000028000000}"/>
    <cellStyle name="20 % - Markeringsfarve3 2" xfId="37" xr:uid="{00000000-0005-0000-0000-000029000000}"/>
    <cellStyle name="20 % - Markeringsfarve3 2 2" xfId="38" xr:uid="{00000000-0005-0000-0000-00002A000000}"/>
    <cellStyle name="20 % - Markeringsfarve3 2 2 2" xfId="39" xr:uid="{00000000-0005-0000-0000-00002B000000}"/>
    <cellStyle name="20 % - Markeringsfarve3 2 3" xfId="40" xr:uid="{00000000-0005-0000-0000-00002C000000}"/>
    <cellStyle name="20 % - Markeringsfarve3 2 3 2" xfId="41" xr:uid="{00000000-0005-0000-0000-00002D000000}"/>
    <cellStyle name="20 % - Markeringsfarve3 2 4" xfId="42" xr:uid="{00000000-0005-0000-0000-00002E000000}"/>
    <cellStyle name="20 % - Markeringsfarve3 2 4 2" xfId="43" xr:uid="{00000000-0005-0000-0000-00002F000000}"/>
    <cellStyle name="20 % - Markeringsfarve3 2 5" xfId="44" xr:uid="{00000000-0005-0000-0000-000030000000}"/>
    <cellStyle name="20 % - Markeringsfarve3 3" xfId="45" xr:uid="{00000000-0005-0000-0000-000031000000}"/>
    <cellStyle name="20 % - Markeringsfarve3 3 2" xfId="46" xr:uid="{00000000-0005-0000-0000-000032000000}"/>
    <cellStyle name="20 % - Markeringsfarve3 4" xfId="47" xr:uid="{00000000-0005-0000-0000-000033000000}"/>
    <cellStyle name="20 % - Markeringsfarve3 4 2" xfId="48" xr:uid="{00000000-0005-0000-0000-000034000000}"/>
    <cellStyle name="20 % - Markeringsfarve3 5" xfId="49" xr:uid="{00000000-0005-0000-0000-000035000000}"/>
    <cellStyle name="20 % - Markeringsfarve3 5 2" xfId="50" xr:uid="{00000000-0005-0000-0000-000036000000}"/>
    <cellStyle name="20 % - Markeringsfarve3 6" xfId="51" xr:uid="{00000000-0005-0000-0000-000037000000}"/>
    <cellStyle name="20 % - Markeringsfarve3 6 2" xfId="52" xr:uid="{00000000-0005-0000-0000-000038000000}"/>
    <cellStyle name="20 % - Markeringsfarve3 7" xfId="53" xr:uid="{00000000-0005-0000-0000-000039000000}"/>
    <cellStyle name="20 % - Markeringsfarve4" xfId="10316" xr:uid="{00000000-0005-0000-0000-00003A000000}"/>
    <cellStyle name="20 % - Markeringsfarve4 2" xfId="54" xr:uid="{00000000-0005-0000-0000-00003B000000}"/>
    <cellStyle name="20 % - Markeringsfarve4 2 2" xfId="55" xr:uid="{00000000-0005-0000-0000-00003C000000}"/>
    <cellStyle name="20 % - Markeringsfarve4 2 2 2" xfId="56" xr:uid="{00000000-0005-0000-0000-00003D000000}"/>
    <cellStyle name="20 % - Markeringsfarve4 2 3" xfId="57" xr:uid="{00000000-0005-0000-0000-00003E000000}"/>
    <cellStyle name="20 % - Markeringsfarve4 2 3 2" xfId="58" xr:uid="{00000000-0005-0000-0000-00003F000000}"/>
    <cellStyle name="20 % - Markeringsfarve4 2 4" xfId="59" xr:uid="{00000000-0005-0000-0000-000040000000}"/>
    <cellStyle name="20 % - Markeringsfarve4 3" xfId="60" xr:uid="{00000000-0005-0000-0000-000041000000}"/>
    <cellStyle name="20 % - Markeringsfarve4 3 2" xfId="61" xr:uid="{00000000-0005-0000-0000-000042000000}"/>
    <cellStyle name="20 % - Markeringsfarve4 4" xfId="62" xr:uid="{00000000-0005-0000-0000-000043000000}"/>
    <cellStyle name="20 % - Markeringsfarve4 4 2" xfId="63" xr:uid="{00000000-0005-0000-0000-000044000000}"/>
    <cellStyle name="20 % - Markeringsfarve4 5" xfId="64" xr:uid="{00000000-0005-0000-0000-000045000000}"/>
    <cellStyle name="20 % - Markeringsfarve4 5 2" xfId="65" xr:uid="{00000000-0005-0000-0000-000046000000}"/>
    <cellStyle name="20 % - Markeringsfarve4 6" xfId="66" xr:uid="{00000000-0005-0000-0000-000047000000}"/>
    <cellStyle name="20 % - Markeringsfarve4 6 2" xfId="67" xr:uid="{00000000-0005-0000-0000-000048000000}"/>
    <cellStyle name="20 % - Markeringsfarve4 7" xfId="68" xr:uid="{00000000-0005-0000-0000-000049000000}"/>
    <cellStyle name="20 % - Markeringsfarve5" xfId="10317" xr:uid="{00000000-0005-0000-0000-00004A000000}"/>
    <cellStyle name="20 % - Markeringsfarve5 2" xfId="69" xr:uid="{00000000-0005-0000-0000-00004B000000}"/>
    <cellStyle name="20 % - Markeringsfarve5 2 2" xfId="70" xr:uid="{00000000-0005-0000-0000-00004C000000}"/>
    <cellStyle name="20 % - Markeringsfarve5 2 2 2" xfId="71" xr:uid="{00000000-0005-0000-0000-00004D000000}"/>
    <cellStyle name="20 % - Markeringsfarve5 2 3" xfId="72" xr:uid="{00000000-0005-0000-0000-00004E000000}"/>
    <cellStyle name="20 % - Markeringsfarve5 2 3 2" xfId="73" xr:uid="{00000000-0005-0000-0000-00004F000000}"/>
    <cellStyle name="20 % - Markeringsfarve5 2 4" xfId="74" xr:uid="{00000000-0005-0000-0000-000050000000}"/>
    <cellStyle name="20 % - Markeringsfarve5 3" xfId="75" xr:uid="{00000000-0005-0000-0000-000051000000}"/>
    <cellStyle name="20 % - Markeringsfarve5 3 2" xfId="76" xr:uid="{00000000-0005-0000-0000-000052000000}"/>
    <cellStyle name="20 % - Markeringsfarve5 4" xfId="77" xr:uid="{00000000-0005-0000-0000-000053000000}"/>
    <cellStyle name="20 % - Markeringsfarve5 4 2" xfId="78" xr:uid="{00000000-0005-0000-0000-000054000000}"/>
    <cellStyle name="20 % - Markeringsfarve5 5" xfId="79" xr:uid="{00000000-0005-0000-0000-000055000000}"/>
    <cellStyle name="20 % - Markeringsfarve5 5 2" xfId="80" xr:uid="{00000000-0005-0000-0000-000056000000}"/>
    <cellStyle name="20 % - Markeringsfarve5 6" xfId="81" xr:uid="{00000000-0005-0000-0000-000057000000}"/>
    <cellStyle name="20 % - Markeringsfarve5 6 2" xfId="82" xr:uid="{00000000-0005-0000-0000-000058000000}"/>
    <cellStyle name="20 % - Markeringsfarve5 7" xfId="83" xr:uid="{00000000-0005-0000-0000-000059000000}"/>
    <cellStyle name="20 % - Markeringsfarve6" xfId="10318" xr:uid="{00000000-0005-0000-0000-00005A000000}"/>
    <cellStyle name="20 % - Markeringsfarve6 2" xfId="84" xr:uid="{00000000-0005-0000-0000-00005B000000}"/>
    <cellStyle name="20 % - Markeringsfarve6 2 2" xfId="85" xr:uid="{00000000-0005-0000-0000-00005C000000}"/>
    <cellStyle name="20 % - Markeringsfarve6 2 2 2" xfId="86" xr:uid="{00000000-0005-0000-0000-00005D000000}"/>
    <cellStyle name="20 % - Markeringsfarve6 2 3" xfId="87" xr:uid="{00000000-0005-0000-0000-00005E000000}"/>
    <cellStyle name="20 % - Markeringsfarve6 2 3 2" xfId="88" xr:uid="{00000000-0005-0000-0000-00005F000000}"/>
    <cellStyle name="20 % - Markeringsfarve6 2 4" xfId="89" xr:uid="{00000000-0005-0000-0000-000060000000}"/>
    <cellStyle name="20 % - Markeringsfarve6 3" xfId="90" xr:uid="{00000000-0005-0000-0000-000061000000}"/>
    <cellStyle name="20 % - Markeringsfarve6 3 2" xfId="91" xr:uid="{00000000-0005-0000-0000-000062000000}"/>
    <cellStyle name="20 % - Markeringsfarve6 4" xfId="92" xr:uid="{00000000-0005-0000-0000-000063000000}"/>
    <cellStyle name="20 % - Markeringsfarve6 4 2" xfId="93" xr:uid="{00000000-0005-0000-0000-000064000000}"/>
    <cellStyle name="20 % - Markeringsfarve6 5" xfId="94" xr:uid="{00000000-0005-0000-0000-000065000000}"/>
    <cellStyle name="20 % - Markeringsfarve6 5 2" xfId="95" xr:uid="{00000000-0005-0000-0000-000066000000}"/>
    <cellStyle name="20 % - Markeringsfarve6 6" xfId="96" xr:uid="{00000000-0005-0000-0000-000067000000}"/>
    <cellStyle name="20 % - Markeringsfarve6 6 2" xfId="97" xr:uid="{00000000-0005-0000-0000-000068000000}"/>
    <cellStyle name="20 % - Markeringsfarve6 7" xfId="98" xr:uid="{00000000-0005-0000-0000-000069000000}"/>
    <cellStyle name="20% - Accent1" xfId="99" builtinId="30" customBuiltin="1"/>
    <cellStyle name="20% - Accent1 2" xfId="100" xr:uid="{00000000-0005-0000-0000-00006B000000}"/>
    <cellStyle name="20% - Accent2" xfId="101" builtinId="34" customBuiltin="1"/>
    <cellStyle name="20% - Accent2 2" xfId="102" xr:uid="{00000000-0005-0000-0000-00006D000000}"/>
    <cellStyle name="20% - Accent3" xfId="103" builtinId="38" customBuiltin="1"/>
    <cellStyle name="20% - Accent3 2" xfId="104" xr:uid="{00000000-0005-0000-0000-00006F000000}"/>
    <cellStyle name="20% - Accent4" xfId="105" builtinId="42" customBuiltin="1"/>
    <cellStyle name="20% - Accent4 2" xfId="106" xr:uid="{00000000-0005-0000-0000-000071000000}"/>
    <cellStyle name="20% - Accent5" xfId="107" builtinId="46" customBuiltin="1"/>
    <cellStyle name="20% - Accent5 2" xfId="108" xr:uid="{00000000-0005-0000-0000-000073000000}"/>
    <cellStyle name="20% - Accent6" xfId="109" builtinId="50" customBuiltin="1"/>
    <cellStyle name="20% - Accent6 2" xfId="110" xr:uid="{00000000-0005-0000-0000-000075000000}"/>
    <cellStyle name="20% - Colore 1" xfId="111" xr:uid="{00000000-0005-0000-0000-000076000000}"/>
    <cellStyle name="20% - Colore 1 2" xfId="10319" xr:uid="{00000000-0005-0000-0000-000077000000}"/>
    <cellStyle name="20% - Colore 2" xfId="112" xr:uid="{00000000-0005-0000-0000-000078000000}"/>
    <cellStyle name="20% - Colore 2 2" xfId="10320" xr:uid="{00000000-0005-0000-0000-000079000000}"/>
    <cellStyle name="20% - Colore 3" xfId="113" xr:uid="{00000000-0005-0000-0000-00007A000000}"/>
    <cellStyle name="20% - Colore 3 2" xfId="10321" xr:uid="{00000000-0005-0000-0000-00007B000000}"/>
    <cellStyle name="20% - Colore 4" xfId="114" xr:uid="{00000000-0005-0000-0000-00007C000000}"/>
    <cellStyle name="20% - Colore 4 2" xfId="10322" xr:uid="{00000000-0005-0000-0000-00007D000000}"/>
    <cellStyle name="20% - Colore 5" xfId="115" xr:uid="{00000000-0005-0000-0000-00007E000000}"/>
    <cellStyle name="20% - Colore 5 2" xfId="10323" xr:uid="{00000000-0005-0000-0000-00007F000000}"/>
    <cellStyle name="20% - Colore 6" xfId="116" xr:uid="{00000000-0005-0000-0000-000080000000}"/>
    <cellStyle name="20% - Colore 6 2" xfId="10324" xr:uid="{00000000-0005-0000-0000-000081000000}"/>
    <cellStyle name="40 % - Markeringsfarve1" xfId="10325" xr:uid="{00000000-0005-0000-0000-000082000000}"/>
    <cellStyle name="40 % - Markeringsfarve1 2" xfId="117" xr:uid="{00000000-0005-0000-0000-000083000000}"/>
    <cellStyle name="40 % - Markeringsfarve1 2 2" xfId="118" xr:uid="{00000000-0005-0000-0000-000084000000}"/>
    <cellStyle name="40 % - Markeringsfarve1 2 2 2" xfId="119" xr:uid="{00000000-0005-0000-0000-000085000000}"/>
    <cellStyle name="40 % - Markeringsfarve1 2 3" xfId="120" xr:uid="{00000000-0005-0000-0000-000086000000}"/>
    <cellStyle name="40 % - Markeringsfarve1 2 3 2" xfId="121" xr:uid="{00000000-0005-0000-0000-000087000000}"/>
    <cellStyle name="40 % - Markeringsfarve1 2 4" xfId="122" xr:uid="{00000000-0005-0000-0000-000088000000}"/>
    <cellStyle name="40 % - Markeringsfarve1 3" xfId="123" xr:uid="{00000000-0005-0000-0000-000089000000}"/>
    <cellStyle name="40 % - Markeringsfarve1 3 2" xfId="124" xr:uid="{00000000-0005-0000-0000-00008A000000}"/>
    <cellStyle name="40 % - Markeringsfarve1 4" xfId="125" xr:uid="{00000000-0005-0000-0000-00008B000000}"/>
    <cellStyle name="40 % - Markeringsfarve1 4 2" xfId="126" xr:uid="{00000000-0005-0000-0000-00008C000000}"/>
    <cellStyle name="40 % - Markeringsfarve1 5" xfId="127" xr:uid="{00000000-0005-0000-0000-00008D000000}"/>
    <cellStyle name="40 % - Markeringsfarve1 5 2" xfId="128" xr:uid="{00000000-0005-0000-0000-00008E000000}"/>
    <cellStyle name="40 % - Markeringsfarve1 6" xfId="129" xr:uid="{00000000-0005-0000-0000-00008F000000}"/>
    <cellStyle name="40 % - Markeringsfarve1 6 2" xfId="130" xr:uid="{00000000-0005-0000-0000-000090000000}"/>
    <cellStyle name="40 % - Markeringsfarve1 7" xfId="131" xr:uid="{00000000-0005-0000-0000-000091000000}"/>
    <cellStyle name="40 % - Markeringsfarve2" xfId="10326" xr:uid="{00000000-0005-0000-0000-000092000000}"/>
    <cellStyle name="40 % - Markeringsfarve2 2" xfId="132" xr:uid="{00000000-0005-0000-0000-000093000000}"/>
    <cellStyle name="40 % - Markeringsfarve2 2 2" xfId="133" xr:uid="{00000000-0005-0000-0000-000094000000}"/>
    <cellStyle name="40 % - Markeringsfarve2 2 2 2" xfId="134" xr:uid="{00000000-0005-0000-0000-000095000000}"/>
    <cellStyle name="40 % - Markeringsfarve2 2 3" xfId="135" xr:uid="{00000000-0005-0000-0000-000096000000}"/>
    <cellStyle name="40 % - Markeringsfarve2 2 3 2" xfId="136" xr:uid="{00000000-0005-0000-0000-000097000000}"/>
    <cellStyle name="40 % - Markeringsfarve2 2 4" xfId="137" xr:uid="{00000000-0005-0000-0000-000098000000}"/>
    <cellStyle name="40 % - Markeringsfarve2 3" xfId="138" xr:uid="{00000000-0005-0000-0000-000099000000}"/>
    <cellStyle name="40 % - Markeringsfarve2 3 2" xfId="139" xr:uid="{00000000-0005-0000-0000-00009A000000}"/>
    <cellStyle name="40 % - Markeringsfarve2 4" xfId="140" xr:uid="{00000000-0005-0000-0000-00009B000000}"/>
    <cellStyle name="40 % - Markeringsfarve2 4 2" xfId="141" xr:uid="{00000000-0005-0000-0000-00009C000000}"/>
    <cellStyle name="40 % - Markeringsfarve2 5" xfId="142" xr:uid="{00000000-0005-0000-0000-00009D000000}"/>
    <cellStyle name="40 % - Markeringsfarve2 5 2" xfId="143" xr:uid="{00000000-0005-0000-0000-00009E000000}"/>
    <cellStyle name="40 % - Markeringsfarve2 6" xfId="144" xr:uid="{00000000-0005-0000-0000-00009F000000}"/>
    <cellStyle name="40 % - Markeringsfarve2 6 2" xfId="145" xr:uid="{00000000-0005-0000-0000-0000A0000000}"/>
    <cellStyle name="40 % - Markeringsfarve2 7" xfId="146" xr:uid="{00000000-0005-0000-0000-0000A1000000}"/>
    <cellStyle name="40 % - Markeringsfarve3" xfId="10327" xr:uid="{00000000-0005-0000-0000-0000A2000000}"/>
    <cellStyle name="40 % - Markeringsfarve3 2" xfId="147" xr:uid="{00000000-0005-0000-0000-0000A3000000}"/>
    <cellStyle name="40 % - Markeringsfarve3 2 2" xfId="148" xr:uid="{00000000-0005-0000-0000-0000A4000000}"/>
    <cellStyle name="40 % - Markeringsfarve3 2 2 2" xfId="149" xr:uid="{00000000-0005-0000-0000-0000A5000000}"/>
    <cellStyle name="40 % - Markeringsfarve3 2 3" xfId="150" xr:uid="{00000000-0005-0000-0000-0000A6000000}"/>
    <cellStyle name="40 % - Markeringsfarve3 2 3 2" xfId="151" xr:uid="{00000000-0005-0000-0000-0000A7000000}"/>
    <cellStyle name="40 % - Markeringsfarve3 2 4" xfId="152" xr:uid="{00000000-0005-0000-0000-0000A8000000}"/>
    <cellStyle name="40 % - Markeringsfarve3 3" xfId="153" xr:uid="{00000000-0005-0000-0000-0000A9000000}"/>
    <cellStyle name="40 % - Markeringsfarve3 3 2" xfId="154" xr:uid="{00000000-0005-0000-0000-0000AA000000}"/>
    <cellStyle name="40 % - Markeringsfarve3 4" xfId="155" xr:uid="{00000000-0005-0000-0000-0000AB000000}"/>
    <cellStyle name="40 % - Markeringsfarve3 4 2" xfId="156" xr:uid="{00000000-0005-0000-0000-0000AC000000}"/>
    <cellStyle name="40 % - Markeringsfarve3 5" xfId="157" xr:uid="{00000000-0005-0000-0000-0000AD000000}"/>
    <cellStyle name="40 % - Markeringsfarve3 5 2" xfId="158" xr:uid="{00000000-0005-0000-0000-0000AE000000}"/>
    <cellStyle name="40 % - Markeringsfarve3 6" xfId="159" xr:uid="{00000000-0005-0000-0000-0000AF000000}"/>
    <cellStyle name="40 % - Markeringsfarve3 6 2" xfId="160" xr:uid="{00000000-0005-0000-0000-0000B0000000}"/>
    <cellStyle name="40 % - Markeringsfarve3 7" xfId="161" xr:uid="{00000000-0005-0000-0000-0000B1000000}"/>
    <cellStyle name="40 % - Markeringsfarve4" xfId="10328" xr:uid="{00000000-0005-0000-0000-0000B2000000}"/>
    <cellStyle name="40 % - Markeringsfarve4 2" xfId="162" xr:uid="{00000000-0005-0000-0000-0000B3000000}"/>
    <cellStyle name="40 % - Markeringsfarve4 2 2" xfId="163" xr:uid="{00000000-0005-0000-0000-0000B4000000}"/>
    <cellStyle name="40 % - Markeringsfarve4 2 2 2" xfId="164" xr:uid="{00000000-0005-0000-0000-0000B5000000}"/>
    <cellStyle name="40 % - Markeringsfarve4 2 3" xfId="165" xr:uid="{00000000-0005-0000-0000-0000B6000000}"/>
    <cellStyle name="40 % - Markeringsfarve4 2 3 2" xfId="166" xr:uid="{00000000-0005-0000-0000-0000B7000000}"/>
    <cellStyle name="40 % - Markeringsfarve4 2 4" xfId="167" xr:uid="{00000000-0005-0000-0000-0000B8000000}"/>
    <cellStyle name="40 % - Markeringsfarve4 3" xfId="168" xr:uid="{00000000-0005-0000-0000-0000B9000000}"/>
    <cellStyle name="40 % - Markeringsfarve4 3 2" xfId="169" xr:uid="{00000000-0005-0000-0000-0000BA000000}"/>
    <cellStyle name="40 % - Markeringsfarve4 4" xfId="170" xr:uid="{00000000-0005-0000-0000-0000BB000000}"/>
    <cellStyle name="40 % - Markeringsfarve4 4 2" xfId="171" xr:uid="{00000000-0005-0000-0000-0000BC000000}"/>
    <cellStyle name="40 % - Markeringsfarve4 5" xfId="172" xr:uid="{00000000-0005-0000-0000-0000BD000000}"/>
    <cellStyle name="40 % - Markeringsfarve4 5 2" xfId="173" xr:uid="{00000000-0005-0000-0000-0000BE000000}"/>
    <cellStyle name="40 % - Markeringsfarve4 6" xfId="174" xr:uid="{00000000-0005-0000-0000-0000BF000000}"/>
    <cellStyle name="40 % - Markeringsfarve4 6 2" xfId="175" xr:uid="{00000000-0005-0000-0000-0000C0000000}"/>
    <cellStyle name="40 % - Markeringsfarve4 7" xfId="176" xr:uid="{00000000-0005-0000-0000-0000C1000000}"/>
    <cellStyle name="40 % - Markeringsfarve5" xfId="10329" xr:uid="{00000000-0005-0000-0000-0000C2000000}"/>
    <cellStyle name="40 % - Markeringsfarve5 2" xfId="177" xr:uid="{00000000-0005-0000-0000-0000C3000000}"/>
    <cellStyle name="40 % - Markeringsfarve5 2 2" xfId="178" xr:uid="{00000000-0005-0000-0000-0000C4000000}"/>
    <cellStyle name="40 % - Markeringsfarve5 2 2 2" xfId="179" xr:uid="{00000000-0005-0000-0000-0000C5000000}"/>
    <cellStyle name="40 % - Markeringsfarve5 2 3" xfId="180" xr:uid="{00000000-0005-0000-0000-0000C6000000}"/>
    <cellStyle name="40 % - Markeringsfarve5 2 3 2" xfId="181" xr:uid="{00000000-0005-0000-0000-0000C7000000}"/>
    <cellStyle name="40 % - Markeringsfarve5 2 4" xfId="182" xr:uid="{00000000-0005-0000-0000-0000C8000000}"/>
    <cellStyle name="40 % - Markeringsfarve5 3" xfId="183" xr:uid="{00000000-0005-0000-0000-0000C9000000}"/>
    <cellStyle name="40 % - Markeringsfarve5 3 2" xfId="184" xr:uid="{00000000-0005-0000-0000-0000CA000000}"/>
    <cellStyle name="40 % - Markeringsfarve5 4" xfId="185" xr:uid="{00000000-0005-0000-0000-0000CB000000}"/>
    <cellStyle name="40 % - Markeringsfarve5 4 2" xfId="186" xr:uid="{00000000-0005-0000-0000-0000CC000000}"/>
    <cellStyle name="40 % - Markeringsfarve5 5" xfId="187" xr:uid="{00000000-0005-0000-0000-0000CD000000}"/>
    <cellStyle name="40 % - Markeringsfarve5 5 2" xfId="188" xr:uid="{00000000-0005-0000-0000-0000CE000000}"/>
    <cellStyle name="40 % - Markeringsfarve5 6" xfId="189" xr:uid="{00000000-0005-0000-0000-0000CF000000}"/>
    <cellStyle name="40 % - Markeringsfarve5 6 2" xfId="190" xr:uid="{00000000-0005-0000-0000-0000D0000000}"/>
    <cellStyle name="40 % - Markeringsfarve5 7" xfId="191" xr:uid="{00000000-0005-0000-0000-0000D1000000}"/>
    <cellStyle name="40 % - Markeringsfarve6" xfId="10330" xr:uid="{00000000-0005-0000-0000-0000D2000000}"/>
    <cellStyle name="40 % - Markeringsfarve6 2" xfId="192" xr:uid="{00000000-0005-0000-0000-0000D3000000}"/>
    <cellStyle name="40 % - Markeringsfarve6 2 2" xfId="193" xr:uid="{00000000-0005-0000-0000-0000D4000000}"/>
    <cellStyle name="40 % - Markeringsfarve6 2 2 2" xfId="194" xr:uid="{00000000-0005-0000-0000-0000D5000000}"/>
    <cellStyle name="40 % - Markeringsfarve6 2 3" xfId="195" xr:uid="{00000000-0005-0000-0000-0000D6000000}"/>
    <cellStyle name="40 % - Markeringsfarve6 2 3 2" xfId="196" xr:uid="{00000000-0005-0000-0000-0000D7000000}"/>
    <cellStyle name="40 % - Markeringsfarve6 2 4" xfId="197" xr:uid="{00000000-0005-0000-0000-0000D8000000}"/>
    <cellStyle name="40 % - Markeringsfarve6 3" xfId="198" xr:uid="{00000000-0005-0000-0000-0000D9000000}"/>
    <cellStyle name="40 % - Markeringsfarve6 3 2" xfId="199" xr:uid="{00000000-0005-0000-0000-0000DA000000}"/>
    <cellStyle name="40 % - Markeringsfarve6 4" xfId="200" xr:uid="{00000000-0005-0000-0000-0000DB000000}"/>
    <cellStyle name="40 % - Markeringsfarve6 4 2" xfId="201" xr:uid="{00000000-0005-0000-0000-0000DC000000}"/>
    <cellStyle name="40 % - Markeringsfarve6 5" xfId="202" xr:uid="{00000000-0005-0000-0000-0000DD000000}"/>
    <cellStyle name="40 % - Markeringsfarve6 5 2" xfId="203" xr:uid="{00000000-0005-0000-0000-0000DE000000}"/>
    <cellStyle name="40 % - Markeringsfarve6 6" xfId="204" xr:uid="{00000000-0005-0000-0000-0000DF000000}"/>
    <cellStyle name="40 % - Markeringsfarve6 6 2" xfId="205" xr:uid="{00000000-0005-0000-0000-0000E0000000}"/>
    <cellStyle name="40 % - Markeringsfarve6 7" xfId="206" xr:uid="{00000000-0005-0000-0000-0000E1000000}"/>
    <cellStyle name="40% - Accent1" xfId="207" builtinId="31" customBuiltin="1"/>
    <cellStyle name="40% - Accent1 2" xfId="208" xr:uid="{00000000-0005-0000-0000-0000E3000000}"/>
    <cellStyle name="40% - Accent2" xfId="209" builtinId="35" customBuiltin="1"/>
    <cellStyle name="40% - Accent2 2" xfId="210" xr:uid="{00000000-0005-0000-0000-0000E5000000}"/>
    <cellStyle name="40% - Accent3" xfId="211" builtinId="39" customBuiltin="1"/>
    <cellStyle name="40% - Accent3 2" xfId="212" xr:uid="{00000000-0005-0000-0000-0000E7000000}"/>
    <cellStyle name="40% - Accent4" xfId="213" builtinId="43" customBuiltin="1"/>
    <cellStyle name="40% - Accent4 2" xfId="214" xr:uid="{00000000-0005-0000-0000-0000E9000000}"/>
    <cellStyle name="40% - Accent5" xfId="215" builtinId="47" customBuiltin="1"/>
    <cellStyle name="40% - Accent5 2" xfId="216" xr:uid="{00000000-0005-0000-0000-0000EB000000}"/>
    <cellStyle name="40% - Accent6" xfId="217" builtinId="51" customBuiltin="1"/>
    <cellStyle name="40% - Accent6 2" xfId="218" xr:uid="{00000000-0005-0000-0000-0000ED000000}"/>
    <cellStyle name="40% - Colore 1" xfId="219" xr:uid="{00000000-0005-0000-0000-0000EE000000}"/>
    <cellStyle name="40% - Colore 1 2" xfId="10331" xr:uid="{00000000-0005-0000-0000-0000EF000000}"/>
    <cellStyle name="40% - Colore 2" xfId="220" xr:uid="{00000000-0005-0000-0000-0000F0000000}"/>
    <cellStyle name="40% - Colore 2 2" xfId="10332" xr:uid="{00000000-0005-0000-0000-0000F1000000}"/>
    <cellStyle name="40% - Colore 3" xfId="221" xr:uid="{00000000-0005-0000-0000-0000F2000000}"/>
    <cellStyle name="40% - Colore 3 2" xfId="10333" xr:uid="{00000000-0005-0000-0000-0000F3000000}"/>
    <cellStyle name="40% - Colore 4" xfId="222" xr:uid="{00000000-0005-0000-0000-0000F4000000}"/>
    <cellStyle name="40% - Colore 4 2" xfId="10334" xr:uid="{00000000-0005-0000-0000-0000F5000000}"/>
    <cellStyle name="40% - Colore 5" xfId="223" xr:uid="{00000000-0005-0000-0000-0000F6000000}"/>
    <cellStyle name="40% - Colore 5 2" xfId="10335" xr:uid="{00000000-0005-0000-0000-0000F7000000}"/>
    <cellStyle name="40% - Colore 6" xfId="224" xr:uid="{00000000-0005-0000-0000-0000F8000000}"/>
    <cellStyle name="40% - Colore 6 2" xfId="10336" xr:uid="{00000000-0005-0000-0000-0000F9000000}"/>
    <cellStyle name="5x indented GHG Textfiels" xfId="225" xr:uid="{00000000-0005-0000-0000-0000FA000000}"/>
    <cellStyle name="5x indented GHG Textfiels 2" xfId="226" xr:uid="{00000000-0005-0000-0000-0000FB000000}"/>
    <cellStyle name="60 % - Markeringsfarve1" xfId="10337" xr:uid="{00000000-0005-0000-0000-0000FC000000}"/>
    <cellStyle name="60 % - Markeringsfarve2" xfId="10338" xr:uid="{00000000-0005-0000-0000-0000FD000000}"/>
    <cellStyle name="60 % - Markeringsfarve3" xfId="10339" xr:uid="{00000000-0005-0000-0000-0000FE000000}"/>
    <cellStyle name="60 % - Markeringsfarve4" xfId="10340" xr:uid="{00000000-0005-0000-0000-0000FF000000}"/>
    <cellStyle name="60 % - Markeringsfarve5" xfId="10341" xr:uid="{00000000-0005-0000-0000-000000010000}"/>
    <cellStyle name="60 % - Markeringsfarve6" xfId="10342" xr:uid="{00000000-0005-0000-0000-000001010000}"/>
    <cellStyle name="60% - Accent1" xfId="227" builtinId="32" customBuiltin="1"/>
    <cellStyle name="60% - Accent1 2" xfId="228" xr:uid="{00000000-0005-0000-0000-000003010000}"/>
    <cellStyle name="60% - Accent2" xfId="229" builtinId="36" customBuiltin="1"/>
    <cellStyle name="60% - Accent2 2" xfId="230" xr:uid="{00000000-0005-0000-0000-000005010000}"/>
    <cellStyle name="60% - Accent3" xfId="231" builtinId="40" customBuiltin="1"/>
    <cellStyle name="60% - Accent3 2" xfId="232" xr:uid="{00000000-0005-0000-0000-000007010000}"/>
    <cellStyle name="60% - Accent4" xfId="233" builtinId="44" customBuiltin="1"/>
    <cellStyle name="60% - Accent4 2" xfId="234" xr:uid="{00000000-0005-0000-0000-000009010000}"/>
    <cellStyle name="60% - Accent5" xfId="235" builtinId="48" customBuiltin="1"/>
    <cellStyle name="60% - Accent5 2" xfId="236" xr:uid="{00000000-0005-0000-0000-00000B010000}"/>
    <cellStyle name="60% - Accent6" xfId="237" builtinId="52" customBuiltin="1"/>
    <cellStyle name="60% - Accent6 2" xfId="238" xr:uid="{00000000-0005-0000-0000-00000D010000}"/>
    <cellStyle name="60% - Colore 1" xfId="239" xr:uid="{00000000-0005-0000-0000-00000E010000}"/>
    <cellStyle name="60% - Colore 2" xfId="240" xr:uid="{00000000-0005-0000-0000-00000F010000}"/>
    <cellStyle name="60% - Colore 3" xfId="241" xr:uid="{00000000-0005-0000-0000-000010010000}"/>
    <cellStyle name="60% - Colore 4" xfId="242" xr:uid="{00000000-0005-0000-0000-000011010000}"/>
    <cellStyle name="60% - Colore 5" xfId="243" xr:uid="{00000000-0005-0000-0000-000012010000}"/>
    <cellStyle name="60% - Colore 6" xfId="244" xr:uid="{00000000-0005-0000-0000-000013010000}"/>
    <cellStyle name="Accent1" xfId="245" builtinId="29" customBuiltin="1"/>
    <cellStyle name="Accent1 2" xfId="246" xr:uid="{00000000-0005-0000-0000-000015010000}"/>
    <cellStyle name="Accent2" xfId="247" builtinId="33" customBuiltin="1"/>
    <cellStyle name="Accent2 2" xfId="248" xr:uid="{00000000-0005-0000-0000-000017010000}"/>
    <cellStyle name="Accent3" xfId="249" builtinId="37" customBuiltin="1"/>
    <cellStyle name="Accent3 2" xfId="250" xr:uid="{00000000-0005-0000-0000-000019010000}"/>
    <cellStyle name="Accent4" xfId="251" builtinId="41" customBuiltin="1"/>
    <cellStyle name="Accent4 2" xfId="252" xr:uid="{00000000-0005-0000-0000-00001B010000}"/>
    <cellStyle name="Accent5" xfId="253" builtinId="45" customBuiltin="1"/>
    <cellStyle name="Accent5 2" xfId="254" xr:uid="{00000000-0005-0000-0000-00001D010000}"/>
    <cellStyle name="Accent6" xfId="255" builtinId="49" customBuiltin="1"/>
    <cellStyle name="Accent6 2" xfId="256" xr:uid="{00000000-0005-0000-0000-00001F010000}"/>
    <cellStyle name="AggOrange_CRFReport-template" xfId="257" xr:uid="{00000000-0005-0000-0000-000020010000}"/>
    <cellStyle name="AggOrange9_CRFReport-template" xfId="258" xr:uid="{00000000-0005-0000-0000-000021010000}"/>
    <cellStyle name="Bad" xfId="259" builtinId="27" customBuiltin="1"/>
    <cellStyle name="Bad 2" xfId="260" xr:uid="{00000000-0005-0000-0000-000023010000}"/>
    <cellStyle name="Bad 2 2" xfId="261" xr:uid="{00000000-0005-0000-0000-000024010000}"/>
    <cellStyle name="Bad 3" xfId="262" xr:uid="{00000000-0005-0000-0000-000025010000}"/>
    <cellStyle name="Bemærk! 2" xfId="263" xr:uid="{00000000-0005-0000-0000-000026010000}"/>
    <cellStyle name="Bemærk! 2 2" xfId="264" xr:uid="{00000000-0005-0000-0000-000027010000}"/>
    <cellStyle name="Bemærk! 2 2 2" xfId="265" xr:uid="{00000000-0005-0000-0000-000028010000}"/>
    <cellStyle name="Bemærk! 2 2 2 2" xfId="266" xr:uid="{00000000-0005-0000-0000-000029010000}"/>
    <cellStyle name="Bemærk! 2 2 2 2 2" xfId="7581" xr:uid="{00000000-0005-0000-0000-00002A010000}"/>
    <cellStyle name="Bemærk! 2 2 2 3" xfId="7580" xr:uid="{00000000-0005-0000-0000-00002B010000}"/>
    <cellStyle name="Bemærk! 2 2 3" xfId="267" xr:uid="{00000000-0005-0000-0000-00002C010000}"/>
    <cellStyle name="Bemærk! 2 2 3 2" xfId="268" xr:uid="{00000000-0005-0000-0000-00002D010000}"/>
    <cellStyle name="Bemærk! 2 2 3 2 2" xfId="7583" xr:uid="{00000000-0005-0000-0000-00002E010000}"/>
    <cellStyle name="Bemærk! 2 2 3 3" xfId="7582" xr:uid="{00000000-0005-0000-0000-00002F010000}"/>
    <cellStyle name="Bemærk! 2 2 4" xfId="269" xr:uid="{00000000-0005-0000-0000-000030010000}"/>
    <cellStyle name="Bemærk! 2 2 4 2" xfId="7584" xr:uid="{00000000-0005-0000-0000-000031010000}"/>
    <cellStyle name="Bemærk! 2 2 5" xfId="7579" xr:uid="{00000000-0005-0000-0000-000032010000}"/>
    <cellStyle name="Bemærk! 2 3" xfId="270" xr:uid="{00000000-0005-0000-0000-000033010000}"/>
    <cellStyle name="Bemærk! 2 3 2" xfId="271" xr:uid="{00000000-0005-0000-0000-000034010000}"/>
    <cellStyle name="Bemærk! 2 3 2 2" xfId="7586" xr:uid="{00000000-0005-0000-0000-000035010000}"/>
    <cellStyle name="Bemærk! 2 3 3" xfId="7585" xr:uid="{00000000-0005-0000-0000-000036010000}"/>
    <cellStyle name="Bemærk! 2 4" xfId="272" xr:uid="{00000000-0005-0000-0000-000037010000}"/>
    <cellStyle name="Bemærk! 2 4 2" xfId="273" xr:uid="{00000000-0005-0000-0000-000038010000}"/>
    <cellStyle name="Bemærk! 2 4 2 2" xfId="7588" xr:uid="{00000000-0005-0000-0000-000039010000}"/>
    <cellStyle name="Bemærk! 2 4 3" xfId="7587" xr:uid="{00000000-0005-0000-0000-00003A010000}"/>
    <cellStyle name="Bemærk! 2 5" xfId="274" xr:uid="{00000000-0005-0000-0000-00003B010000}"/>
    <cellStyle name="Bemærk! 2 5 2" xfId="275" xr:uid="{00000000-0005-0000-0000-00003C010000}"/>
    <cellStyle name="Bemærk! 2 5 2 2" xfId="7590" xr:uid="{00000000-0005-0000-0000-00003D010000}"/>
    <cellStyle name="Bemærk! 2 5 3" xfId="7589" xr:uid="{00000000-0005-0000-0000-00003E010000}"/>
    <cellStyle name="Bemærk! 2 6" xfId="276" xr:uid="{00000000-0005-0000-0000-00003F010000}"/>
    <cellStyle name="Bemærk! 2 7" xfId="277" xr:uid="{00000000-0005-0000-0000-000040010000}"/>
    <cellStyle name="Bemærk! 2 7 2" xfId="278" xr:uid="{00000000-0005-0000-0000-000041010000}"/>
    <cellStyle name="Bemærk! 2 7 2 2" xfId="7592" xr:uid="{00000000-0005-0000-0000-000042010000}"/>
    <cellStyle name="Bemærk! 2 7 3" xfId="7591" xr:uid="{00000000-0005-0000-0000-000043010000}"/>
    <cellStyle name="Bemærk! 2 8" xfId="279" xr:uid="{00000000-0005-0000-0000-000044010000}"/>
    <cellStyle name="Bemærk! 2 8 2" xfId="7593" xr:uid="{00000000-0005-0000-0000-000045010000}"/>
    <cellStyle name="Bemærk! 2 9" xfId="7578" xr:uid="{00000000-0005-0000-0000-000046010000}"/>
    <cellStyle name="Bemærk! 3" xfId="280" xr:uid="{00000000-0005-0000-0000-000047010000}"/>
    <cellStyle name="Bemærk! 4" xfId="281" xr:uid="{00000000-0005-0000-0000-000048010000}"/>
    <cellStyle name="Bemærk! 4 2" xfId="282" xr:uid="{00000000-0005-0000-0000-000049010000}"/>
    <cellStyle name="Bemærk! 4 2 2" xfId="283" xr:uid="{00000000-0005-0000-0000-00004A010000}"/>
    <cellStyle name="Bemærk! 4 2 2 2" xfId="7595" xr:uid="{00000000-0005-0000-0000-00004B010000}"/>
    <cellStyle name="Bemærk! 4 2 3" xfId="7594" xr:uid="{00000000-0005-0000-0000-00004C010000}"/>
    <cellStyle name="Bemærk! 5" xfId="284" xr:uid="{00000000-0005-0000-0000-00004D010000}"/>
    <cellStyle name="Bemærk! 6" xfId="285" xr:uid="{00000000-0005-0000-0000-00004E010000}"/>
    <cellStyle name="Bemærk! 6 2" xfId="286" xr:uid="{00000000-0005-0000-0000-00004F010000}"/>
    <cellStyle name="Bemærk! 6 2 2" xfId="7597" xr:uid="{00000000-0005-0000-0000-000050010000}"/>
    <cellStyle name="Bemærk! 6 3" xfId="7596" xr:uid="{00000000-0005-0000-0000-000051010000}"/>
    <cellStyle name="Bruger data" xfId="287" xr:uid="{00000000-0005-0000-0000-000052010000}"/>
    <cellStyle name="Bruger data 2" xfId="7598" xr:uid="{00000000-0005-0000-0000-000053010000}"/>
    <cellStyle name="C01_Main head" xfId="288" xr:uid="{00000000-0005-0000-0000-000054010000}"/>
    <cellStyle name="C02_Column heads" xfId="289" xr:uid="{00000000-0005-0000-0000-000055010000}"/>
    <cellStyle name="C03_Sub head bold" xfId="290" xr:uid="{00000000-0005-0000-0000-000056010000}"/>
    <cellStyle name="C03a_Sub head" xfId="291" xr:uid="{00000000-0005-0000-0000-000057010000}"/>
    <cellStyle name="C04_Total text white bold" xfId="292" xr:uid="{00000000-0005-0000-0000-000058010000}"/>
    <cellStyle name="C04a_Total text black with rule" xfId="293" xr:uid="{00000000-0005-0000-0000-000059010000}"/>
    <cellStyle name="C05_Main text" xfId="294" xr:uid="{00000000-0005-0000-0000-00005A010000}"/>
    <cellStyle name="C06_Figs" xfId="295" xr:uid="{00000000-0005-0000-0000-00005B010000}"/>
    <cellStyle name="C07_Figs 1 dec percent" xfId="296" xr:uid="{00000000-0005-0000-0000-00005C010000}"/>
    <cellStyle name="C08_Figs 1 decimal" xfId="297" xr:uid="{00000000-0005-0000-0000-00005D010000}"/>
    <cellStyle name="C09_Notes" xfId="298" xr:uid="{00000000-0005-0000-0000-00005E010000}"/>
    <cellStyle name="Calcolo" xfId="299" xr:uid="{00000000-0005-0000-0000-00005F010000}"/>
    <cellStyle name="Calcolo 2" xfId="300" xr:uid="{00000000-0005-0000-0000-000060010000}"/>
    <cellStyle name="Calcolo 2 2" xfId="10343" xr:uid="{00000000-0005-0000-0000-000061010000}"/>
    <cellStyle name="Calcolo 2 3" xfId="7600" xr:uid="{00000000-0005-0000-0000-000062010000}"/>
    <cellStyle name="Calcolo 3" xfId="301" xr:uid="{00000000-0005-0000-0000-000063010000}"/>
    <cellStyle name="Calcolo 3 2" xfId="7601" xr:uid="{00000000-0005-0000-0000-000064010000}"/>
    <cellStyle name="Calcolo 4" xfId="302" xr:uid="{00000000-0005-0000-0000-000065010000}"/>
    <cellStyle name="Calcolo 4 2" xfId="7602" xr:uid="{00000000-0005-0000-0000-000066010000}"/>
    <cellStyle name="Calcolo 5" xfId="303" xr:uid="{00000000-0005-0000-0000-000067010000}"/>
    <cellStyle name="Calcolo 5 2" xfId="7603" xr:uid="{00000000-0005-0000-0000-000068010000}"/>
    <cellStyle name="Calcolo 6" xfId="304" xr:uid="{00000000-0005-0000-0000-000069010000}"/>
    <cellStyle name="Calcolo 6 2" xfId="7604" xr:uid="{00000000-0005-0000-0000-00006A010000}"/>
    <cellStyle name="Calcolo 7" xfId="305" xr:uid="{00000000-0005-0000-0000-00006B010000}"/>
    <cellStyle name="Calcolo 7 2" xfId="7605" xr:uid="{00000000-0005-0000-0000-00006C010000}"/>
    <cellStyle name="Calcolo 8" xfId="7599" xr:uid="{00000000-0005-0000-0000-00006D010000}"/>
    <cellStyle name="Calculation" xfId="306" builtinId="22" customBuiltin="1"/>
    <cellStyle name="Calculation 2" xfId="307" xr:uid="{00000000-0005-0000-0000-00006F010000}"/>
    <cellStyle name="Calculation 2 2" xfId="308" xr:uid="{00000000-0005-0000-0000-000070010000}"/>
    <cellStyle name="Calculation 2 2 2" xfId="7607" xr:uid="{00000000-0005-0000-0000-000071010000}"/>
    <cellStyle name="Calculation 2 3" xfId="309" xr:uid="{00000000-0005-0000-0000-000072010000}"/>
    <cellStyle name="Calculation 2 3 2" xfId="7608" xr:uid="{00000000-0005-0000-0000-000073010000}"/>
    <cellStyle name="Calculation 2 4" xfId="310" xr:uid="{00000000-0005-0000-0000-000074010000}"/>
    <cellStyle name="Calculation 2 5" xfId="7606" xr:uid="{00000000-0005-0000-0000-000075010000}"/>
    <cellStyle name="Calculations" xfId="311" xr:uid="{00000000-0005-0000-0000-000076010000}"/>
    <cellStyle name="Calculations 2" xfId="7609" xr:uid="{00000000-0005-0000-0000-000077010000}"/>
    <cellStyle name="Cella collegata" xfId="312" xr:uid="{00000000-0005-0000-0000-000078010000}"/>
    <cellStyle name="Cella da controllare" xfId="313" xr:uid="{00000000-0005-0000-0000-000079010000}"/>
    <cellStyle name="Check Cell" xfId="314" builtinId="23" customBuiltin="1"/>
    <cellStyle name="Check Cell 2" xfId="315" xr:uid="{00000000-0005-0000-0000-00007B010000}"/>
    <cellStyle name="Colore 1" xfId="316" xr:uid="{00000000-0005-0000-0000-00007C010000}"/>
    <cellStyle name="Colore 2" xfId="317" xr:uid="{00000000-0005-0000-0000-00007D010000}"/>
    <cellStyle name="Colore 3" xfId="318" xr:uid="{00000000-0005-0000-0000-00007E010000}"/>
    <cellStyle name="Colore 4" xfId="319" xr:uid="{00000000-0005-0000-0000-00007F010000}"/>
    <cellStyle name="Colore 5" xfId="320" xr:uid="{00000000-0005-0000-0000-000080010000}"/>
    <cellStyle name="Colore 6" xfId="321" xr:uid="{00000000-0005-0000-0000-000081010000}"/>
    <cellStyle name="Comma 10" xfId="322" xr:uid="{00000000-0005-0000-0000-000082010000}"/>
    <cellStyle name="Comma 11" xfId="323" xr:uid="{00000000-0005-0000-0000-000083010000}"/>
    <cellStyle name="Comma 11 2" xfId="7610" xr:uid="{00000000-0005-0000-0000-000084010000}"/>
    <cellStyle name="Comma 12" xfId="324" xr:uid="{00000000-0005-0000-0000-000085010000}"/>
    <cellStyle name="Comma 12 2" xfId="7611" xr:uid="{00000000-0005-0000-0000-000086010000}"/>
    <cellStyle name="Comma 13" xfId="7075" xr:uid="{00000000-0005-0000-0000-000087010000}"/>
    <cellStyle name="Comma 2" xfId="325" xr:uid="{00000000-0005-0000-0000-000088010000}"/>
    <cellStyle name="Comma 2 10" xfId="326" xr:uid="{00000000-0005-0000-0000-000089010000}"/>
    <cellStyle name="Comma 2 2" xfId="327" xr:uid="{00000000-0005-0000-0000-00008A010000}"/>
    <cellStyle name="Comma 2 2 2" xfId="328" xr:uid="{00000000-0005-0000-0000-00008B010000}"/>
    <cellStyle name="Comma 2 2 2 2" xfId="329" xr:uid="{00000000-0005-0000-0000-00008C010000}"/>
    <cellStyle name="Comma 2 2 2 2 2" xfId="330" xr:uid="{00000000-0005-0000-0000-00008D010000}"/>
    <cellStyle name="Comma 2 2 2 3" xfId="331" xr:uid="{00000000-0005-0000-0000-00008E010000}"/>
    <cellStyle name="Comma 2 2 2 4" xfId="332" xr:uid="{00000000-0005-0000-0000-00008F010000}"/>
    <cellStyle name="Comma 2 2 3" xfId="333" xr:uid="{00000000-0005-0000-0000-000090010000}"/>
    <cellStyle name="Comma 2 2 3 2" xfId="334" xr:uid="{00000000-0005-0000-0000-000091010000}"/>
    <cellStyle name="Comma 2 2 4" xfId="335" xr:uid="{00000000-0005-0000-0000-000092010000}"/>
    <cellStyle name="Comma 2 2 5" xfId="336" xr:uid="{00000000-0005-0000-0000-000093010000}"/>
    <cellStyle name="Comma 2 3" xfId="337" xr:uid="{00000000-0005-0000-0000-000094010000}"/>
    <cellStyle name="Comma 2 3 2" xfId="338" xr:uid="{00000000-0005-0000-0000-000095010000}"/>
    <cellStyle name="Comma 2 3 2 2" xfId="339" xr:uid="{00000000-0005-0000-0000-000096010000}"/>
    <cellStyle name="Comma 2 3 3" xfId="340" xr:uid="{00000000-0005-0000-0000-000097010000}"/>
    <cellStyle name="Comma 2 3 3 2" xfId="341" xr:uid="{00000000-0005-0000-0000-000098010000}"/>
    <cellStyle name="Comma 2 3 3 2 2" xfId="342" xr:uid="{00000000-0005-0000-0000-000099010000}"/>
    <cellStyle name="Comma 2 3 3 3" xfId="343" xr:uid="{00000000-0005-0000-0000-00009A010000}"/>
    <cellStyle name="Comma 2 3 4" xfId="344" xr:uid="{00000000-0005-0000-0000-00009B010000}"/>
    <cellStyle name="Comma 2 3 4 2" xfId="345" xr:uid="{00000000-0005-0000-0000-00009C010000}"/>
    <cellStyle name="Comma 2 3 5" xfId="346" xr:uid="{00000000-0005-0000-0000-00009D010000}"/>
    <cellStyle name="Comma 2 4" xfId="347" xr:uid="{00000000-0005-0000-0000-00009E010000}"/>
    <cellStyle name="Comma 2 4 2" xfId="348" xr:uid="{00000000-0005-0000-0000-00009F010000}"/>
    <cellStyle name="Comma 2 5" xfId="349" xr:uid="{00000000-0005-0000-0000-0000A0010000}"/>
    <cellStyle name="Comma 2 5 2" xfId="350" xr:uid="{00000000-0005-0000-0000-0000A1010000}"/>
    <cellStyle name="Comma 2 5 2 2" xfId="351" xr:uid="{00000000-0005-0000-0000-0000A2010000}"/>
    <cellStyle name="Comma 2 5 2 3" xfId="7613" xr:uid="{00000000-0005-0000-0000-0000A3010000}"/>
    <cellStyle name="Comma 2 5 3" xfId="352" xr:uid="{00000000-0005-0000-0000-0000A4010000}"/>
    <cellStyle name="Comma 2 5 3 2" xfId="7614" xr:uid="{00000000-0005-0000-0000-0000A5010000}"/>
    <cellStyle name="Comma 2 5 4" xfId="353" xr:uid="{00000000-0005-0000-0000-0000A6010000}"/>
    <cellStyle name="Comma 2 5 4 2" xfId="7615" xr:uid="{00000000-0005-0000-0000-0000A7010000}"/>
    <cellStyle name="Comma 2 5 5" xfId="7080" xr:uid="{00000000-0005-0000-0000-0000A8010000}"/>
    <cellStyle name="Comma 2 5 5 2" xfId="9827" xr:uid="{00000000-0005-0000-0000-0000A9010000}"/>
    <cellStyle name="Comma 2 5 6" xfId="7573" xr:uid="{00000000-0005-0000-0000-0000AA010000}"/>
    <cellStyle name="Comma 2 5 6 2" xfId="10309" xr:uid="{00000000-0005-0000-0000-0000AB010000}"/>
    <cellStyle name="Comma 2 5 7" xfId="7612" xr:uid="{00000000-0005-0000-0000-0000AC010000}"/>
    <cellStyle name="Comma 2 6" xfId="354" xr:uid="{00000000-0005-0000-0000-0000AD010000}"/>
    <cellStyle name="Comma 2 6 2" xfId="355" xr:uid="{00000000-0005-0000-0000-0000AE010000}"/>
    <cellStyle name="Comma 2 6 2 2" xfId="7617" xr:uid="{00000000-0005-0000-0000-0000AF010000}"/>
    <cellStyle name="Comma 2 6 3" xfId="356" xr:uid="{00000000-0005-0000-0000-0000B0010000}"/>
    <cellStyle name="Comma 2 6 3 2" xfId="7618" xr:uid="{00000000-0005-0000-0000-0000B1010000}"/>
    <cellStyle name="Comma 2 6 4" xfId="7616" xr:uid="{00000000-0005-0000-0000-0000B2010000}"/>
    <cellStyle name="Comma 2 7" xfId="357" xr:uid="{00000000-0005-0000-0000-0000B3010000}"/>
    <cellStyle name="Comma 2 7 2" xfId="7619" xr:uid="{00000000-0005-0000-0000-0000B4010000}"/>
    <cellStyle name="Comma 2 8" xfId="358" xr:uid="{00000000-0005-0000-0000-0000B5010000}"/>
    <cellStyle name="Comma 2 9" xfId="359" xr:uid="{00000000-0005-0000-0000-0000B6010000}"/>
    <cellStyle name="Comma 3" xfId="360" xr:uid="{00000000-0005-0000-0000-0000B7010000}"/>
    <cellStyle name="Comma 3 2" xfId="361" xr:uid="{00000000-0005-0000-0000-0000B8010000}"/>
    <cellStyle name="Comma 3 2 2" xfId="362" xr:uid="{00000000-0005-0000-0000-0000B9010000}"/>
    <cellStyle name="Comma 3 2 2 2" xfId="363" xr:uid="{00000000-0005-0000-0000-0000BA010000}"/>
    <cellStyle name="Comma 3 2 3" xfId="364" xr:uid="{00000000-0005-0000-0000-0000BB010000}"/>
    <cellStyle name="Comma 3 2 4" xfId="365" xr:uid="{00000000-0005-0000-0000-0000BC010000}"/>
    <cellStyle name="Comma 3 2 5" xfId="366" xr:uid="{00000000-0005-0000-0000-0000BD010000}"/>
    <cellStyle name="Comma 3 3" xfId="367" xr:uid="{00000000-0005-0000-0000-0000BE010000}"/>
    <cellStyle name="Comma 3 3 2" xfId="368" xr:uid="{00000000-0005-0000-0000-0000BF010000}"/>
    <cellStyle name="Comma 3 3 2 2" xfId="369" xr:uid="{00000000-0005-0000-0000-0000C0010000}"/>
    <cellStyle name="Comma 3 3 2 2 2" xfId="7622" xr:uid="{00000000-0005-0000-0000-0000C1010000}"/>
    <cellStyle name="Comma 3 3 2 3" xfId="7621" xr:uid="{00000000-0005-0000-0000-0000C2010000}"/>
    <cellStyle name="Comma 3 3 3" xfId="370" xr:uid="{00000000-0005-0000-0000-0000C3010000}"/>
    <cellStyle name="Comma 3 3 3 2" xfId="7623" xr:uid="{00000000-0005-0000-0000-0000C4010000}"/>
    <cellStyle name="Comma 3 3 4" xfId="371" xr:uid="{00000000-0005-0000-0000-0000C5010000}"/>
    <cellStyle name="Comma 3 3 4 2" xfId="7624" xr:uid="{00000000-0005-0000-0000-0000C6010000}"/>
    <cellStyle name="Comma 3 3 5" xfId="7082" xr:uid="{00000000-0005-0000-0000-0000C7010000}"/>
    <cellStyle name="Comma 3 3 6" xfId="7620" xr:uid="{00000000-0005-0000-0000-0000C8010000}"/>
    <cellStyle name="Comma 3 4" xfId="372" xr:uid="{00000000-0005-0000-0000-0000C9010000}"/>
    <cellStyle name="Comma 3 4 2" xfId="373" xr:uid="{00000000-0005-0000-0000-0000CA010000}"/>
    <cellStyle name="Comma 3 5" xfId="374" xr:uid="{00000000-0005-0000-0000-0000CB010000}"/>
    <cellStyle name="Comma 3 5 2" xfId="7625" xr:uid="{00000000-0005-0000-0000-0000CC010000}"/>
    <cellStyle name="Comma 3 6" xfId="375" xr:uid="{00000000-0005-0000-0000-0000CD010000}"/>
    <cellStyle name="Comma 3 7" xfId="376" xr:uid="{00000000-0005-0000-0000-0000CE010000}"/>
    <cellStyle name="Comma 3 7 2" xfId="7626" xr:uid="{00000000-0005-0000-0000-0000CF010000}"/>
    <cellStyle name="Comma 3 8" xfId="377" xr:uid="{00000000-0005-0000-0000-0000D0010000}"/>
    <cellStyle name="Comma 4" xfId="378" xr:uid="{00000000-0005-0000-0000-0000D1010000}"/>
    <cellStyle name="Comma 4 2" xfId="379" xr:uid="{00000000-0005-0000-0000-0000D2010000}"/>
    <cellStyle name="Comma 4 2 2" xfId="380" xr:uid="{00000000-0005-0000-0000-0000D3010000}"/>
    <cellStyle name="Comma 4 2 2 2" xfId="381" xr:uid="{00000000-0005-0000-0000-0000D4010000}"/>
    <cellStyle name="Comma 4 2 3" xfId="382" xr:uid="{00000000-0005-0000-0000-0000D5010000}"/>
    <cellStyle name="Comma 4 2 4" xfId="383" xr:uid="{00000000-0005-0000-0000-0000D6010000}"/>
    <cellStyle name="Comma 4 2 5" xfId="384" xr:uid="{00000000-0005-0000-0000-0000D7010000}"/>
    <cellStyle name="Comma 4 3" xfId="385" xr:uid="{00000000-0005-0000-0000-0000D8010000}"/>
    <cellStyle name="Comma 4 3 2" xfId="386" xr:uid="{00000000-0005-0000-0000-0000D9010000}"/>
    <cellStyle name="Comma 4 3 2 2" xfId="387" xr:uid="{00000000-0005-0000-0000-0000DA010000}"/>
    <cellStyle name="Comma 4 3 2 2 2" xfId="7629" xr:uid="{00000000-0005-0000-0000-0000DB010000}"/>
    <cellStyle name="Comma 4 3 2 3" xfId="7628" xr:uid="{00000000-0005-0000-0000-0000DC010000}"/>
    <cellStyle name="Comma 4 3 3" xfId="388" xr:uid="{00000000-0005-0000-0000-0000DD010000}"/>
    <cellStyle name="Comma 4 3 3 2" xfId="7630" xr:uid="{00000000-0005-0000-0000-0000DE010000}"/>
    <cellStyle name="Comma 4 3 4" xfId="7627" xr:uid="{00000000-0005-0000-0000-0000DF010000}"/>
    <cellStyle name="Comma 4 4" xfId="389" xr:uid="{00000000-0005-0000-0000-0000E0010000}"/>
    <cellStyle name="Comma 4 4 2" xfId="390" xr:uid="{00000000-0005-0000-0000-0000E1010000}"/>
    <cellStyle name="Comma 4 4 2 2" xfId="391" xr:uid="{00000000-0005-0000-0000-0000E2010000}"/>
    <cellStyle name="Comma 4 4 3" xfId="392" xr:uid="{00000000-0005-0000-0000-0000E3010000}"/>
    <cellStyle name="Comma 4 5" xfId="393" xr:uid="{00000000-0005-0000-0000-0000E4010000}"/>
    <cellStyle name="Comma 4 5 2" xfId="394" xr:uid="{00000000-0005-0000-0000-0000E5010000}"/>
    <cellStyle name="Comma 4 6" xfId="395" xr:uid="{00000000-0005-0000-0000-0000E6010000}"/>
    <cellStyle name="Comma 4 7" xfId="396" xr:uid="{00000000-0005-0000-0000-0000E7010000}"/>
    <cellStyle name="Comma 4 7 2" xfId="7631" xr:uid="{00000000-0005-0000-0000-0000E8010000}"/>
    <cellStyle name="Comma 4 8" xfId="397" xr:uid="{00000000-0005-0000-0000-0000E9010000}"/>
    <cellStyle name="Comma 5" xfId="398" xr:uid="{00000000-0005-0000-0000-0000EA010000}"/>
    <cellStyle name="Comma 5 2" xfId="399" xr:uid="{00000000-0005-0000-0000-0000EB010000}"/>
    <cellStyle name="Comma 5 2 2" xfId="400" xr:uid="{00000000-0005-0000-0000-0000EC010000}"/>
    <cellStyle name="Comma 5 2 2 2" xfId="401" xr:uid="{00000000-0005-0000-0000-0000ED010000}"/>
    <cellStyle name="Comma 5 2 2 3" xfId="7633" xr:uid="{00000000-0005-0000-0000-0000EE010000}"/>
    <cellStyle name="Comma 5 2 3" xfId="402" xr:uid="{00000000-0005-0000-0000-0000EF010000}"/>
    <cellStyle name="Comma 5 2 3 2" xfId="7634" xr:uid="{00000000-0005-0000-0000-0000F0010000}"/>
    <cellStyle name="Comma 5 2 4" xfId="403" xr:uid="{00000000-0005-0000-0000-0000F1010000}"/>
    <cellStyle name="Comma 5 2 5" xfId="404" xr:uid="{00000000-0005-0000-0000-0000F2010000}"/>
    <cellStyle name="Comma 5 2 5 2" xfId="7635" xr:uid="{00000000-0005-0000-0000-0000F3010000}"/>
    <cellStyle name="Comma 5 2 6" xfId="7086" xr:uid="{00000000-0005-0000-0000-0000F4010000}"/>
    <cellStyle name="Comma 5 2 6 2" xfId="9829" xr:uid="{00000000-0005-0000-0000-0000F5010000}"/>
    <cellStyle name="Comma 5 2 7" xfId="7575" xr:uid="{00000000-0005-0000-0000-0000F6010000}"/>
    <cellStyle name="Comma 5 2 7 2" xfId="10311" xr:uid="{00000000-0005-0000-0000-0000F7010000}"/>
    <cellStyle name="Comma 5 2 8" xfId="7632" xr:uid="{00000000-0005-0000-0000-0000F8010000}"/>
    <cellStyle name="Comma 5 3" xfId="405" xr:uid="{00000000-0005-0000-0000-0000F9010000}"/>
    <cellStyle name="Comma 5 4" xfId="406" xr:uid="{00000000-0005-0000-0000-0000FA010000}"/>
    <cellStyle name="Comma 5 5" xfId="407" xr:uid="{00000000-0005-0000-0000-0000FB010000}"/>
    <cellStyle name="Comma 6" xfId="408" xr:uid="{00000000-0005-0000-0000-0000FC010000}"/>
    <cellStyle name="Comma 6 2" xfId="409" xr:uid="{00000000-0005-0000-0000-0000FD010000}"/>
    <cellStyle name="Comma 6 2 2" xfId="410" xr:uid="{00000000-0005-0000-0000-0000FE010000}"/>
    <cellStyle name="Comma 6 2 3" xfId="411" xr:uid="{00000000-0005-0000-0000-0000FF010000}"/>
    <cellStyle name="Comma 6 2 4" xfId="412" xr:uid="{00000000-0005-0000-0000-000000020000}"/>
    <cellStyle name="Comma 6 3" xfId="413" xr:uid="{00000000-0005-0000-0000-000001020000}"/>
    <cellStyle name="Comma 6 4" xfId="414" xr:uid="{00000000-0005-0000-0000-000002020000}"/>
    <cellStyle name="Comma 7" xfId="415" xr:uid="{00000000-0005-0000-0000-000003020000}"/>
    <cellStyle name="Comma 7 2" xfId="416" xr:uid="{00000000-0005-0000-0000-000004020000}"/>
    <cellStyle name="Comma 7 2 2" xfId="417" xr:uid="{00000000-0005-0000-0000-000005020000}"/>
    <cellStyle name="Comma 7 2 2 2" xfId="7636" xr:uid="{00000000-0005-0000-0000-000006020000}"/>
    <cellStyle name="Comma 7 2 3" xfId="418" xr:uid="{00000000-0005-0000-0000-000007020000}"/>
    <cellStyle name="Comma 7 2 3 2" xfId="7637" xr:uid="{00000000-0005-0000-0000-000008020000}"/>
    <cellStyle name="Comma 7 3" xfId="419" xr:uid="{00000000-0005-0000-0000-000009020000}"/>
    <cellStyle name="Comma 7 3 2" xfId="7638" xr:uid="{00000000-0005-0000-0000-00000A020000}"/>
    <cellStyle name="Comma 7 4" xfId="420" xr:uid="{00000000-0005-0000-0000-00000B020000}"/>
    <cellStyle name="Comma 7 5" xfId="421" xr:uid="{00000000-0005-0000-0000-00000C020000}"/>
    <cellStyle name="Comma 7 5 2" xfId="7639" xr:uid="{00000000-0005-0000-0000-00000D020000}"/>
    <cellStyle name="Comma 8" xfId="422" xr:uid="{00000000-0005-0000-0000-00000E020000}"/>
    <cellStyle name="Comma 8 2" xfId="423" xr:uid="{00000000-0005-0000-0000-00000F020000}"/>
    <cellStyle name="Comma 9" xfId="424" xr:uid="{00000000-0005-0000-0000-000010020000}"/>
    <cellStyle name="Comma 9 2" xfId="425" xr:uid="{00000000-0005-0000-0000-000011020000}"/>
    <cellStyle name="Comma 9 2 2" xfId="426" xr:uid="{00000000-0005-0000-0000-000012020000}"/>
    <cellStyle name="Comma 9 2 2 2" xfId="427" xr:uid="{00000000-0005-0000-0000-000013020000}"/>
    <cellStyle name="Comma 9 2 2 2 2" xfId="7643" xr:uid="{00000000-0005-0000-0000-000014020000}"/>
    <cellStyle name="Comma 9 2 2 3" xfId="7642" xr:uid="{00000000-0005-0000-0000-000015020000}"/>
    <cellStyle name="Comma 9 2 3" xfId="428" xr:uid="{00000000-0005-0000-0000-000016020000}"/>
    <cellStyle name="Comma 9 2 3 2" xfId="429" xr:uid="{00000000-0005-0000-0000-000017020000}"/>
    <cellStyle name="Comma 9 2 3 2 2" xfId="7645" xr:uid="{00000000-0005-0000-0000-000018020000}"/>
    <cellStyle name="Comma 9 2 3 3" xfId="7644" xr:uid="{00000000-0005-0000-0000-000019020000}"/>
    <cellStyle name="Comma 9 2 4" xfId="430" xr:uid="{00000000-0005-0000-0000-00001A020000}"/>
    <cellStyle name="Comma 9 2 4 2" xfId="7646" xr:uid="{00000000-0005-0000-0000-00001B020000}"/>
    <cellStyle name="Comma 9 2 5" xfId="7641" xr:uid="{00000000-0005-0000-0000-00001C020000}"/>
    <cellStyle name="Comma 9 3" xfId="431" xr:uid="{00000000-0005-0000-0000-00001D020000}"/>
    <cellStyle name="Comma 9 3 2" xfId="432" xr:uid="{00000000-0005-0000-0000-00001E020000}"/>
    <cellStyle name="Comma 9 3 2 2" xfId="7648" xr:uid="{00000000-0005-0000-0000-00001F020000}"/>
    <cellStyle name="Comma 9 3 3" xfId="7647" xr:uid="{00000000-0005-0000-0000-000020020000}"/>
    <cellStyle name="Comma 9 4" xfId="433" xr:uid="{00000000-0005-0000-0000-000021020000}"/>
    <cellStyle name="Comma 9 4 2" xfId="434" xr:uid="{00000000-0005-0000-0000-000022020000}"/>
    <cellStyle name="Comma 9 4 2 2" xfId="7650" xr:uid="{00000000-0005-0000-0000-000023020000}"/>
    <cellStyle name="Comma 9 4 3" xfId="7649" xr:uid="{00000000-0005-0000-0000-000024020000}"/>
    <cellStyle name="Comma 9 5" xfId="435" xr:uid="{00000000-0005-0000-0000-000025020000}"/>
    <cellStyle name="Comma 9 5 2" xfId="436" xr:uid="{00000000-0005-0000-0000-000026020000}"/>
    <cellStyle name="Comma 9 5 2 2" xfId="7652" xr:uid="{00000000-0005-0000-0000-000027020000}"/>
    <cellStyle name="Comma 9 5 3" xfId="7651" xr:uid="{00000000-0005-0000-0000-000028020000}"/>
    <cellStyle name="Comma 9 6" xfId="437" xr:uid="{00000000-0005-0000-0000-000029020000}"/>
    <cellStyle name="Comma 9 6 2" xfId="7653" xr:uid="{00000000-0005-0000-0000-00002A020000}"/>
    <cellStyle name="Comma 9 7" xfId="438" xr:uid="{00000000-0005-0000-0000-00002B020000}"/>
    <cellStyle name="Comma 9 7 2" xfId="7654" xr:uid="{00000000-0005-0000-0000-00002C020000}"/>
    <cellStyle name="Comma 9 8" xfId="7091" xr:uid="{00000000-0005-0000-0000-00002D020000}"/>
    <cellStyle name="Comma 9 9" xfId="7640" xr:uid="{00000000-0005-0000-0000-00002E020000}"/>
    <cellStyle name="Comma0 - Type3" xfId="439" xr:uid="{00000000-0005-0000-0000-00002F020000}"/>
    <cellStyle name="CustomizationCells" xfId="440" xr:uid="{00000000-0005-0000-0000-000030020000}"/>
    <cellStyle name="CustomizationCells 2" xfId="441" xr:uid="{00000000-0005-0000-0000-000031020000}"/>
    <cellStyle name="CustomizationCells 3" xfId="442" xr:uid="{00000000-0005-0000-0000-000032020000}"/>
    <cellStyle name="CustomizationCells 4" xfId="443" xr:uid="{00000000-0005-0000-0000-000033020000}"/>
    <cellStyle name="CustomizationCells 5" xfId="444" xr:uid="{00000000-0005-0000-0000-000034020000}"/>
    <cellStyle name="CustomizationCells 6" xfId="445" xr:uid="{00000000-0005-0000-0000-000035020000}"/>
    <cellStyle name="Euro" xfId="446" xr:uid="{00000000-0005-0000-0000-000036020000}"/>
    <cellStyle name="Euro 10" xfId="447" xr:uid="{00000000-0005-0000-0000-000037020000}"/>
    <cellStyle name="Euro 10 2" xfId="448" xr:uid="{00000000-0005-0000-0000-000038020000}"/>
    <cellStyle name="Euro 10 2 2" xfId="449" xr:uid="{00000000-0005-0000-0000-000039020000}"/>
    <cellStyle name="Euro 10 3" xfId="450" xr:uid="{00000000-0005-0000-0000-00003A020000}"/>
    <cellStyle name="Euro 10 3 2" xfId="451" xr:uid="{00000000-0005-0000-0000-00003B020000}"/>
    <cellStyle name="Euro 10 3 2 2" xfId="10344" xr:uid="{00000000-0005-0000-0000-00003C020000}"/>
    <cellStyle name="Euro 10 3 3" xfId="452" xr:uid="{00000000-0005-0000-0000-00003D020000}"/>
    <cellStyle name="Euro 10 3 3 2" xfId="453" xr:uid="{00000000-0005-0000-0000-00003E020000}"/>
    <cellStyle name="Euro 10 3 4" xfId="454" xr:uid="{00000000-0005-0000-0000-00003F020000}"/>
    <cellStyle name="Euro 10 4" xfId="455" xr:uid="{00000000-0005-0000-0000-000040020000}"/>
    <cellStyle name="Euro 10 4 2" xfId="456" xr:uid="{00000000-0005-0000-0000-000041020000}"/>
    <cellStyle name="Euro 10 4 2 2" xfId="457" xr:uid="{00000000-0005-0000-0000-000042020000}"/>
    <cellStyle name="Euro 10 4 3" xfId="458" xr:uid="{00000000-0005-0000-0000-000043020000}"/>
    <cellStyle name="Euro 10 5" xfId="459" xr:uid="{00000000-0005-0000-0000-000044020000}"/>
    <cellStyle name="Euro 11" xfId="460" xr:uid="{00000000-0005-0000-0000-000045020000}"/>
    <cellStyle name="Euro 11 2" xfId="461" xr:uid="{00000000-0005-0000-0000-000046020000}"/>
    <cellStyle name="Euro 11 2 2" xfId="462" xr:uid="{00000000-0005-0000-0000-000047020000}"/>
    <cellStyle name="Euro 11 3" xfId="463" xr:uid="{00000000-0005-0000-0000-000048020000}"/>
    <cellStyle name="Euro 11 3 2" xfId="464" xr:uid="{00000000-0005-0000-0000-000049020000}"/>
    <cellStyle name="Euro 11 3 2 2" xfId="10345" xr:uid="{00000000-0005-0000-0000-00004A020000}"/>
    <cellStyle name="Euro 11 3 3" xfId="465" xr:uid="{00000000-0005-0000-0000-00004B020000}"/>
    <cellStyle name="Euro 11 3 3 2" xfId="466" xr:uid="{00000000-0005-0000-0000-00004C020000}"/>
    <cellStyle name="Euro 11 3 4" xfId="467" xr:uid="{00000000-0005-0000-0000-00004D020000}"/>
    <cellStyle name="Euro 11 4" xfId="468" xr:uid="{00000000-0005-0000-0000-00004E020000}"/>
    <cellStyle name="Euro 11 4 2" xfId="469" xr:uid="{00000000-0005-0000-0000-00004F020000}"/>
    <cellStyle name="Euro 11 4 2 2" xfId="470" xr:uid="{00000000-0005-0000-0000-000050020000}"/>
    <cellStyle name="Euro 11 4 3" xfId="471" xr:uid="{00000000-0005-0000-0000-000051020000}"/>
    <cellStyle name="Euro 11 5" xfId="472" xr:uid="{00000000-0005-0000-0000-000052020000}"/>
    <cellStyle name="Euro 12" xfId="473" xr:uid="{00000000-0005-0000-0000-000053020000}"/>
    <cellStyle name="Euro 12 2" xfId="474" xr:uid="{00000000-0005-0000-0000-000054020000}"/>
    <cellStyle name="Euro 12 2 2" xfId="475" xr:uid="{00000000-0005-0000-0000-000055020000}"/>
    <cellStyle name="Euro 12 3" xfId="476" xr:uid="{00000000-0005-0000-0000-000056020000}"/>
    <cellStyle name="Euro 12 3 2" xfId="477" xr:uid="{00000000-0005-0000-0000-000057020000}"/>
    <cellStyle name="Euro 12 3 2 2" xfId="10346" xr:uid="{00000000-0005-0000-0000-000058020000}"/>
    <cellStyle name="Euro 12 3 3" xfId="478" xr:uid="{00000000-0005-0000-0000-000059020000}"/>
    <cellStyle name="Euro 12 3 3 2" xfId="479" xr:uid="{00000000-0005-0000-0000-00005A020000}"/>
    <cellStyle name="Euro 12 3 4" xfId="480" xr:uid="{00000000-0005-0000-0000-00005B020000}"/>
    <cellStyle name="Euro 12 4" xfId="481" xr:uid="{00000000-0005-0000-0000-00005C020000}"/>
    <cellStyle name="Euro 12 4 2" xfId="482" xr:uid="{00000000-0005-0000-0000-00005D020000}"/>
    <cellStyle name="Euro 12 4 2 2" xfId="483" xr:uid="{00000000-0005-0000-0000-00005E020000}"/>
    <cellStyle name="Euro 12 4 3" xfId="484" xr:uid="{00000000-0005-0000-0000-00005F020000}"/>
    <cellStyle name="Euro 12 5" xfId="485" xr:uid="{00000000-0005-0000-0000-000060020000}"/>
    <cellStyle name="Euro 13" xfId="486" xr:uid="{00000000-0005-0000-0000-000061020000}"/>
    <cellStyle name="Euro 13 2" xfId="487" xr:uid="{00000000-0005-0000-0000-000062020000}"/>
    <cellStyle name="Euro 13 2 2" xfId="488" xr:uid="{00000000-0005-0000-0000-000063020000}"/>
    <cellStyle name="Euro 13 3" xfId="489" xr:uid="{00000000-0005-0000-0000-000064020000}"/>
    <cellStyle name="Euro 13 3 2" xfId="490" xr:uid="{00000000-0005-0000-0000-000065020000}"/>
    <cellStyle name="Euro 13 3 2 2" xfId="10347" xr:uid="{00000000-0005-0000-0000-000066020000}"/>
    <cellStyle name="Euro 13 3 3" xfId="491" xr:uid="{00000000-0005-0000-0000-000067020000}"/>
    <cellStyle name="Euro 13 3 3 2" xfId="492" xr:uid="{00000000-0005-0000-0000-000068020000}"/>
    <cellStyle name="Euro 13 3 4" xfId="493" xr:uid="{00000000-0005-0000-0000-000069020000}"/>
    <cellStyle name="Euro 13 4" xfId="494" xr:uid="{00000000-0005-0000-0000-00006A020000}"/>
    <cellStyle name="Euro 13 4 2" xfId="495" xr:uid="{00000000-0005-0000-0000-00006B020000}"/>
    <cellStyle name="Euro 13 4 2 2" xfId="496" xr:uid="{00000000-0005-0000-0000-00006C020000}"/>
    <cellStyle name="Euro 13 4 3" xfId="497" xr:uid="{00000000-0005-0000-0000-00006D020000}"/>
    <cellStyle name="Euro 13 5" xfId="498" xr:uid="{00000000-0005-0000-0000-00006E020000}"/>
    <cellStyle name="Euro 14" xfId="499" xr:uid="{00000000-0005-0000-0000-00006F020000}"/>
    <cellStyle name="Euro 14 2" xfId="500" xr:uid="{00000000-0005-0000-0000-000070020000}"/>
    <cellStyle name="Euro 14 2 2" xfId="501" xr:uid="{00000000-0005-0000-0000-000071020000}"/>
    <cellStyle name="Euro 14 3" xfId="502" xr:uid="{00000000-0005-0000-0000-000072020000}"/>
    <cellStyle name="Euro 14 3 2" xfId="503" xr:uid="{00000000-0005-0000-0000-000073020000}"/>
    <cellStyle name="Euro 14 3 2 2" xfId="10348" xr:uid="{00000000-0005-0000-0000-000074020000}"/>
    <cellStyle name="Euro 14 3 3" xfId="504" xr:uid="{00000000-0005-0000-0000-000075020000}"/>
    <cellStyle name="Euro 14 3 3 2" xfId="505" xr:uid="{00000000-0005-0000-0000-000076020000}"/>
    <cellStyle name="Euro 14 3 4" xfId="506" xr:uid="{00000000-0005-0000-0000-000077020000}"/>
    <cellStyle name="Euro 14 4" xfId="507" xr:uid="{00000000-0005-0000-0000-000078020000}"/>
    <cellStyle name="Euro 14 4 2" xfId="508" xr:uid="{00000000-0005-0000-0000-000079020000}"/>
    <cellStyle name="Euro 14 4 2 2" xfId="509" xr:uid="{00000000-0005-0000-0000-00007A020000}"/>
    <cellStyle name="Euro 14 4 3" xfId="510" xr:uid="{00000000-0005-0000-0000-00007B020000}"/>
    <cellStyle name="Euro 14 5" xfId="511" xr:uid="{00000000-0005-0000-0000-00007C020000}"/>
    <cellStyle name="Euro 15" xfId="512" xr:uid="{00000000-0005-0000-0000-00007D020000}"/>
    <cellStyle name="Euro 15 2" xfId="513" xr:uid="{00000000-0005-0000-0000-00007E020000}"/>
    <cellStyle name="Euro 15 2 2" xfId="514" xr:uid="{00000000-0005-0000-0000-00007F020000}"/>
    <cellStyle name="Euro 15 3" xfId="515" xr:uid="{00000000-0005-0000-0000-000080020000}"/>
    <cellStyle name="Euro 15 3 2" xfId="516" xr:uid="{00000000-0005-0000-0000-000081020000}"/>
    <cellStyle name="Euro 15 3 2 2" xfId="10349" xr:uid="{00000000-0005-0000-0000-000082020000}"/>
    <cellStyle name="Euro 15 3 3" xfId="517" xr:uid="{00000000-0005-0000-0000-000083020000}"/>
    <cellStyle name="Euro 15 3 3 2" xfId="518" xr:uid="{00000000-0005-0000-0000-000084020000}"/>
    <cellStyle name="Euro 15 3 4" xfId="519" xr:uid="{00000000-0005-0000-0000-000085020000}"/>
    <cellStyle name="Euro 15 4" xfId="520" xr:uid="{00000000-0005-0000-0000-000086020000}"/>
    <cellStyle name="Euro 15 4 2" xfId="521" xr:uid="{00000000-0005-0000-0000-000087020000}"/>
    <cellStyle name="Euro 15 4 2 2" xfId="522" xr:uid="{00000000-0005-0000-0000-000088020000}"/>
    <cellStyle name="Euro 15 4 3" xfId="523" xr:uid="{00000000-0005-0000-0000-000089020000}"/>
    <cellStyle name="Euro 15 5" xfId="524" xr:uid="{00000000-0005-0000-0000-00008A020000}"/>
    <cellStyle name="Euro 16" xfId="525" xr:uid="{00000000-0005-0000-0000-00008B020000}"/>
    <cellStyle name="Euro 16 2" xfId="526" xr:uid="{00000000-0005-0000-0000-00008C020000}"/>
    <cellStyle name="Euro 16 2 2" xfId="527" xr:uid="{00000000-0005-0000-0000-00008D020000}"/>
    <cellStyle name="Euro 16 3" xfId="528" xr:uid="{00000000-0005-0000-0000-00008E020000}"/>
    <cellStyle name="Euro 16 3 2" xfId="529" xr:uid="{00000000-0005-0000-0000-00008F020000}"/>
    <cellStyle name="Euro 16 3 2 2" xfId="10350" xr:uid="{00000000-0005-0000-0000-000090020000}"/>
    <cellStyle name="Euro 16 3 3" xfId="530" xr:uid="{00000000-0005-0000-0000-000091020000}"/>
    <cellStyle name="Euro 16 3 3 2" xfId="531" xr:uid="{00000000-0005-0000-0000-000092020000}"/>
    <cellStyle name="Euro 16 3 4" xfId="532" xr:uid="{00000000-0005-0000-0000-000093020000}"/>
    <cellStyle name="Euro 16 4" xfId="533" xr:uid="{00000000-0005-0000-0000-000094020000}"/>
    <cellStyle name="Euro 16 4 2" xfId="534" xr:uid="{00000000-0005-0000-0000-000095020000}"/>
    <cellStyle name="Euro 16 4 2 2" xfId="535" xr:uid="{00000000-0005-0000-0000-000096020000}"/>
    <cellStyle name="Euro 16 4 3" xfId="536" xr:uid="{00000000-0005-0000-0000-000097020000}"/>
    <cellStyle name="Euro 16 5" xfId="537" xr:uid="{00000000-0005-0000-0000-000098020000}"/>
    <cellStyle name="Euro 17" xfId="538" xr:uid="{00000000-0005-0000-0000-000099020000}"/>
    <cellStyle name="Euro 17 2" xfId="539" xr:uid="{00000000-0005-0000-0000-00009A020000}"/>
    <cellStyle name="Euro 17 2 2" xfId="540" xr:uid="{00000000-0005-0000-0000-00009B020000}"/>
    <cellStyle name="Euro 17 3" xfId="541" xr:uid="{00000000-0005-0000-0000-00009C020000}"/>
    <cellStyle name="Euro 17 3 2" xfId="542" xr:uid="{00000000-0005-0000-0000-00009D020000}"/>
    <cellStyle name="Euro 17 3 2 2" xfId="10351" xr:uid="{00000000-0005-0000-0000-00009E020000}"/>
    <cellStyle name="Euro 17 3 3" xfId="543" xr:uid="{00000000-0005-0000-0000-00009F020000}"/>
    <cellStyle name="Euro 17 3 3 2" xfId="544" xr:uid="{00000000-0005-0000-0000-0000A0020000}"/>
    <cellStyle name="Euro 17 3 4" xfId="545" xr:uid="{00000000-0005-0000-0000-0000A1020000}"/>
    <cellStyle name="Euro 17 4" xfId="546" xr:uid="{00000000-0005-0000-0000-0000A2020000}"/>
    <cellStyle name="Euro 17 4 2" xfId="547" xr:uid="{00000000-0005-0000-0000-0000A3020000}"/>
    <cellStyle name="Euro 17 4 2 2" xfId="548" xr:uid="{00000000-0005-0000-0000-0000A4020000}"/>
    <cellStyle name="Euro 17 4 3" xfId="549" xr:uid="{00000000-0005-0000-0000-0000A5020000}"/>
    <cellStyle name="Euro 17 5" xfId="550" xr:uid="{00000000-0005-0000-0000-0000A6020000}"/>
    <cellStyle name="Euro 18" xfId="551" xr:uid="{00000000-0005-0000-0000-0000A7020000}"/>
    <cellStyle name="Euro 18 2" xfId="552" xr:uid="{00000000-0005-0000-0000-0000A8020000}"/>
    <cellStyle name="Euro 18 2 2" xfId="553" xr:uid="{00000000-0005-0000-0000-0000A9020000}"/>
    <cellStyle name="Euro 18 3" xfId="554" xr:uid="{00000000-0005-0000-0000-0000AA020000}"/>
    <cellStyle name="Euro 18 3 2" xfId="555" xr:uid="{00000000-0005-0000-0000-0000AB020000}"/>
    <cellStyle name="Euro 18 3 2 2" xfId="10352" xr:uid="{00000000-0005-0000-0000-0000AC020000}"/>
    <cellStyle name="Euro 18 3 3" xfId="556" xr:uid="{00000000-0005-0000-0000-0000AD020000}"/>
    <cellStyle name="Euro 18 3 3 2" xfId="557" xr:uid="{00000000-0005-0000-0000-0000AE020000}"/>
    <cellStyle name="Euro 18 3 4" xfId="558" xr:uid="{00000000-0005-0000-0000-0000AF020000}"/>
    <cellStyle name="Euro 18 4" xfId="559" xr:uid="{00000000-0005-0000-0000-0000B0020000}"/>
    <cellStyle name="Euro 18 4 2" xfId="560" xr:uid="{00000000-0005-0000-0000-0000B1020000}"/>
    <cellStyle name="Euro 18 4 2 2" xfId="561" xr:uid="{00000000-0005-0000-0000-0000B2020000}"/>
    <cellStyle name="Euro 18 4 3" xfId="562" xr:uid="{00000000-0005-0000-0000-0000B3020000}"/>
    <cellStyle name="Euro 18 5" xfId="563" xr:uid="{00000000-0005-0000-0000-0000B4020000}"/>
    <cellStyle name="Euro 19" xfId="564" xr:uid="{00000000-0005-0000-0000-0000B5020000}"/>
    <cellStyle name="Euro 19 2" xfId="565" xr:uid="{00000000-0005-0000-0000-0000B6020000}"/>
    <cellStyle name="Euro 19 2 2" xfId="566" xr:uid="{00000000-0005-0000-0000-0000B7020000}"/>
    <cellStyle name="Euro 19 3" xfId="567" xr:uid="{00000000-0005-0000-0000-0000B8020000}"/>
    <cellStyle name="Euro 19 3 2" xfId="568" xr:uid="{00000000-0005-0000-0000-0000B9020000}"/>
    <cellStyle name="Euro 19 3 2 2" xfId="10353" xr:uid="{00000000-0005-0000-0000-0000BA020000}"/>
    <cellStyle name="Euro 19 3 3" xfId="569" xr:uid="{00000000-0005-0000-0000-0000BB020000}"/>
    <cellStyle name="Euro 19 3 3 2" xfId="570" xr:uid="{00000000-0005-0000-0000-0000BC020000}"/>
    <cellStyle name="Euro 19 3 4" xfId="571" xr:uid="{00000000-0005-0000-0000-0000BD020000}"/>
    <cellStyle name="Euro 19 4" xfId="572" xr:uid="{00000000-0005-0000-0000-0000BE020000}"/>
    <cellStyle name="Euro 19 4 2" xfId="573" xr:uid="{00000000-0005-0000-0000-0000BF020000}"/>
    <cellStyle name="Euro 19 4 2 2" xfId="574" xr:uid="{00000000-0005-0000-0000-0000C0020000}"/>
    <cellStyle name="Euro 19 4 3" xfId="575" xr:uid="{00000000-0005-0000-0000-0000C1020000}"/>
    <cellStyle name="Euro 19 5" xfId="576" xr:uid="{00000000-0005-0000-0000-0000C2020000}"/>
    <cellStyle name="Euro 2" xfId="577" xr:uid="{00000000-0005-0000-0000-0000C3020000}"/>
    <cellStyle name="Euro 2 2" xfId="578" xr:uid="{00000000-0005-0000-0000-0000C4020000}"/>
    <cellStyle name="Euro 2 2 2" xfId="579" xr:uid="{00000000-0005-0000-0000-0000C5020000}"/>
    <cellStyle name="Euro 2 3" xfId="580" xr:uid="{00000000-0005-0000-0000-0000C6020000}"/>
    <cellStyle name="Euro 2 3 2" xfId="581" xr:uid="{00000000-0005-0000-0000-0000C7020000}"/>
    <cellStyle name="Euro 2 3 2 2" xfId="10354" xr:uid="{00000000-0005-0000-0000-0000C8020000}"/>
    <cellStyle name="Euro 2 3 3" xfId="582" xr:uid="{00000000-0005-0000-0000-0000C9020000}"/>
    <cellStyle name="Euro 2 3 3 2" xfId="583" xr:uid="{00000000-0005-0000-0000-0000CA020000}"/>
    <cellStyle name="Euro 2 3 4" xfId="584" xr:uid="{00000000-0005-0000-0000-0000CB020000}"/>
    <cellStyle name="Euro 2 4" xfId="585" xr:uid="{00000000-0005-0000-0000-0000CC020000}"/>
    <cellStyle name="Euro 2 4 2" xfId="586" xr:uid="{00000000-0005-0000-0000-0000CD020000}"/>
    <cellStyle name="Euro 2 4 2 2" xfId="587" xr:uid="{00000000-0005-0000-0000-0000CE020000}"/>
    <cellStyle name="Euro 2 4 3" xfId="588" xr:uid="{00000000-0005-0000-0000-0000CF020000}"/>
    <cellStyle name="Euro 2 5" xfId="589" xr:uid="{00000000-0005-0000-0000-0000D0020000}"/>
    <cellStyle name="Euro 20" xfId="590" xr:uid="{00000000-0005-0000-0000-0000D1020000}"/>
    <cellStyle name="Euro 20 2" xfId="591" xr:uid="{00000000-0005-0000-0000-0000D2020000}"/>
    <cellStyle name="Euro 20 2 2" xfId="592" xr:uid="{00000000-0005-0000-0000-0000D3020000}"/>
    <cellStyle name="Euro 20 3" xfId="593" xr:uid="{00000000-0005-0000-0000-0000D4020000}"/>
    <cellStyle name="Euro 20 3 2" xfId="594" xr:uid="{00000000-0005-0000-0000-0000D5020000}"/>
    <cellStyle name="Euro 20 3 2 2" xfId="10355" xr:uid="{00000000-0005-0000-0000-0000D6020000}"/>
    <cellStyle name="Euro 20 3 3" xfId="595" xr:uid="{00000000-0005-0000-0000-0000D7020000}"/>
    <cellStyle name="Euro 20 3 3 2" xfId="596" xr:uid="{00000000-0005-0000-0000-0000D8020000}"/>
    <cellStyle name="Euro 20 3 4" xfId="597" xr:uid="{00000000-0005-0000-0000-0000D9020000}"/>
    <cellStyle name="Euro 20 4" xfId="598" xr:uid="{00000000-0005-0000-0000-0000DA020000}"/>
    <cellStyle name="Euro 20 4 2" xfId="599" xr:uid="{00000000-0005-0000-0000-0000DB020000}"/>
    <cellStyle name="Euro 20 4 2 2" xfId="600" xr:uid="{00000000-0005-0000-0000-0000DC020000}"/>
    <cellStyle name="Euro 20 4 3" xfId="601" xr:uid="{00000000-0005-0000-0000-0000DD020000}"/>
    <cellStyle name="Euro 20 5" xfId="602" xr:uid="{00000000-0005-0000-0000-0000DE020000}"/>
    <cellStyle name="Euro 21" xfId="603" xr:uid="{00000000-0005-0000-0000-0000DF020000}"/>
    <cellStyle name="Euro 21 2" xfId="604" xr:uid="{00000000-0005-0000-0000-0000E0020000}"/>
    <cellStyle name="Euro 21 2 2" xfId="605" xr:uid="{00000000-0005-0000-0000-0000E1020000}"/>
    <cellStyle name="Euro 21 3" xfId="606" xr:uid="{00000000-0005-0000-0000-0000E2020000}"/>
    <cellStyle name="Euro 21 3 2" xfId="607" xr:uid="{00000000-0005-0000-0000-0000E3020000}"/>
    <cellStyle name="Euro 21 3 2 2" xfId="10356" xr:uid="{00000000-0005-0000-0000-0000E4020000}"/>
    <cellStyle name="Euro 21 3 3" xfId="608" xr:uid="{00000000-0005-0000-0000-0000E5020000}"/>
    <cellStyle name="Euro 21 3 3 2" xfId="609" xr:uid="{00000000-0005-0000-0000-0000E6020000}"/>
    <cellStyle name="Euro 21 3 4" xfId="610" xr:uid="{00000000-0005-0000-0000-0000E7020000}"/>
    <cellStyle name="Euro 21 4" xfId="611" xr:uid="{00000000-0005-0000-0000-0000E8020000}"/>
    <cellStyle name="Euro 21 4 2" xfId="612" xr:uid="{00000000-0005-0000-0000-0000E9020000}"/>
    <cellStyle name="Euro 21 4 2 2" xfId="613" xr:uid="{00000000-0005-0000-0000-0000EA020000}"/>
    <cellStyle name="Euro 21 4 3" xfId="614" xr:uid="{00000000-0005-0000-0000-0000EB020000}"/>
    <cellStyle name="Euro 21 5" xfId="615" xr:uid="{00000000-0005-0000-0000-0000EC020000}"/>
    <cellStyle name="Euro 22" xfId="616" xr:uid="{00000000-0005-0000-0000-0000ED020000}"/>
    <cellStyle name="Euro 22 2" xfId="617" xr:uid="{00000000-0005-0000-0000-0000EE020000}"/>
    <cellStyle name="Euro 22 2 2" xfId="618" xr:uid="{00000000-0005-0000-0000-0000EF020000}"/>
    <cellStyle name="Euro 22 3" xfId="619" xr:uid="{00000000-0005-0000-0000-0000F0020000}"/>
    <cellStyle name="Euro 22 3 2" xfId="620" xr:uid="{00000000-0005-0000-0000-0000F1020000}"/>
    <cellStyle name="Euro 22 3 2 2" xfId="10357" xr:uid="{00000000-0005-0000-0000-0000F2020000}"/>
    <cellStyle name="Euro 22 3 3" xfId="621" xr:uid="{00000000-0005-0000-0000-0000F3020000}"/>
    <cellStyle name="Euro 22 3 3 2" xfId="622" xr:uid="{00000000-0005-0000-0000-0000F4020000}"/>
    <cellStyle name="Euro 22 3 4" xfId="623" xr:uid="{00000000-0005-0000-0000-0000F5020000}"/>
    <cellStyle name="Euro 22 4" xfId="624" xr:uid="{00000000-0005-0000-0000-0000F6020000}"/>
    <cellStyle name="Euro 22 4 2" xfId="625" xr:uid="{00000000-0005-0000-0000-0000F7020000}"/>
    <cellStyle name="Euro 22 4 2 2" xfId="626" xr:uid="{00000000-0005-0000-0000-0000F8020000}"/>
    <cellStyle name="Euro 22 4 3" xfId="627" xr:uid="{00000000-0005-0000-0000-0000F9020000}"/>
    <cellStyle name="Euro 22 5" xfId="628" xr:uid="{00000000-0005-0000-0000-0000FA020000}"/>
    <cellStyle name="Euro 23" xfId="629" xr:uid="{00000000-0005-0000-0000-0000FB020000}"/>
    <cellStyle name="Euro 23 2" xfId="630" xr:uid="{00000000-0005-0000-0000-0000FC020000}"/>
    <cellStyle name="Euro 23 2 2" xfId="631" xr:uid="{00000000-0005-0000-0000-0000FD020000}"/>
    <cellStyle name="Euro 23 3" xfId="632" xr:uid="{00000000-0005-0000-0000-0000FE020000}"/>
    <cellStyle name="Euro 23 3 2" xfId="633" xr:uid="{00000000-0005-0000-0000-0000FF020000}"/>
    <cellStyle name="Euro 23 3 2 2" xfId="10358" xr:uid="{00000000-0005-0000-0000-000000030000}"/>
    <cellStyle name="Euro 23 3 3" xfId="634" xr:uid="{00000000-0005-0000-0000-000001030000}"/>
    <cellStyle name="Euro 23 3 3 2" xfId="635" xr:uid="{00000000-0005-0000-0000-000002030000}"/>
    <cellStyle name="Euro 23 3 4" xfId="636" xr:uid="{00000000-0005-0000-0000-000003030000}"/>
    <cellStyle name="Euro 23 4" xfId="637" xr:uid="{00000000-0005-0000-0000-000004030000}"/>
    <cellStyle name="Euro 23 4 2" xfId="638" xr:uid="{00000000-0005-0000-0000-000005030000}"/>
    <cellStyle name="Euro 23 4 2 2" xfId="639" xr:uid="{00000000-0005-0000-0000-000006030000}"/>
    <cellStyle name="Euro 23 4 3" xfId="640" xr:uid="{00000000-0005-0000-0000-000007030000}"/>
    <cellStyle name="Euro 23 5" xfId="641" xr:uid="{00000000-0005-0000-0000-000008030000}"/>
    <cellStyle name="Euro 24" xfId="642" xr:uid="{00000000-0005-0000-0000-000009030000}"/>
    <cellStyle name="Euro 24 2" xfId="643" xr:uid="{00000000-0005-0000-0000-00000A030000}"/>
    <cellStyle name="Euro 24 2 2" xfId="644" xr:uid="{00000000-0005-0000-0000-00000B030000}"/>
    <cellStyle name="Euro 24 3" xfId="645" xr:uid="{00000000-0005-0000-0000-00000C030000}"/>
    <cellStyle name="Euro 24 3 2" xfId="646" xr:uid="{00000000-0005-0000-0000-00000D030000}"/>
    <cellStyle name="Euro 24 3 2 2" xfId="10359" xr:uid="{00000000-0005-0000-0000-00000E030000}"/>
    <cellStyle name="Euro 24 3 3" xfId="647" xr:uid="{00000000-0005-0000-0000-00000F030000}"/>
    <cellStyle name="Euro 24 3 3 2" xfId="648" xr:uid="{00000000-0005-0000-0000-000010030000}"/>
    <cellStyle name="Euro 24 3 4" xfId="649" xr:uid="{00000000-0005-0000-0000-000011030000}"/>
    <cellStyle name="Euro 24 4" xfId="650" xr:uid="{00000000-0005-0000-0000-000012030000}"/>
    <cellStyle name="Euro 24 4 2" xfId="651" xr:uid="{00000000-0005-0000-0000-000013030000}"/>
    <cellStyle name="Euro 24 4 2 2" xfId="652" xr:uid="{00000000-0005-0000-0000-000014030000}"/>
    <cellStyle name="Euro 24 4 3" xfId="653" xr:uid="{00000000-0005-0000-0000-000015030000}"/>
    <cellStyle name="Euro 24 5" xfId="654" xr:uid="{00000000-0005-0000-0000-000016030000}"/>
    <cellStyle name="Euro 25" xfId="655" xr:uid="{00000000-0005-0000-0000-000017030000}"/>
    <cellStyle name="Euro 25 2" xfId="656" xr:uid="{00000000-0005-0000-0000-000018030000}"/>
    <cellStyle name="Euro 25 2 2" xfId="657" xr:uid="{00000000-0005-0000-0000-000019030000}"/>
    <cellStyle name="Euro 25 3" xfId="658" xr:uid="{00000000-0005-0000-0000-00001A030000}"/>
    <cellStyle name="Euro 25 3 2" xfId="659" xr:uid="{00000000-0005-0000-0000-00001B030000}"/>
    <cellStyle name="Euro 25 3 2 2" xfId="10360" xr:uid="{00000000-0005-0000-0000-00001C030000}"/>
    <cellStyle name="Euro 25 3 3" xfId="660" xr:uid="{00000000-0005-0000-0000-00001D030000}"/>
    <cellStyle name="Euro 25 3 3 2" xfId="661" xr:uid="{00000000-0005-0000-0000-00001E030000}"/>
    <cellStyle name="Euro 25 3 4" xfId="662" xr:uid="{00000000-0005-0000-0000-00001F030000}"/>
    <cellStyle name="Euro 25 4" xfId="663" xr:uid="{00000000-0005-0000-0000-000020030000}"/>
    <cellStyle name="Euro 25 4 2" xfId="664" xr:uid="{00000000-0005-0000-0000-000021030000}"/>
    <cellStyle name="Euro 25 4 2 2" xfId="665" xr:uid="{00000000-0005-0000-0000-000022030000}"/>
    <cellStyle name="Euro 25 4 3" xfId="666" xr:uid="{00000000-0005-0000-0000-000023030000}"/>
    <cellStyle name="Euro 25 5" xfId="667" xr:uid="{00000000-0005-0000-0000-000024030000}"/>
    <cellStyle name="Euro 26" xfId="668" xr:uid="{00000000-0005-0000-0000-000025030000}"/>
    <cellStyle name="Euro 26 2" xfId="669" xr:uid="{00000000-0005-0000-0000-000026030000}"/>
    <cellStyle name="Euro 26 2 2" xfId="670" xr:uid="{00000000-0005-0000-0000-000027030000}"/>
    <cellStyle name="Euro 26 3" xfId="671" xr:uid="{00000000-0005-0000-0000-000028030000}"/>
    <cellStyle name="Euro 26 3 2" xfId="672" xr:uid="{00000000-0005-0000-0000-000029030000}"/>
    <cellStyle name="Euro 26 3 2 2" xfId="10361" xr:uid="{00000000-0005-0000-0000-00002A030000}"/>
    <cellStyle name="Euro 26 3 3" xfId="673" xr:uid="{00000000-0005-0000-0000-00002B030000}"/>
    <cellStyle name="Euro 26 3 3 2" xfId="674" xr:uid="{00000000-0005-0000-0000-00002C030000}"/>
    <cellStyle name="Euro 26 3 4" xfId="675" xr:uid="{00000000-0005-0000-0000-00002D030000}"/>
    <cellStyle name="Euro 26 4" xfId="676" xr:uid="{00000000-0005-0000-0000-00002E030000}"/>
    <cellStyle name="Euro 26 4 2" xfId="677" xr:uid="{00000000-0005-0000-0000-00002F030000}"/>
    <cellStyle name="Euro 26 4 2 2" xfId="678" xr:uid="{00000000-0005-0000-0000-000030030000}"/>
    <cellStyle name="Euro 26 4 3" xfId="679" xr:uid="{00000000-0005-0000-0000-000031030000}"/>
    <cellStyle name="Euro 26 5" xfId="680" xr:uid="{00000000-0005-0000-0000-000032030000}"/>
    <cellStyle name="Euro 27" xfId="681" xr:uid="{00000000-0005-0000-0000-000033030000}"/>
    <cellStyle name="Euro 27 2" xfId="682" xr:uid="{00000000-0005-0000-0000-000034030000}"/>
    <cellStyle name="Euro 27 2 2" xfId="683" xr:uid="{00000000-0005-0000-0000-000035030000}"/>
    <cellStyle name="Euro 27 3" xfId="684" xr:uid="{00000000-0005-0000-0000-000036030000}"/>
    <cellStyle name="Euro 27 3 2" xfId="685" xr:uid="{00000000-0005-0000-0000-000037030000}"/>
    <cellStyle name="Euro 27 3 2 2" xfId="10362" xr:uid="{00000000-0005-0000-0000-000038030000}"/>
    <cellStyle name="Euro 27 3 3" xfId="686" xr:uid="{00000000-0005-0000-0000-000039030000}"/>
    <cellStyle name="Euro 27 3 3 2" xfId="687" xr:uid="{00000000-0005-0000-0000-00003A030000}"/>
    <cellStyle name="Euro 27 3 4" xfId="688" xr:uid="{00000000-0005-0000-0000-00003B030000}"/>
    <cellStyle name="Euro 27 4" xfId="689" xr:uid="{00000000-0005-0000-0000-00003C030000}"/>
    <cellStyle name="Euro 27 4 2" xfId="690" xr:uid="{00000000-0005-0000-0000-00003D030000}"/>
    <cellStyle name="Euro 27 4 2 2" xfId="691" xr:uid="{00000000-0005-0000-0000-00003E030000}"/>
    <cellStyle name="Euro 27 4 3" xfId="692" xr:uid="{00000000-0005-0000-0000-00003F030000}"/>
    <cellStyle name="Euro 27 5" xfId="693" xr:uid="{00000000-0005-0000-0000-000040030000}"/>
    <cellStyle name="Euro 28" xfId="694" xr:uid="{00000000-0005-0000-0000-000041030000}"/>
    <cellStyle name="Euro 28 2" xfId="695" xr:uid="{00000000-0005-0000-0000-000042030000}"/>
    <cellStyle name="Euro 28 2 2" xfId="696" xr:uid="{00000000-0005-0000-0000-000043030000}"/>
    <cellStyle name="Euro 28 3" xfId="697" xr:uid="{00000000-0005-0000-0000-000044030000}"/>
    <cellStyle name="Euro 28 3 2" xfId="698" xr:uid="{00000000-0005-0000-0000-000045030000}"/>
    <cellStyle name="Euro 28 3 2 2" xfId="10363" xr:uid="{00000000-0005-0000-0000-000046030000}"/>
    <cellStyle name="Euro 28 3 3" xfId="699" xr:uid="{00000000-0005-0000-0000-000047030000}"/>
    <cellStyle name="Euro 28 3 3 2" xfId="700" xr:uid="{00000000-0005-0000-0000-000048030000}"/>
    <cellStyle name="Euro 28 3 4" xfId="701" xr:uid="{00000000-0005-0000-0000-000049030000}"/>
    <cellStyle name="Euro 28 4" xfId="702" xr:uid="{00000000-0005-0000-0000-00004A030000}"/>
    <cellStyle name="Euro 28 4 2" xfId="703" xr:uid="{00000000-0005-0000-0000-00004B030000}"/>
    <cellStyle name="Euro 28 4 2 2" xfId="704" xr:uid="{00000000-0005-0000-0000-00004C030000}"/>
    <cellStyle name="Euro 28 4 3" xfId="705" xr:uid="{00000000-0005-0000-0000-00004D030000}"/>
    <cellStyle name="Euro 28 5" xfId="706" xr:uid="{00000000-0005-0000-0000-00004E030000}"/>
    <cellStyle name="Euro 29" xfId="707" xr:uid="{00000000-0005-0000-0000-00004F030000}"/>
    <cellStyle name="Euro 29 2" xfId="708" xr:uid="{00000000-0005-0000-0000-000050030000}"/>
    <cellStyle name="Euro 29 2 2" xfId="709" xr:uid="{00000000-0005-0000-0000-000051030000}"/>
    <cellStyle name="Euro 29 3" xfId="710" xr:uid="{00000000-0005-0000-0000-000052030000}"/>
    <cellStyle name="Euro 29 3 2" xfId="711" xr:uid="{00000000-0005-0000-0000-000053030000}"/>
    <cellStyle name="Euro 29 3 2 2" xfId="10364" xr:uid="{00000000-0005-0000-0000-000054030000}"/>
    <cellStyle name="Euro 29 3 3" xfId="712" xr:uid="{00000000-0005-0000-0000-000055030000}"/>
    <cellStyle name="Euro 29 3 3 2" xfId="713" xr:uid="{00000000-0005-0000-0000-000056030000}"/>
    <cellStyle name="Euro 29 3 4" xfId="714" xr:uid="{00000000-0005-0000-0000-000057030000}"/>
    <cellStyle name="Euro 29 4" xfId="715" xr:uid="{00000000-0005-0000-0000-000058030000}"/>
    <cellStyle name="Euro 29 4 2" xfId="716" xr:uid="{00000000-0005-0000-0000-000059030000}"/>
    <cellStyle name="Euro 29 4 2 2" xfId="717" xr:uid="{00000000-0005-0000-0000-00005A030000}"/>
    <cellStyle name="Euro 29 4 3" xfId="718" xr:uid="{00000000-0005-0000-0000-00005B030000}"/>
    <cellStyle name="Euro 29 5" xfId="719" xr:uid="{00000000-0005-0000-0000-00005C030000}"/>
    <cellStyle name="Euro 3" xfId="720" xr:uid="{00000000-0005-0000-0000-00005D030000}"/>
    <cellStyle name="Euro 3 2" xfId="721" xr:uid="{00000000-0005-0000-0000-00005E030000}"/>
    <cellStyle name="Euro 3 2 2" xfId="722" xr:uid="{00000000-0005-0000-0000-00005F030000}"/>
    <cellStyle name="Euro 3 3" xfId="723" xr:uid="{00000000-0005-0000-0000-000060030000}"/>
    <cellStyle name="Euro 3 3 2" xfId="724" xr:uid="{00000000-0005-0000-0000-000061030000}"/>
    <cellStyle name="Euro 3 3 2 2" xfId="10365" xr:uid="{00000000-0005-0000-0000-000062030000}"/>
    <cellStyle name="Euro 3 3 3" xfId="725" xr:uid="{00000000-0005-0000-0000-000063030000}"/>
    <cellStyle name="Euro 3 3 3 2" xfId="726" xr:uid="{00000000-0005-0000-0000-000064030000}"/>
    <cellStyle name="Euro 3 3 4" xfId="727" xr:uid="{00000000-0005-0000-0000-000065030000}"/>
    <cellStyle name="Euro 3 4" xfId="728" xr:uid="{00000000-0005-0000-0000-000066030000}"/>
    <cellStyle name="Euro 3 4 2" xfId="729" xr:uid="{00000000-0005-0000-0000-000067030000}"/>
    <cellStyle name="Euro 3 4 2 2" xfId="730" xr:uid="{00000000-0005-0000-0000-000068030000}"/>
    <cellStyle name="Euro 3 4 3" xfId="731" xr:uid="{00000000-0005-0000-0000-000069030000}"/>
    <cellStyle name="Euro 3 5" xfId="732" xr:uid="{00000000-0005-0000-0000-00006A030000}"/>
    <cellStyle name="Euro 30" xfId="733" xr:uid="{00000000-0005-0000-0000-00006B030000}"/>
    <cellStyle name="Euro 30 2" xfId="734" xr:uid="{00000000-0005-0000-0000-00006C030000}"/>
    <cellStyle name="Euro 30 2 2" xfId="735" xr:uid="{00000000-0005-0000-0000-00006D030000}"/>
    <cellStyle name="Euro 30 3" xfId="736" xr:uid="{00000000-0005-0000-0000-00006E030000}"/>
    <cellStyle name="Euro 30 3 2" xfId="737" xr:uid="{00000000-0005-0000-0000-00006F030000}"/>
    <cellStyle name="Euro 30 3 2 2" xfId="10366" xr:uid="{00000000-0005-0000-0000-000070030000}"/>
    <cellStyle name="Euro 30 3 3" xfId="738" xr:uid="{00000000-0005-0000-0000-000071030000}"/>
    <cellStyle name="Euro 30 3 3 2" xfId="739" xr:uid="{00000000-0005-0000-0000-000072030000}"/>
    <cellStyle name="Euro 30 3 4" xfId="740" xr:uid="{00000000-0005-0000-0000-000073030000}"/>
    <cellStyle name="Euro 30 4" xfId="741" xr:uid="{00000000-0005-0000-0000-000074030000}"/>
    <cellStyle name="Euro 30 4 2" xfId="742" xr:uid="{00000000-0005-0000-0000-000075030000}"/>
    <cellStyle name="Euro 30 4 2 2" xfId="743" xr:uid="{00000000-0005-0000-0000-000076030000}"/>
    <cellStyle name="Euro 30 4 3" xfId="744" xr:uid="{00000000-0005-0000-0000-000077030000}"/>
    <cellStyle name="Euro 30 5" xfId="745" xr:uid="{00000000-0005-0000-0000-000078030000}"/>
    <cellStyle name="Euro 31" xfId="746" xr:uid="{00000000-0005-0000-0000-000079030000}"/>
    <cellStyle name="Euro 31 2" xfId="747" xr:uid="{00000000-0005-0000-0000-00007A030000}"/>
    <cellStyle name="Euro 31 2 2" xfId="748" xr:uid="{00000000-0005-0000-0000-00007B030000}"/>
    <cellStyle name="Euro 31 3" xfId="749" xr:uid="{00000000-0005-0000-0000-00007C030000}"/>
    <cellStyle name="Euro 31 3 2" xfId="750" xr:uid="{00000000-0005-0000-0000-00007D030000}"/>
    <cellStyle name="Euro 31 3 2 2" xfId="10367" xr:uid="{00000000-0005-0000-0000-00007E030000}"/>
    <cellStyle name="Euro 31 3 3" xfId="751" xr:uid="{00000000-0005-0000-0000-00007F030000}"/>
    <cellStyle name="Euro 31 3 3 2" xfId="752" xr:uid="{00000000-0005-0000-0000-000080030000}"/>
    <cellStyle name="Euro 31 3 4" xfId="753" xr:uid="{00000000-0005-0000-0000-000081030000}"/>
    <cellStyle name="Euro 31 4" xfId="754" xr:uid="{00000000-0005-0000-0000-000082030000}"/>
    <cellStyle name="Euro 31 4 2" xfId="755" xr:uid="{00000000-0005-0000-0000-000083030000}"/>
    <cellStyle name="Euro 31 4 2 2" xfId="756" xr:uid="{00000000-0005-0000-0000-000084030000}"/>
    <cellStyle name="Euro 31 4 3" xfId="757" xr:uid="{00000000-0005-0000-0000-000085030000}"/>
    <cellStyle name="Euro 31 5" xfId="758" xr:uid="{00000000-0005-0000-0000-000086030000}"/>
    <cellStyle name="Euro 32" xfId="759" xr:uid="{00000000-0005-0000-0000-000087030000}"/>
    <cellStyle name="Euro 32 2" xfId="760" xr:uid="{00000000-0005-0000-0000-000088030000}"/>
    <cellStyle name="Euro 32 2 2" xfId="761" xr:uid="{00000000-0005-0000-0000-000089030000}"/>
    <cellStyle name="Euro 32 3" xfId="762" xr:uid="{00000000-0005-0000-0000-00008A030000}"/>
    <cellStyle name="Euro 32 3 2" xfId="763" xr:uid="{00000000-0005-0000-0000-00008B030000}"/>
    <cellStyle name="Euro 32 3 2 2" xfId="10368" xr:uid="{00000000-0005-0000-0000-00008C030000}"/>
    <cellStyle name="Euro 32 3 3" xfId="764" xr:uid="{00000000-0005-0000-0000-00008D030000}"/>
    <cellStyle name="Euro 32 3 3 2" xfId="765" xr:uid="{00000000-0005-0000-0000-00008E030000}"/>
    <cellStyle name="Euro 32 3 4" xfId="766" xr:uid="{00000000-0005-0000-0000-00008F030000}"/>
    <cellStyle name="Euro 32 4" xfId="767" xr:uid="{00000000-0005-0000-0000-000090030000}"/>
    <cellStyle name="Euro 32 4 2" xfId="768" xr:uid="{00000000-0005-0000-0000-000091030000}"/>
    <cellStyle name="Euro 32 4 2 2" xfId="769" xr:uid="{00000000-0005-0000-0000-000092030000}"/>
    <cellStyle name="Euro 32 4 3" xfId="770" xr:uid="{00000000-0005-0000-0000-000093030000}"/>
    <cellStyle name="Euro 32 5" xfId="771" xr:uid="{00000000-0005-0000-0000-000094030000}"/>
    <cellStyle name="Euro 33" xfId="772" xr:uid="{00000000-0005-0000-0000-000095030000}"/>
    <cellStyle name="Euro 33 2" xfId="773" xr:uid="{00000000-0005-0000-0000-000096030000}"/>
    <cellStyle name="Euro 33 2 2" xfId="774" xr:uid="{00000000-0005-0000-0000-000097030000}"/>
    <cellStyle name="Euro 33 3" xfId="775" xr:uid="{00000000-0005-0000-0000-000098030000}"/>
    <cellStyle name="Euro 33 3 2" xfId="776" xr:uid="{00000000-0005-0000-0000-000099030000}"/>
    <cellStyle name="Euro 33 3 2 2" xfId="10369" xr:uid="{00000000-0005-0000-0000-00009A030000}"/>
    <cellStyle name="Euro 33 3 3" xfId="777" xr:uid="{00000000-0005-0000-0000-00009B030000}"/>
    <cellStyle name="Euro 33 3 3 2" xfId="778" xr:uid="{00000000-0005-0000-0000-00009C030000}"/>
    <cellStyle name="Euro 33 3 4" xfId="779" xr:uid="{00000000-0005-0000-0000-00009D030000}"/>
    <cellStyle name="Euro 33 4" xfId="780" xr:uid="{00000000-0005-0000-0000-00009E030000}"/>
    <cellStyle name="Euro 33 4 2" xfId="781" xr:uid="{00000000-0005-0000-0000-00009F030000}"/>
    <cellStyle name="Euro 33 4 2 2" xfId="782" xr:uid="{00000000-0005-0000-0000-0000A0030000}"/>
    <cellStyle name="Euro 33 4 3" xfId="783" xr:uid="{00000000-0005-0000-0000-0000A1030000}"/>
    <cellStyle name="Euro 33 5" xfId="784" xr:uid="{00000000-0005-0000-0000-0000A2030000}"/>
    <cellStyle name="Euro 34" xfId="785" xr:uid="{00000000-0005-0000-0000-0000A3030000}"/>
    <cellStyle name="Euro 34 2" xfId="786" xr:uid="{00000000-0005-0000-0000-0000A4030000}"/>
    <cellStyle name="Euro 34 2 2" xfId="787" xr:uid="{00000000-0005-0000-0000-0000A5030000}"/>
    <cellStyle name="Euro 34 3" xfId="788" xr:uid="{00000000-0005-0000-0000-0000A6030000}"/>
    <cellStyle name="Euro 34 3 2" xfId="789" xr:uid="{00000000-0005-0000-0000-0000A7030000}"/>
    <cellStyle name="Euro 34 3 2 2" xfId="10370" xr:uid="{00000000-0005-0000-0000-0000A8030000}"/>
    <cellStyle name="Euro 34 3 3" xfId="790" xr:uid="{00000000-0005-0000-0000-0000A9030000}"/>
    <cellStyle name="Euro 34 3 3 2" xfId="791" xr:uid="{00000000-0005-0000-0000-0000AA030000}"/>
    <cellStyle name="Euro 34 3 4" xfId="792" xr:uid="{00000000-0005-0000-0000-0000AB030000}"/>
    <cellStyle name="Euro 34 4" xfId="793" xr:uid="{00000000-0005-0000-0000-0000AC030000}"/>
    <cellStyle name="Euro 34 4 2" xfId="794" xr:uid="{00000000-0005-0000-0000-0000AD030000}"/>
    <cellStyle name="Euro 34 4 2 2" xfId="795" xr:uid="{00000000-0005-0000-0000-0000AE030000}"/>
    <cellStyle name="Euro 34 4 3" xfId="796" xr:uid="{00000000-0005-0000-0000-0000AF030000}"/>
    <cellStyle name="Euro 34 5" xfId="797" xr:uid="{00000000-0005-0000-0000-0000B0030000}"/>
    <cellStyle name="Euro 35" xfId="798" xr:uid="{00000000-0005-0000-0000-0000B1030000}"/>
    <cellStyle name="Euro 35 2" xfId="799" xr:uid="{00000000-0005-0000-0000-0000B2030000}"/>
    <cellStyle name="Euro 35 2 2" xfId="800" xr:uid="{00000000-0005-0000-0000-0000B3030000}"/>
    <cellStyle name="Euro 35 3" xfId="801" xr:uid="{00000000-0005-0000-0000-0000B4030000}"/>
    <cellStyle name="Euro 35 3 2" xfId="802" xr:uid="{00000000-0005-0000-0000-0000B5030000}"/>
    <cellStyle name="Euro 35 3 2 2" xfId="10371" xr:uid="{00000000-0005-0000-0000-0000B6030000}"/>
    <cellStyle name="Euro 35 3 3" xfId="803" xr:uid="{00000000-0005-0000-0000-0000B7030000}"/>
    <cellStyle name="Euro 35 3 3 2" xfId="804" xr:uid="{00000000-0005-0000-0000-0000B8030000}"/>
    <cellStyle name="Euro 35 3 4" xfId="805" xr:uid="{00000000-0005-0000-0000-0000B9030000}"/>
    <cellStyle name="Euro 35 4" xfId="806" xr:uid="{00000000-0005-0000-0000-0000BA030000}"/>
    <cellStyle name="Euro 35 4 2" xfId="807" xr:uid="{00000000-0005-0000-0000-0000BB030000}"/>
    <cellStyle name="Euro 35 4 2 2" xfId="808" xr:uid="{00000000-0005-0000-0000-0000BC030000}"/>
    <cellStyle name="Euro 35 4 3" xfId="809" xr:uid="{00000000-0005-0000-0000-0000BD030000}"/>
    <cellStyle name="Euro 35 5" xfId="810" xr:uid="{00000000-0005-0000-0000-0000BE030000}"/>
    <cellStyle name="Euro 36" xfId="811" xr:uid="{00000000-0005-0000-0000-0000BF030000}"/>
    <cellStyle name="Euro 36 2" xfId="812" xr:uid="{00000000-0005-0000-0000-0000C0030000}"/>
    <cellStyle name="Euro 36 2 2" xfId="813" xr:uid="{00000000-0005-0000-0000-0000C1030000}"/>
    <cellStyle name="Euro 36 3" xfId="814" xr:uid="{00000000-0005-0000-0000-0000C2030000}"/>
    <cellStyle name="Euro 36 3 2" xfId="815" xr:uid="{00000000-0005-0000-0000-0000C3030000}"/>
    <cellStyle name="Euro 36 3 2 2" xfId="10372" xr:uid="{00000000-0005-0000-0000-0000C4030000}"/>
    <cellStyle name="Euro 36 3 3" xfId="816" xr:uid="{00000000-0005-0000-0000-0000C5030000}"/>
    <cellStyle name="Euro 36 3 3 2" xfId="817" xr:uid="{00000000-0005-0000-0000-0000C6030000}"/>
    <cellStyle name="Euro 36 3 4" xfId="818" xr:uid="{00000000-0005-0000-0000-0000C7030000}"/>
    <cellStyle name="Euro 36 4" xfId="819" xr:uid="{00000000-0005-0000-0000-0000C8030000}"/>
    <cellStyle name="Euro 36 4 2" xfId="820" xr:uid="{00000000-0005-0000-0000-0000C9030000}"/>
    <cellStyle name="Euro 36 4 2 2" xfId="821" xr:uid="{00000000-0005-0000-0000-0000CA030000}"/>
    <cellStyle name="Euro 36 4 3" xfId="822" xr:uid="{00000000-0005-0000-0000-0000CB030000}"/>
    <cellStyle name="Euro 36 5" xfId="823" xr:uid="{00000000-0005-0000-0000-0000CC030000}"/>
    <cellStyle name="Euro 37" xfId="824" xr:uid="{00000000-0005-0000-0000-0000CD030000}"/>
    <cellStyle name="Euro 37 2" xfId="825" xr:uid="{00000000-0005-0000-0000-0000CE030000}"/>
    <cellStyle name="Euro 37 2 2" xfId="826" xr:uid="{00000000-0005-0000-0000-0000CF030000}"/>
    <cellStyle name="Euro 37 3" xfId="827" xr:uid="{00000000-0005-0000-0000-0000D0030000}"/>
    <cellStyle name="Euro 37 3 2" xfId="828" xr:uid="{00000000-0005-0000-0000-0000D1030000}"/>
    <cellStyle name="Euro 37 3 2 2" xfId="10373" xr:uid="{00000000-0005-0000-0000-0000D2030000}"/>
    <cellStyle name="Euro 37 3 3" xfId="829" xr:uid="{00000000-0005-0000-0000-0000D3030000}"/>
    <cellStyle name="Euro 37 3 3 2" xfId="830" xr:uid="{00000000-0005-0000-0000-0000D4030000}"/>
    <cellStyle name="Euro 37 3 4" xfId="831" xr:uid="{00000000-0005-0000-0000-0000D5030000}"/>
    <cellStyle name="Euro 37 4" xfId="832" xr:uid="{00000000-0005-0000-0000-0000D6030000}"/>
    <cellStyle name="Euro 37 4 2" xfId="833" xr:uid="{00000000-0005-0000-0000-0000D7030000}"/>
    <cellStyle name="Euro 37 4 2 2" xfId="834" xr:uid="{00000000-0005-0000-0000-0000D8030000}"/>
    <cellStyle name="Euro 37 4 3" xfId="835" xr:uid="{00000000-0005-0000-0000-0000D9030000}"/>
    <cellStyle name="Euro 37 5" xfId="836" xr:uid="{00000000-0005-0000-0000-0000DA030000}"/>
    <cellStyle name="Euro 38" xfId="837" xr:uid="{00000000-0005-0000-0000-0000DB030000}"/>
    <cellStyle name="Euro 38 2" xfId="838" xr:uid="{00000000-0005-0000-0000-0000DC030000}"/>
    <cellStyle name="Euro 38 2 2" xfId="839" xr:uid="{00000000-0005-0000-0000-0000DD030000}"/>
    <cellStyle name="Euro 38 3" xfId="840" xr:uid="{00000000-0005-0000-0000-0000DE030000}"/>
    <cellStyle name="Euro 38 3 2" xfId="841" xr:uid="{00000000-0005-0000-0000-0000DF030000}"/>
    <cellStyle name="Euro 38 3 2 2" xfId="10374" xr:uid="{00000000-0005-0000-0000-0000E0030000}"/>
    <cellStyle name="Euro 38 3 3" xfId="842" xr:uid="{00000000-0005-0000-0000-0000E1030000}"/>
    <cellStyle name="Euro 38 3 3 2" xfId="843" xr:uid="{00000000-0005-0000-0000-0000E2030000}"/>
    <cellStyle name="Euro 38 3 4" xfId="844" xr:uid="{00000000-0005-0000-0000-0000E3030000}"/>
    <cellStyle name="Euro 38 4" xfId="845" xr:uid="{00000000-0005-0000-0000-0000E4030000}"/>
    <cellStyle name="Euro 38 4 2" xfId="846" xr:uid="{00000000-0005-0000-0000-0000E5030000}"/>
    <cellStyle name="Euro 38 4 2 2" xfId="847" xr:uid="{00000000-0005-0000-0000-0000E6030000}"/>
    <cellStyle name="Euro 38 4 3" xfId="848" xr:uid="{00000000-0005-0000-0000-0000E7030000}"/>
    <cellStyle name="Euro 38 5" xfId="849" xr:uid="{00000000-0005-0000-0000-0000E8030000}"/>
    <cellStyle name="Euro 39" xfId="850" xr:uid="{00000000-0005-0000-0000-0000E9030000}"/>
    <cellStyle name="Euro 39 2" xfId="851" xr:uid="{00000000-0005-0000-0000-0000EA030000}"/>
    <cellStyle name="Euro 39 2 2" xfId="852" xr:uid="{00000000-0005-0000-0000-0000EB030000}"/>
    <cellStyle name="Euro 39 3" xfId="853" xr:uid="{00000000-0005-0000-0000-0000EC030000}"/>
    <cellStyle name="Euro 39 3 2" xfId="854" xr:uid="{00000000-0005-0000-0000-0000ED030000}"/>
    <cellStyle name="Euro 39 3 2 2" xfId="10375" xr:uid="{00000000-0005-0000-0000-0000EE030000}"/>
    <cellStyle name="Euro 39 3 3" xfId="855" xr:uid="{00000000-0005-0000-0000-0000EF030000}"/>
    <cellStyle name="Euro 39 3 3 2" xfId="856" xr:uid="{00000000-0005-0000-0000-0000F0030000}"/>
    <cellStyle name="Euro 39 3 4" xfId="857" xr:uid="{00000000-0005-0000-0000-0000F1030000}"/>
    <cellStyle name="Euro 39 4" xfId="858" xr:uid="{00000000-0005-0000-0000-0000F2030000}"/>
    <cellStyle name="Euro 39 4 2" xfId="859" xr:uid="{00000000-0005-0000-0000-0000F3030000}"/>
    <cellStyle name="Euro 39 4 2 2" xfId="860" xr:uid="{00000000-0005-0000-0000-0000F4030000}"/>
    <cellStyle name="Euro 39 4 3" xfId="861" xr:uid="{00000000-0005-0000-0000-0000F5030000}"/>
    <cellStyle name="Euro 39 5" xfId="862" xr:uid="{00000000-0005-0000-0000-0000F6030000}"/>
    <cellStyle name="Euro 4" xfId="863" xr:uid="{00000000-0005-0000-0000-0000F7030000}"/>
    <cellStyle name="Euro 4 2" xfId="864" xr:uid="{00000000-0005-0000-0000-0000F8030000}"/>
    <cellStyle name="Euro 4 2 2" xfId="865" xr:uid="{00000000-0005-0000-0000-0000F9030000}"/>
    <cellStyle name="Euro 4 3" xfId="866" xr:uid="{00000000-0005-0000-0000-0000FA030000}"/>
    <cellStyle name="Euro 4 3 2" xfId="867" xr:uid="{00000000-0005-0000-0000-0000FB030000}"/>
    <cellStyle name="Euro 4 3 2 2" xfId="10376" xr:uid="{00000000-0005-0000-0000-0000FC030000}"/>
    <cellStyle name="Euro 4 3 3" xfId="868" xr:uid="{00000000-0005-0000-0000-0000FD030000}"/>
    <cellStyle name="Euro 4 3 3 2" xfId="869" xr:uid="{00000000-0005-0000-0000-0000FE030000}"/>
    <cellStyle name="Euro 4 3 4" xfId="870" xr:uid="{00000000-0005-0000-0000-0000FF030000}"/>
    <cellStyle name="Euro 4 4" xfId="871" xr:uid="{00000000-0005-0000-0000-000000040000}"/>
    <cellStyle name="Euro 4 4 2" xfId="872" xr:uid="{00000000-0005-0000-0000-000001040000}"/>
    <cellStyle name="Euro 4 4 2 2" xfId="873" xr:uid="{00000000-0005-0000-0000-000002040000}"/>
    <cellStyle name="Euro 4 4 3" xfId="874" xr:uid="{00000000-0005-0000-0000-000003040000}"/>
    <cellStyle name="Euro 4 5" xfId="875" xr:uid="{00000000-0005-0000-0000-000004040000}"/>
    <cellStyle name="Euro 40" xfId="876" xr:uid="{00000000-0005-0000-0000-000005040000}"/>
    <cellStyle name="Euro 40 2" xfId="877" xr:uid="{00000000-0005-0000-0000-000006040000}"/>
    <cellStyle name="Euro 40 2 2" xfId="878" xr:uid="{00000000-0005-0000-0000-000007040000}"/>
    <cellStyle name="Euro 40 3" xfId="879" xr:uid="{00000000-0005-0000-0000-000008040000}"/>
    <cellStyle name="Euro 40 3 2" xfId="880" xr:uid="{00000000-0005-0000-0000-000009040000}"/>
    <cellStyle name="Euro 40 3 2 2" xfId="10377" xr:uid="{00000000-0005-0000-0000-00000A040000}"/>
    <cellStyle name="Euro 40 3 3" xfId="881" xr:uid="{00000000-0005-0000-0000-00000B040000}"/>
    <cellStyle name="Euro 40 3 3 2" xfId="882" xr:uid="{00000000-0005-0000-0000-00000C040000}"/>
    <cellStyle name="Euro 40 3 4" xfId="883" xr:uid="{00000000-0005-0000-0000-00000D040000}"/>
    <cellStyle name="Euro 40 4" xfId="884" xr:uid="{00000000-0005-0000-0000-00000E040000}"/>
    <cellStyle name="Euro 40 4 2" xfId="885" xr:uid="{00000000-0005-0000-0000-00000F040000}"/>
    <cellStyle name="Euro 40 4 2 2" xfId="886" xr:uid="{00000000-0005-0000-0000-000010040000}"/>
    <cellStyle name="Euro 40 4 3" xfId="887" xr:uid="{00000000-0005-0000-0000-000011040000}"/>
    <cellStyle name="Euro 40 5" xfId="888" xr:uid="{00000000-0005-0000-0000-000012040000}"/>
    <cellStyle name="Euro 41" xfId="889" xr:uid="{00000000-0005-0000-0000-000013040000}"/>
    <cellStyle name="Euro 41 2" xfId="890" xr:uid="{00000000-0005-0000-0000-000014040000}"/>
    <cellStyle name="Euro 41 2 2" xfId="891" xr:uid="{00000000-0005-0000-0000-000015040000}"/>
    <cellStyle name="Euro 41 3" xfId="892" xr:uid="{00000000-0005-0000-0000-000016040000}"/>
    <cellStyle name="Euro 41 3 2" xfId="893" xr:uid="{00000000-0005-0000-0000-000017040000}"/>
    <cellStyle name="Euro 41 3 2 2" xfId="10378" xr:uid="{00000000-0005-0000-0000-000018040000}"/>
    <cellStyle name="Euro 41 3 3" xfId="894" xr:uid="{00000000-0005-0000-0000-000019040000}"/>
    <cellStyle name="Euro 41 3 3 2" xfId="895" xr:uid="{00000000-0005-0000-0000-00001A040000}"/>
    <cellStyle name="Euro 41 3 4" xfId="896" xr:uid="{00000000-0005-0000-0000-00001B040000}"/>
    <cellStyle name="Euro 41 4" xfId="897" xr:uid="{00000000-0005-0000-0000-00001C040000}"/>
    <cellStyle name="Euro 41 4 2" xfId="898" xr:uid="{00000000-0005-0000-0000-00001D040000}"/>
    <cellStyle name="Euro 41 4 2 2" xfId="899" xr:uid="{00000000-0005-0000-0000-00001E040000}"/>
    <cellStyle name="Euro 41 4 3" xfId="900" xr:uid="{00000000-0005-0000-0000-00001F040000}"/>
    <cellStyle name="Euro 41 5" xfId="901" xr:uid="{00000000-0005-0000-0000-000020040000}"/>
    <cellStyle name="Euro 42" xfId="902" xr:uid="{00000000-0005-0000-0000-000021040000}"/>
    <cellStyle name="Euro 42 2" xfId="903" xr:uid="{00000000-0005-0000-0000-000022040000}"/>
    <cellStyle name="Euro 42 2 2" xfId="904" xr:uid="{00000000-0005-0000-0000-000023040000}"/>
    <cellStyle name="Euro 42 3" xfId="905" xr:uid="{00000000-0005-0000-0000-000024040000}"/>
    <cellStyle name="Euro 42 3 2" xfId="906" xr:uid="{00000000-0005-0000-0000-000025040000}"/>
    <cellStyle name="Euro 42 3 2 2" xfId="10379" xr:uid="{00000000-0005-0000-0000-000026040000}"/>
    <cellStyle name="Euro 42 3 3" xfId="907" xr:uid="{00000000-0005-0000-0000-000027040000}"/>
    <cellStyle name="Euro 42 3 3 2" xfId="908" xr:uid="{00000000-0005-0000-0000-000028040000}"/>
    <cellStyle name="Euro 42 3 4" xfId="909" xr:uid="{00000000-0005-0000-0000-000029040000}"/>
    <cellStyle name="Euro 42 4" xfId="910" xr:uid="{00000000-0005-0000-0000-00002A040000}"/>
    <cellStyle name="Euro 42 4 2" xfId="911" xr:uid="{00000000-0005-0000-0000-00002B040000}"/>
    <cellStyle name="Euro 42 4 2 2" xfId="912" xr:uid="{00000000-0005-0000-0000-00002C040000}"/>
    <cellStyle name="Euro 42 4 3" xfId="913" xr:uid="{00000000-0005-0000-0000-00002D040000}"/>
    <cellStyle name="Euro 42 5" xfId="914" xr:uid="{00000000-0005-0000-0000-00002E040000}"/>
    <cellStyle name="Euro 43" xfId="915" xr:uid="{00000000-0005-0000-0000-00002F040000}"/>
    <cellStyle name="Euro 43 2" xfId="916" xr:uid="{00000000-0005-0000-0000-000030040000}"/>
    <cellStyle name="Euro 43 2 2" xfId="917" xr:uid="{00000000-0005-0000-0000-000031040000}"/>
    <cellStyle name="Euro 43 3" xfId="918" xr:uid="{00000000-0005-0000-0000-000032040000}"/>
    <cellStyle name="Euro 43 3 2" xfId="919" xr:uid="{00000000-0005-0000-0000-000033040000}"/>
    <cellStyle name="Euro 43 3 2 2" xfId="10380" xr:uid="{00000000-0005-0000-0000-000034040000}"/>
    <cellStyle name="Euro 43 3 3" xfId="920" xr:uid="{00000000-0005-0000-0000-000035040000}"/>
    <cellStyle name="Euro 43 3 3 2" xfId="921" xr:uid="{00000000-0005-0000-0000-000036040000}"/>
    <cellStyle name="Euro 43 3 4" xfId="922" xr:uid="{00000000-0005-0000-0000-000037040000}"/>
    <cellStyle name="Euro 43 4" xfId="923" xr:uid="{00000000-0005-0000-0000-000038040000}"/>
    <cellStyle name="Euro 43 4 2" xfId="924" xr:uid="{00000000-0005-0000-0000-000039040000}"/>
    <cellStyle name="Euro 43 4 2 2" xfId="925" xr:uid="{00000000-0005-0000-0000-00003A040000}"/>
    <cellStyle name="Euro 43 4 3" xfId="926" xr:uid="{00000000-0005-0000-0000-00003B040000}"/>
    <cellStyle name="Euro 43 5" xfId="927" xr:uid="{00000000-0005-0000-0000-00003C040000}"/>
    <cellStyle name="Euro 44" xfId="928" xr:uid="{00000000-0005-0000-0000-00003D040000}"/>
    <cellStyle name="Euro 44 2" xfId="929" xr:uid="{00000000-0005-0000-0000-00003E040000}"/>
    <cellStyle name="Euro 44 2 2" xfId="930" xr:uid="{00000000-0005-0000-0000-00003F040000}"/>
    <cellStyle name="Euro 44 3" xfId="931" xr:uid="{00000000-0005-0000-0000-000040040000}"/>
    <cellStyle name="Euro 44 3 2" xfId="932" xr:uid="{00000000-0005-0000-0000-000041040000}"/>
    <cellStyle name="Euro 44 3 2 2" xfId="10381" xr:uid="{00000000-0005-0000-0000-000042040000}"/>
    <cellStyle name="Euro 44 3 3" xfId="933" xr:uid="{00000000-0005-0000-0000-000043040000}"/>
    <cellStyle name="Euro 44 3 3 2" xfId="934" xr:uid="{00000000-0005-0000-0000-000044040000}"/>
    <cellStyle name="Euro 44 3 4" xfId="935" xr:uid="{00000000-0005-0000-0000-000045040000}"/>
    <cellStyle name="Euro 44 4" xfId="936" xr:uid="{00000000-0005-0000-0000-000046040000}"/>
    <cellStyle name="Euro 44 4 2" xfId="937" xr:uid="{00000000-0005-0000-0000-000047040000}"/>
    <cellStyle name="Euro 44 4 2 2" xfId="938" xr:uid="{00000000-0005-0000-0000-000048040000}"/>
    <cellStyle name="Euro 44 4 3" xfId="939" xr:uid="{00000000-0005-0000-0000-000049040000}"/>
    <cellStyle name="Euro 44 5" xfId="940" xr:uid="{00000000-0005-0000-0000-00004A040000}"/>
    <cellStyle name="Euro 45" xfId="941" xr:uid="{00000000-0005-0000-0000-00004B040000}"/>
    <cellStyle name="Euro 45 2" xfId="942" xr:uid="{00000000-0005-0000-0000-00004C040000}"/>
    <cellStyle name="Euro 45 2 2" xfId="943" xr:uid="{00000000-0005-0000-0000-00004D040000}"/>
    <cellStyle name="Euro 45 3" xfId="944" xr:uid="{00000000-0005-0000-0000-00004E040000}"/>
    <cellStyle name="Euro 46" xfId="945" xr:uid="{00000000-0005-0000-0000-00004F040000}"/>
    <cellStyle name="Euro 46 2" xfId="946" xr:uid="{00000000-0005-0000-0000-000050040000}"/>
    <cellStyle name="Euro 47" xfId="947" xr:uid="{00000000-0005-0000-0000-000051040000}"/>
    <cellStyle name="Euro 47 2" xfId="948" xr:uid="{00000000-0005-0000-0000-000052040000}"/>
    <cellStyle name="Euro 47 2 2" xfId="10382" xr:uid="{00000000-0005-0000-0000-000053040000}"/>
    <cellStyle name="Euro 47 3" xfId="949" xr:uid="{00000000-0005-0000-0000-000054040000}"/>
    <cellStyle name="Euro 47 3 2" xfId="950" xr:uid="{00000000-0005-0000-0000-000055040000}"/>
    <cellStyle name="Euro 47 4" xfId="951" xr:uid="{00000000-0005-0000-0000-000056040000}"/>
    <cellStyle name="Euro 48" xfId="952" xr:uid="{00000000-0005-0000-0000-000057040000}"/>
    <cellStyle name="Euro 48 2" xfId="953" xr:uid="{00000000-0005-0000-0000-000058040000}"/>
    <cellStyle name="Euro 49" xfId="954" xr:uid="{00000000-0005-0000-0000-000059040000}"/>
    <cellStyle name="Euro 49 2" xfId="955" xr:uid="{00000000-0005-0000-0000-00005A040000}"/>
    <cellStyle name="Euro 49 2 2" xfId="956" xr:uid="{00000000-0005-0000-0000-00005B040000}"/>
    <cellStyle name="Euro 49 3" xfId="957" xr:uid="{00000000-0005-0000-0000-00005C040000}"/>
    <cellStyle name="Euro 5" xfId="958" xr:uid="{00000000-0005-0000-0000-00005D040000}"/>
    <cellStyle name="Euro 5 2" xfId="959" xr:uid="{00000000-0005-0000-0000-00005E040000}"/>
    <cellStyle name="Euro 5 2 2" xfId="960" xr:uid="{00000000-0005-0000-0000-00005F040000}"/>
    <cellStyle name="Euro 5 3" xfId="961" xr:uid="{00000000-0005-0000-0000-000060040000}"/>
    <cellStyle name="Euro 5 3 2" xfId="962" xr:uid="{00000000-0005-0000-0000-000061040000}"/>
    <cellStyle name="Euro 5 3 2 2" xfId="10383" xr:uid="{00000000-0005-0000-0000-000062040000}"/>
    <cellStyle name="Euro 5 3 3" xfId="963" xr:uid="{00000000-0005-0000-0000-000063040000}"/>
    <cellStyle name="Euro 5 3 3 2" xfId="964" xr:uid="{00000000-0005-0000-0000-000064040000}"/>
    <cellStyle name="Euro 5 3 4" xfId="965" xr:uid="{00000000-0005-0000-0000-000065040000}"/>
    <cellStyle name="Euro 5 4" xfId="966" xr:uid="{00000000-0005-0000-0000-000066040000}"/>
    <cellStyle name="Euro 5 4 2" xfId="967" xr:uid="{00000000-0005-0000-0000-000067040000}"/>
    <cellStyle name="Euro 5 4 2 2" xfId="968" xr:uid="{00000000-0005-0000-0000-000068040000}"/>
    <cellStyle name="Euro 5 4 3" xfId="969" xr:uid="{00000000-0005-0000-0000-000069040000}"/>
    <cellStyle name="Euro 5 5" xfId="970" xr:uid="{00000000-0005-0000-0000-00006A040000}"/>
    <cellStyle name="Euro 50" xfId="971" xr:uid="{00000000-0005-0000-0000-00006B040000}"/>
    <cellStyle name="Euro 51" xfId="972" xr:uid="{00000000-0005-0000-0000-00006C040000}"/>
    <cellStyle name="Euro 51 2" xfId="973" xr:uid="{00000000-0005-0000-0000-00006D040000}"/>
    <cellStyle name="Euro 6" xfId="974" xr:uid="{00000000-0005-0000-0000-00006E040000}"/>
    <cellStyle name="Euro 6 2" xfId="975" xr:uid="{00000000-0005-0000-0000-00006F040000}"/>
    <cellStyle name="Euro 6 2 2" xfId="976" xr:uid="{00000000-0005-0000-0000-000070040000}"/>
    <cellStyle name="Euro 6 3" xfId="977" xr:uid="{00000000-0005-0000-0000-000071040000}"/>
    <cellStyle name="Euro 6 3 2" xfId="978" xr:uid="{00000000-0005-0000-0000-000072040000}"/>
    <cellStyle name="Euro 6 3 2 2" xfId="10384" xr:uid="{00000000-0005-0000-0000-000073040000}"/>
    <cellStyle name="Euro 6 3 3" xfId="979" xr:uid="{00000000-0005-0000-0000-000074040000}"/>
    <cellStyle name="Euro 6 3 3 2" xfId="980" xr:uid="{00000000-0005-0000-0000-000075040000}"/>
    <cellStyle name="Euro 6 3 4" xfId="981" xr:uid="{00000000-0005-0000-0000-000076040000}"/>
    <cellStyle name="Euro 6 4" xfId="982" xr:uid="{00000000-0005-0000-0000-000077040000}"/>
    <cellStyle name="Euro 6 4 2" xfId="983" xr:uid="{00000000-0005-0000-0000-000078040000}"/>
    <cellStyle name="Euro 6 4 2 2" xfId="984" xr:uid="{00000000-0005-0000-0000-000079040000}"/>
    <cellStyle name="Euro 6 4 3" xfId="985" xr:uid="{00000000-0005-0000-0000-00007A040000}"/>
    <cellStyle name="Euro 6 5" xfId="986" xr:uid="{00000000-0005-0000-0000-00007B040000}"/>
    <cellStyle name="Euro 7" xfId="987" xr:uid="{00000000-0005-0000-0000-00007C040000}"/>
    <cellStyle name="Euro 7 2" xfId="988" xr:uid="{00000000-0005-0000-0000-00007D040000}"/>
    <cellStyle name="Euro 7 2 2" xfId="989" xr:uid="{00000000-0005-0000-0000-00007E040000}"/>
    <cellStyle name="Euro 7 3" xfId="990" xr:uid="{00000000-0005-0000-0000-00007F040000}"/>
    <cellStyle name="Euro 7 3 2" xfId="991" xr:uid="{00000000-0005-0000-0000-000080040000}"/>
    <cellStyle name="Euro 7 3 2 2" xfId="10385" xr:uid="{00000000-0005-0000-0000-000081040000}"/>
    <cellStyle name="Euro 7 3 3" xfId="992" xr:uid="{00000000-0005-0000-0000-000082040000}"/>
    <cellStyle name="Euro 7 3 3 2" xfId="993" xr:uid="{00000000-0005-0000-0000-000083040000}"/>
    <cellStyle name="Euro 7 3 4" xfId="994" xr:uid="{00000000-0005-0000-0000-000084040000}"/>
    <cellStyle name="Euro 7 4" xfId="995" xr:uid="{00000000-0005-0000-0000-000085040000}"/>
    <cellStyle name="Euro 7 4 2" xfId="996" xr:uid="{00000000-0005-0000-0000-000086040000}"/>
    <cellStyle name="Euro 7 4 2 2" xfId="997" xr:uid="{00000000-0005-0000-0000-000087040000}"/>
    <cellStyle name="Euro 7 4 3" xfId="998" xr:uid="{00000000-0005-0000-0000-000088040000}"/>
    <cellStyle name="Euro 7 5" xfId="999" xr:uid="{00000000-0005-0000-0000-000089040000}"/>
    <cellStyle name="Euro 8" xfId="1000" xr:uid="{00000000-0005-0000-0000-00008A040000}"/>
    <cellStyle name="Euro 8 2" xfId="1001" xr:uid="{00000000-0005-0000-0000-00008B040000}"/>
    <cellStyle name="Euro 8 2 2" xfId="1002" xr:uid="{00000000-0005-0000-0000-00008C040000}"/>
    <cellStyle name="Euro 8 3" xfId="1003" xr:uid="{00000000-0005-0000-0000-00008D040000}"/>
    <cellStyle name="Euro 8 3 2" xfId="1004" xr:uid="{00000000-0005-0000-0000-00008E040000}"/>
    <cellStyle name="Euro 8 3 2 2" xfId="10386" xr:uid="{00000000-0005-0000-0000-00008F040000}"/>
    <cellStyle name="Euro 8 3 3" xfId="1005" xr:uid="{00000000-0005-0000-0000-000090040000}"/>
    <cellStyle name="Euro 8 3 3 2" xfId="1006" xr:uid="{00000000-0005-0000-0000-000091040000}"/>
    <cellStyle name="Euro 8 3 4" xfId="1007" xr:uid="{00000000-0005-0000-0000-000092040000}"/>
    <cellStyle name="Euro 8 4" xfId="1008" xr:uid="{00000000-0005-0000-0000-000093040000}"/>
    <cellStyle name="Euro 8 4 2" xfId="1009" xr:uid="{00000000-0005-0000-0000-000094040000}"/>
    <cellStyle name="Euro 8 4 2 2" xfId="1010" xr:uid="{00000000-0005-0000-0000-000095040000}"/>
    <cellStyle name="Euro 8 4 3" xfId="1011" xr:uid="{00000000-0005-0000-0000-000096040000}"/>
    <cellStyle name="Euro 8 5" xfId="1012" xr:uid="{00000000-0005-0000-0000-000097040000}"/>
    <cellStyle name="Euro 9" xfId="1013" xr:uid="{00000000-0005-0000-0000-000098040000}"/>
    <cellStyle name="Euro 9 2" xfId="1014" xr:uid="{00000000-0005-0000-0000-000099040000}"/>
    <cellStyle name="Euro 9 2 2" xfId="1015" xr:uid="{00000000-0005-0000-0000-00009A040000}"/>
    <cellStyle name="Euro 9 3" xfId="1016" xr:uid="{00000000-0005-0000-0000-00009B040000}"/>
    <cellStyle name="Euro 9 3 2" xfId="1017" xr:uid="{00000000-0005-0000-0000-00009C040000}"/>
    <cellStyle name="Euro 9 3 2 2" xfId="10387" xr:uid="{00000000-0005-0000-0000-00009D040000}"/>
    <cellStyle name="Euro 9 3 3" xfId="1018" xr:uid="{00000000-0005-0000-0000-00009E040000}"/>
    <cellStyle name="Euro 9 3 3 2" xfId="1019" xr:uid="{00000000-0005-0000-0000-00009F040000}"/>
    <cellStyle name="Euro 9 3 4" xfId="1020" xr:uid="{00000000-0005-0000-0000-0000A0040000}"/>
    <cellStyle name="Euro 9 4" xfId="1021" xr:uid="{00000000-0005-0000-0000-0000A1040000}"/>
    <cellStyle name="Euro 9 4 2" xfId="1022" xr:uid="{00000000-0005-0000-0000-0000A2040000}"/>
    <cellStyle name="Euro 9 4 2 2" xfId="1023" xr:uid="{00000000-0005-0000-0000-0000A3040000}"/>
    <cellStyle name="Euro 9 4 3" xfId="1024" xr:uid="{00000000-0005-0000-0000-0000A4040000}"/>
    <cellStyle name="Euro 9 5" xfId="1025" xr:uid="{00000000-0005-0000-0000-0000A5040000}"/>
    <cellStyle name="Explanatory Text" xfId="1026" builtinId="53" customBuiltin="1"/>
    <cellStyle name="Explanatory Text 2" xfId="1027" xr:uid="{00000000-0005-0000-0000-0000A7040000}"/>
    <cellStyle name="Fixed2 - Type2" xfId="1028" xr:uid="{00000000-0005-0000-0000-0000A8040000}"/>
    <cellStyle name="Good" xfId="1029" builtinId="26" customBuiltin="1"/>
    <cellStyle name="Good 2" xfId="1030" xr:uid="{00000000-0005-0000-0000-0000AA040000}"/>
    <cellStyle name="Heading 1" xfId="1031" builtinId="16" customBuiltin="1"/>
    <cellStyle name="Heading 1 2" xfId="1032" xr:uid="{00000000-0005-0000-0000-0000AC040000}"/>
    <cellStyle name="Heading 2" xfId="1033" builtinId="17" customBuiltin="1"/>
    <cellStyle name="Heading 2 2" xfId="1034" xr:uid="{00000000-0005-0000-0000-0000AE040000}"/>
    <cellStyle name="Heading 3" xfId="1035" builtinId="18" customBuiltin="1"/>
    <cellStyle name="Heading 3 2" xfId="1036" xr:uid="{00000000-0005-0000-0000-0000B0040000}"/>
    <cellStyle name="Heading 4" xfId="1037" builtinId="19" customBuiltin="1"/>
    <cellStyle name="Heading 4 2" xfId="1038" xr:uid="{00000000-0005-0000-0000-0000B2040000}"/>
    <cellStyle name="Hyperlink 2" xfId="1039" xr:uid="{00000000-0005-0000-0000-0000B3040000}"/>
    <cellStyle name="Hyperlink 2 2" xfId="1040" xr:uid="{00000000-0005-0000-0000-0000B4040000}"/>
    <cellStyle name="Hyperlink 2 3" xfId="1041" xr:uid="{00000000-0005-0000-0000-0000B5040000}"/>
    <cellStyle name="Hyperlink 3" xfId="1042" xr:uid="{00000000-0005-0000-0000-0000B6040000}"/>
    <cellStyle name="Input" xfId="1043" builtinId="20" customBuiltin="1"/>
    <cellStyle name="Input 2" xfId="1044" xr:uid="{00000000-0005-0000-0000-0000B8040000}"/>
    <cellStyle name="Input 2 2" xfId="1045" xr:uid="{00000000-0005-0000-0000-0000B9040000}"/>
    <cellStyle name="Input 2 2 2" xfId="10388" xr:uid="{00000000-0005-0000-0000-0000BA040000}"/>
    <cellStyle name="Input 2 2 3" xfId="7656" xr:uid="{00000000-0005-0000-0000-0000BB040000}"/>
    <cellStyle name="Input 2 3" xfId="1046" xr:uid="{00000000-0005-0000-0000-0000BC040000}"/>
    <cellStyle name="Input 2 3 2" xfId="7657" xr:uid="{00000000-0005-0000-0000-0000BD040000}"/>
    <cellStyle name="Input 2 4" xfId="1047" xr:uid="{00000000-0005-0000-0000-0000BE040000}"/>
    <cellStyle name="Input 2 4 2" xfId="7658" xr:uid="{00000000-0005-0000-0000-0000BF040000}"/>
    <cellStyle name="Input 2 5" xfId="1048" xr:uid="{00000000-0005-0000-0000-0000C0040000}"/>
    <cellStyle name="Input 2 5 2" xfId="7659" xr:uid="{00000000-0005-0000-0000-0000C1040000}"/>
    <cellStyle name="Input 2 6" xfId="1049" xr:uid="{00000000-0005-0000-0000-0000C2040000}"/>
    <cellStyle name="Input 2 6 2" xfId="7660" xr:uid="{00000000-0005-0000-0000-0000C3040000}"/>
    <cellStyle name="Input 2 7" xfId="1050" xr:uid="{00000000-0005-0000-0000-0000C4040000}"/>
    <cellStyle name="Input 2 7 2" xfId="7661" xr:uid="{00000000-0005-0000-0000-0000C5040000}"/>
    <cellStyle name="Input 2 8" xfId="1051" xr:uid="{00000000-0005-0000-0000-0000C6040000}"/>
    <cellStyle name="Input 2 8 2" xfId="7662" xr:uid="{00000000-0005-0000-0000-0000C7040000}"/>
    <cellStyle name="Input 2 9" xfId="7655" xr:uid="{00000000-0005-0000-0000-0000C8040000}"/>
    <cellStyle name="Input 3" xfId="1052" xr:uid="{00000000-0005-0000-0000-0000C9040000}"/>
    <cellStyle name="Input 3 2" xfId="1053" xr:uid="{00000000-0005-0000-0000-0000CA040000}"/>
    <cellStyle name="Input 3 2 2" xfId="7664" xr:uid="{00000000-0005-0000-0000-0000CB040000}"/>
    <cellStyle name="Input 3 3" xfId="1054" xr:uid="{00000000-0005-0000-0000-0000CC040000}"/>
    <cellStyle name="Input 3 3 2" xfId="7665" xr:uid="{00000000-0005-0000-0000-0000CD040000}"/>
    <cellStyle name="Input 3 4" xfId="1055" xr:uid="{00000000-0005-0000-0000-0000CE040000}"/>
    <cellStyle name="Input 3 4 2" xfId="7666" xr:uid="{00000000-0005-0000-0000-0000CF040000}"/>
    <cellStyle name="Input 3 5" xfId="1056" xr:uid="{00000000-0005-0000-0000-0000D0040000}"/>
    <cellStyle name="Input 3 5 2" xfId="7667" xr:uid="{00000000-0005-0000-0000-0000D1040000}"/>
    <cellStyle name="Input 3 6" xfId="1057" xr:uid="{00000000-0005-0000-0000-0000D2040000}"/>
    <cellStyle name="Input 3 6 2" xfId="7668" xr:uid="{00000000-0005-0000-0000-0000D3040000}"/>
    <cellStyle name="Input 3 7" xfId="1058" xr:uid="{00000000-0005-0000-0000-0000D4040000}"/>
    <cellStyle name="Input 3 8" xfId="7663" xr:uid="{00000000-0005-0000-0000-0000D5040000}"/>
    <cellStyle name="Input 4" xfId="1059" xr:uid="{00000000-0005-0000-0000-0000D6040000}"/>
    <cellStyle name="Input 4 2" xfId="7669" xr:uid="{00000000-0005-0000-0000-0000D7040000}"/>
    <cellStyle name="InputCells" xfId="1060" xr:uid="{00000000-0005-0000-0000-0000D8040000}"/>
    <cellStyle name="Komma 10" xfId="1061" xr:uid="{00000000-0005-0000-0000-0000D9040000}"/>
    <cellStyle name="Komma 10 2" xfId="1062" xr:uid="{00000000-0005-0000-0000-0000DA040000}"/>
    <cellStyle name="Komma 10 2 2" xfId="7671" xr:uid="{00000000-0005-0000-0000-0000DB040000}"/>
    <cellStyle name="Komma 10 3" xfId="7670" xr:uid="{00000000-0005-0000-0000-0000DC040000}"/>
    <cellStyle name="Komma 11" xfId="1063" xr:uid="{00000000-0005-0000-0000-0000DD040000}"/>
    <cellStyle name="Komma 2" xfId="1064" xr:uid="{00000000-0005-0000-0000-0000DE040000}"/>
    <cellStyle name="Komma 2 2" xfId="1065" xr:uid="{00000000-0005-0000-0000-0000DF040000}"/>
    <cellStyle name="Komma 2 2 2" xfId="1066" xr:uid="{00000000-0005-0000-0000-0000E0040000}"/>
    <cellStyle name="Komma 2 2 3" xfId="1067" xr:uid="{00000000-0005-0000-0000-0000E1040000}"/>
    <cellStyle name="Komma 2 3" xfId="1068" xr:uid="{00000000-0005-0000-0000-0000E2040000}"/>
    <cellStyle name="Komma 2 3 2" xfId="1069" xr:uid="{00000000-0005-0000-0000-0000E3040000}"/>
    <cellStyle name="Komma 2 3 3" xfId="7672" xr:uid="{00000000-0005-0000-0000-0000E4040000}"/>
    <cellStyle name="Komma 2 4" xfId="1070" xr:uid="{00000000-0005-0000-0000-0000E5040000}"/>
    <cellStyle name="Komma 2 4 2" xfId="1071" xr:uid="{00000000-0005-0000-0000-0000E6040000}"/>
    <cellStyle name="Komma 2 4 2 2" xfId="7673" xr:uid="{00000000-0005-0000-0000-0000E7040000}"/>
    <cellStyle name="Komma 2 4 3" xfId="1072" xr:uid="{00000000-0005-0000-0000-0000E8040000}"/>
    <cellStyle name="Komma 2 4 3 2" xfId="7674" xr:uid="{00000000-0005-0000-0000-0000E9040000}"/>
    <cellStyle name="Komma 2 5" xfId="1073" xr:uid="{00000000-0005-0000-0000-0000EA040000}"/>
    <cellStyle name="Komma 2 6" xfId="1074" xr:uid="{00000000-0005-0000-0000-0000EB040000}"/>
    <cellStyle name="Komma 2 7" xfId="1075" xr:uid="{00000000-0005-0000-0000-0000EC040000}"/>
    <cellStyle name="Komma 2 7 2" xfId="7675" xr:uid="{00000000-0005-0000-0000-0000ED040000}"/>
    <cellStyle name="Komma 2 8" xfId="7093" xr:uid="{00000000-0005-0000-0000-0000EE040000}"/>
    <cellStyle name="Komma 3" xfId="1076" xr:uid="{00000000-0005-0000-0000-0000EF040000}"/>
    <cellStyle name="Komma 3 10" xfId="1077" xr:uid="{00000000-0005-0000-0000-0000F0040000}"/>
    <cellStyle name="Komma 3 10 2" xfId="7677" xr:uid="{00000000-0005-0000-0000-0000F1040000}"/>
    <cellStyle name="Komma 3 11" xfId="1078" xr:uid="{00000000-0005-0000-0000-0000F2040000}"/>
    <cellStyle name="Komma 3 11 2" xfId="7678" xr:uid="{00000000-0005-0000-0000-0000F3040000}"/>
    <cellStyle name="Komma 3 12" xfId="1079" xr:uid="{00000000-0005-0000-0000-0000F4040000}"/>
    <cellStyle name="Komma 3 12 2" xfId="7679" xr:uid="{00000000-0005-0000-0000-0000F5040000}"/>
    <cellStyle name="Komma 3 13" xfId="7083" xr:uid="{00000000-0005-0000-0000-0000F6040000}"/>
    <cellStyle name="Komma 3 14" xfId="7676" xr:uid="{00000000-0005-0000-0000-0000F7040000}"/>
    <cellStyle name="Komma 3 2" xfId="1080" xr:uid="{00000000-0005-0000-0000-0000F8040000}"/>
    <cellStyle name="Komma 3 2 2" xfId="1081" xr:uid="{00000000-0005-0000-0000-0000F9040000}"/>
    <cellStyle name="Komma 3 2 2 2" xfId="1082" xr:uid="{00000000-0005-0000-0000-0000FA040000}"/>
    <cellStyle name="Komma 3 2 2 2 2" xfId="1083" xr:uid="{00000000-0005-0000-0000-0000FB040000}"/>
    <cellStyle name="Komma 3 2 2 2 2 2" xfId="7683" xr:uid="{00000000-0005-0000-0000-0000FC040000}"/>
    <cellStyle name="Komma 3 2 2 2 3" xfId="7682" xr:uid="{00000000-0005-0000-0000-0000FD040000}"/>
    <cellStyle name="Komma 3 2 2 3" xfId="1084" xr:uid="{00000000-0005-0000-0000-0000FE040000}"/>
    <cellStyle name="Komma 3 2 2 3 2" xfId="7684" xr:uid="{00000000-0005-0000-0000-0000FF040000}"/>
    <cellStyle name="Komma 3 2 2 4" xfId="7681" xr:uid="{00000000-0005-0000-0000-000000050000}"/>
    <cellStyle name="Komma 3 2 3" xfId="1085" xr:uid="{00000000-0005-0000-0000-000001050000}"/>
    <cellStyle name="Komma 3 2 3 2" xfId="1086" xr:uid="{00000000-0005-0000-0000-000002050000}"/>
    <cellStyle name="Komma 3 2 3 2 2" xfId="1087" xr:uid="{00000000-0005-0000-0000-000003050000}"/>
    <cellStyle name="Komma 3 2 3 2 2 2" xfId="7687" xr:uid="{00000000-0005-0000-0000-000004050000}"/>
    <cellStyle name="Komma 3 2 3 2 3" xfId="7686" xr:uid="{00000000-0005-0000-0000-000005050000}"/>
    <cellStyle name="Komma 3 2 3 3" xfId="1088" xr:uid="{00000000-0005-0000-0000-000006050000}"/>
    <cellStyle name="Komma 3 2 3 3 2" xfId="7688" xr:uid="{00000000-0005-0000-0000-000007050000}"/>
    <cellStyle name="Komma 3 2 3 4" xfId="7685" xr:uid="{00000000-0005-0000-0000-000008050000}"/>
    <cellStyle name="Komma 3 2 4" xfId="1089" xr:uid="{00000000-0005-0000-0000-000009050000}"/>
    <cellStyle name="Komma 3 2 4 2" xfId="1090" xr:uid="{00000000-0005-0000-0000-00000A050000}"/>
    <cellStyle name="Komma 3 2 4 2 2" xfId="7690" xr:uid="{00000000-0005-0000-0000-00000B050000}"/>
    <cellStyle name="Komma 3 2 4 3" xfId="7689" xr:uid="{00000000-0005-0000-0000-00000C050000}"/>
    <cellStyle name="Komma 3 2 5" xfId="1091" xr:uid="{00000000-0005-0000-0000-00000D050000}"/>
    <cellStyle name="Komma 3 2 5 2" xfId="7691" xr:uid="{00000000-0005-0000-0000-00000E050000}"/>
    <cellStyle name="Komma 3 2 6" xfId="1092" xr:uid="{00000000-0005-0000-0000-00000F050000}"/>
    <cellStyle name="Komma 3 2 6 2" xfId="7692" xr:uid="{00000000-0005-0000-0000-000010050000}"/>
    <cellStyle name="Komma 3 2 7" xfId="7680" xr:uid="{00000000-0005-0000-0000-000011050000}"/>
    <cellStyle name="Komma 3 3" xfId="1093" xr:uid="{00000000-0005-0000-0000-000012050000}"/>
    <cellStyle name="Komma 3 3 2" xfId="1094" xr:uid="{00000000-0005-0000-0000-000013050000}"/>
    <cellStyle name="Komma 3 3 2 2" xfId="1095" xr:uid="{00000000-0005-0000-0000-000014050000}"/>
    <cellStyle name="Komma 3 3 2 2 2" xfId="7695" xr:uid="{00000000-0005-0000-0000-000015050000}"/>
    <cellStyle name="Komma 3 3 2 3" xfId="7694" xr:uid="{00000000-0005-0000-0000-000016050000}"/>
    <cellStyle name="Komma 3 3 3" xfId="1096" xr:uid="{00000000-0005-0000-0000-000017050000}"/>
    <cellStyle name="Komma 3 3 3 2" xfId="7696" xr:uid="{00000000-0005-0000-0000-000018050000}"/>
    <cellStyle name="Komma 3 3 4" xfId="7693" xr:uid="{00000000-0005-0000-0000-000019050000}"/>
    <cellStyle name="Komma 3 4" xfId="1097" xr:uid="{00000000-0005-0000-0000-00001A050000}"/>
    <cellStyle name="Komma 3 4 2" xfId="1098" xr:uid="{00000000-0005-0000-0000-00001B050000}"/>
    <cellStyle name="Komma 3 4 2 2" xfId="1099" xr:uid="{00000000-0005-0000-0000-00001C050000}"/>
    <cellStyle name="Komma 3 4 2 2 2" xfId="7699" xr:uid="{00000000-0005-0000-0000-00001D050000}"/>
    <cellStyle name="Komma 3 4 2 3" xfId="7698" xr:uid="{00000000-0005-0000-0000-00001E050000}"/>
    <cellStyle name="Komma 3 4 3" xfId="1100" xr:uid="{00000000-0005-0000-0000-00001F050000}"/>
    <cellStyle name="Komma 3 4 3 2" xfId="7700" xr:uid="{00000000-0005-0000-0000-000020050000}"/>
    <cellStyle name="Komma 3 4 4" xfId="7697" xr:uid="{00000000-0005-0000-0000-000021050000}"/>
    <cellStyle name="Komma 3 5" xfId="1101" xr:uid="{00000000-0005-0000-0000-000022050000}"/>
    <cellStyle name="Komma 3 5 2" xfId="1102" xr:uid="{00000000-0005-0000-0000-000023050000}"/>
    <cellStyle name="Komma 3 5 2 2" xfId="7702" xr:uid="{00000000-0005-0000-0000-000024050000}"/>
    <cellStyle name="Komma 3 5 3" xfId="7701" xr:uid="{00000000-0005-0000-0000-000025050000}"/>
    <cellStyle name="Komma 3 6" xfId="1103" xr:uid="{00000000-0005-0000-0000-000026050000}"/>
    <cellStyle name="Komma 3 7" xfId="1104" xr:uid="{00000000-0005-0000-0000-000027050000}"/>
    <cellStyle name="Komma 3 7 2" xfId="1105" xr:uid="{00000000-0005-0000-0000-000028050000}"/>
    <cellStyle name="Komma 3 7 2 2" xfId="7704" xr:uid="{00000000-0005-0000-0000-000029050000}"/>
    <cellStyle name="Komma 3 7 3" xfId="7703" xr:uid="{00000000-0005-0000-0000-00002A050000}"/>
    <cellStyle name="Komma 3 8" xfId="1106" xr:uid="{00000000-0005-0000-0000-00002B050000}"/>
    <cellStyle name="Komma 3 9" xfId="1107" xr:uid="{00000000-0005-0000-0000-00002C050000}"/>
    <cellStyle name="Komma 3 9 2" xfId="7705" xr:uid="{00000000-0005-0000-0000-00002D050000}"/>
    <cellStyle name="Komma 4" xfId="1108" xr:uid="{00000000-0005-0000-0000-00002E050000}"/>
    <cellStyle name="Komma 4 10" xfId="1109" xr:uid="{00000000-0005-0000-0000-00002F050000}"/>
    <cellStyle name="Komma 4 10 2" xfId="7707" xr:uid="{00000000-0005-0000-0000-000030050000}"/>
    <cellStyle name="Komma 4 11" xfId="7081" xr:uid="{00000000-0005-0000-0000-000031050000}"/>
    <cellStyle name="Komma 4 11 2" xfId="9828" xr:uid="{00000000-0005-0000-0000-000032050000}"/>
    <cellStyle name="Komma 4 12" xfId="7574" xr:uid="{00000000-0005-0000-0000-000033050000}"/>
    <cellStyle name="Komma 4 12 2" xfId="10310" xr:uid="{00000000-0005-0000-0000-000034050000}"/>
    <cellStyle name="Komma 4 13" xfId="7706" xr:uid="{00000000-0005-0000-0000-000035050000}"/>
    <cellStyle name="Komma 4 2" xfId="1110" xr:uid="{00000000-0005-0000-0000-000036050000}"/>
    <cellStyle name="Komma 4 2 2" xfId="1111" xr:uid="{00000000-0005-0000-0000-000037050000}"/>
    <cellStyle name="Komma 4 2 2 2" xfId="1112" xr:uid="{00000000-0005-0000-0000-000038050000}"/>
    <cellStyle name="Komma 4 2 2 2 2" xfId="7710" xr:uid="{00000000-0005-0000-0000-000039050000}"/>
    <cellStyle name="Komma 4 2 2 3" xfId="1113" xr:uid="{00000000-0005-0000-0000-00003A050000}"/>
    <cellStyle name="Komma 4 2 2 3 2" xfId="7711" xr:uid="{00000000-0005-0000-0000-00003B050000}"/>
    <cellStyle name="Komma 4 2 2 4" xfId="7709" xr:uid="{00000000-0005-0000-0000-00003C050000}"/>
    <cellStyle name="Komma 4 2 3" xfId="1114" xr:uid="{00000000-0005-0000-0000-00003D050000}"/>
    <cellStyle name="Komma 4 2 3 2" xfId="1115" xr:uid="{00000000-0005-0000-0000-00003E050000}"/>
    <cellStyle name="Komma 4 2 3 2 2" xfId="7713" xr:uid="{00000000-0005-0000-0000-00003F050000}"/>
    <cellStyle name="Komma 4 2 3 3" xfId="7712" xr:uid="{00000000-0005-0000-0000-000040050000}"/>
    <cellStyle name="Komma 4 2 4" xfId="1116" xr:uid="{00000000-0005-0000-0000-000041050000}"/>
    <cellStyle name="Komma 4 2 4 2" xfId="1117" xr:uid="{00000000-0005-0000-0000-000042050000}"/>
    <cellStyle name="Komma 4 2 4 2 2" xfId="7715" xr:uid="{00000000-0005-0000-0000-000043050000}"/>
    <cellStyle name="Komma 4 2 4 3" xfId="7714" xr:uid="{00000000-0005-0000-0000-000044050000}"/>
    <cellStyle name="Komma 4 2 5" xfId="1118" xr:uid="{00000000-0005-0000-0000-000045050000}"/>
    <cellStyle name="Komma 4 2 5 2" xfId="7716" xr:uid="{00000000-0005-0000-0000-000046050000}"/>
    <cellStyle name="Komma 4 2 6" xfId="1119" xr:uid="{00000000-0005-0000-0000-000047050000}"/>
    <cellStyle name="Komma 4 2 6 2" xfId="7717" xr:uid="{00000000-0005-0000-0000-000048050000}"/>
    <cellStyle name="Komma 4 2 7" xfId="1120" xr:uid="{00000000-0005-0000-0000-000049050000}"/>
    <cellStyle name="Komma 4 2 7 2" xfId="7718" xr:uid="{00000000-0005-0000-0000-00004A050000}"/>
    <cellStyle name="Komma 4 2 8" xfId="7708" xr:uid="{00000000-0005-0000-0000-00004B050000}"/>
    <cellStyle name="Komma 4 3" xfId="1121" xr:uid="{00000000-0005-0000-0000-00004C050000}"/>
    <cellStyle name="Komma 4 3 2" xfId="1122" xr:uid="{00000000-0005-0000-0000-00004D050000}"/>
    <cellStyle name="Komma 4 3 2 2" xfId="1123" xr:uid="{00000000-0005-0000-0000-00004E050000}"/>
    <cellStyle name="Komma 4 3 2 2 2" xfId="7721" xr:uid="{00000000-0005-0000-0000-00004F050000}"/>
    <cellStyle name="Komma 4 3 2 3" xfId="7720" xr:uid="{00000000-0005-0000-0000-000050050000}"/>
    <cellStyle name="Komma 4 3 3" xfId="1124" xr:uid="{00000000-0005-0000-0000-000051050000}"/>
    <cellStyle name="Komma 4 3 3 2" xfId="1125" xr:uid="{00000000-0005-0000-0000-000052050000}"/>
    <cellStyle name="Komma 4 3 3 2 2" xfId="7723" xr:uid="{00000000-0005-0000-0000-000053050000}"/>
    <cellStyle name="Komma 4 3 3 3" xfId="7722" xr:uid="{00000000-0005-0000-0000-000054050000}"/>
    <cellStyle name="Komma 4 3 4" xfId="1126" xr:uid="{00000000-0005-0000-0000-000055050000}"/>
    <cellStyle name="Komma 4 3 4 2" xfId="7724" xr:uid="{00000000-0005-0000-0000-000056050000}"/>
    <cellStyle name="Komma 4 3 5" xfId="1127" xr:uid="{00000000-0005-0000-0000-000057050000}"/>
    <cellStyle name="Komma 4 3 5 2" xfId="7725" xr:uid="{00000000-0005-0000-0000-000058050000}"/>
    <cellStyle name="Komma 4 3 6" xfId="7719" xr:uid="{00000000-0005-0000-0000-000059050000}"/>
    <cellStyle name="Komma 4 4" xfId="1128" xr:uid="{00000000-0005-0000-0000-00005A050000}"/>
    <cellStyle name="Komma 4 4 2" xfId="1129" xr:uid="{00000000-0005-0000-0000-00005B050000}"/>
    <cellStyle name="Komma 4 4 2 2" xfId="7727" xr:uid="{00000000-0005-0000-0000-00005C050000}"/>
    <cellStyle name="Komma 4 4 3" xfId="7726" xr:uid="{00000000-0005-0000-0000-00005D050000}"/>
    <cellStyle name="Komma 4 5" xfId="1130" xr:uid="{00000000-0005-0000-0000-00005E050000}"/>
    <cellStyle name="Komma 4 5 2" xfId="1131" xr:uid="{00000000-0005-0000-0000-00005F050000}"/>
    <cellStyle name="Komma 4 5 2 2" xfId="7729" xr:uid="{00000000-0005-0000-0000-000060050000}"/>
    <cellStyle name="Komma 4 5 3" xfId="7728" xr:uid="{00000000-0005-0000-0000-000061050000}"/>
    <cellStyle name="Komma 4 6" xfId="1132" xr:uid="{00000000-0005-0000-0000-000062050000}"/>
    <cellStyle name="Komma 4 6 2" xfId="1133" xr:uid="{00000000-0005-0000-0000-000063050000}"/>
    <cellStyle name="Komma 4 6 2 2" xfId="7731" xr:uid="{00000000-0005-0000-0000-000064050000}"/>
    <cellStyle name="Komma 4 6 3" xfId="7730" xr:uid="{00000000-0005-0000-0000-000065050000}"/>
    <cellStyle name="Komma 4 7" xfId="1134" xr:uid="{00000000-0005-0000-0000-000066050000}"/>
    <cellStyle name="Komma 4 7 2" xfId="7732" xr:uid="{00000000-0005-0000-0000-000067050000}"/>
    <cellStyle name="Komma 4 8" xfId="1135" xr:uid="{00000000-0005-0000-0000-000068050000}"/>
    <cellStyle name="Komma 4 8 2" xfId="7733" xr:uid="{00000000-0005-0000-0000-000069050000}"/>
    <cellStyle name="Komma 4 9" xfId="1136" xr:uid="{00000000-0005-0000-0000-00006A050000}"/>
    <cellStyle name="Komma 4 9 2" xfId="7734" xr:uid="{00000000-0005-0000-0000-00006B050000}"/>
    <cellStyle name="Komma 5" xfId="1137" xr:uid="{00000000-0005-0000-0000-00006C050000}"/>
    <cellStyle name="Komma 5 2" xfId="1138" xr:uid="{00000000-0005-0000-0000-00006D050000}"/>
    <cellStyle name="Komma 5 2 2" xfId="1139" xr:uid="{00000000-0005-0000-0000-00006E050000}"/>
    <cellStyle name="Komma 5 2 2 2" xfId="1140" xr:uid="{00000000-0005-0000-0000-00006F050000}"/>
    <cellStyle name="Komma 5 2 2 2 2" xfId="7735" xr:uid="{00000000-0005-0000-0000-000070050000}"/>
    <cellStyle name="Komma 5 2 2 3" xfId="1141" xr:uid="{00000000-0005-0000-0000-000071050000}"/>
    <cellStyle name="Komma 5 2 2 3 2" xfId="7736" xr:uid="{00000000-0005-0000-0000-000072050000}"/>
    <cellStyle name="Komma 5 2 3" xfId="1142" xr:uid="{00000000-0005-0000-0000-000073050000}"/>
    <cellStyle name="Komma 5 2 3 2" xfId="1143" xr:uid="{00000000-0005-0000-0000-000074050000}"/>
    <cellStyle name="Komma 5 2 3 2 2" xfId="7738" xr:uid="{00000000-0005-0000-0000-000075050000}"/>
    <cellStyle name="Komma 5 2 3 3" xfId="7737" xr:uid="{00000000-0005-0000-0000-000076050000}"/>
    <cellStyle name="Komma 5 2 4" xfId="1144" xr:uid="{00000000-0005-0000-0000-000077050000}"/>
    <cellStyle name="Komma 5 2 4 2" xfId="7739" xr:uid="{00000000-0005-0000-0000-000078050000}"/>
    <cellStyle name="Komma 5 2 5" xfId="1145" xr:uid="{00000000-0005-0000-0000-000079050000}"/>
    <cellStyle name="Komma 5 2 5 2" xfId="7740" xr:uid="{00000000-0005-0000-0000-00007A050000}"/>
    <cellStyle name="Komma 5 3" xfId="1146" xr:uid="{00000000-0005-0000-0000-00007B050000}"/>
    <cellStyle name="Komma 5 3 2" xfId="1147" xr:uid="{00000000-0005-0000-0000-00007C050000}"/>
    <cellStyle name="Komma 5 3 2 2" xfId="7741" xr:uid="{00000000-0005-0000-0000-00007D050000}"/>
    <cellStyle name="Komma 5 3 3" xfId="1148" xr:uid="{00000000-0005-0000-0000-00007E050000}"/>
    <cellStyle name="Komma 5 3 3 2" xfId="7742" xr:uid="{00000000-0005-0000-0000-00007F050000}"/>
    <cellStyle name="Komma 5 4" xfId="1149" xr:uid="{00000000-0005-0000-0000-000080050000}"/>
    <cellStyle name="Komma 5 4 2" xfId="1150" xr:uid="{00000000-0005-0000-0000-000081050000}"/>
    <cellStyle name="Komma 5 4 2 2" xfId="7744" xr:uid="{00000000-0005-0000-0000-000082050000}"/>
    <cellStyle name="Komma 5 4 3" xfId="7743" xr:uid="{00000000-0005-0000-0000-000083050000}"/>
    <cellStyle name="Komma 5 5" xfId="1151" xr:uid="{00000000-0005-0000-0000-000084050000}"/>
    <cellStyle name="Komma 5 5 2" xfId="1152" xr:uid="{00000000-0005-0000-0000-000085050000}"/>
    <cellStyle name="Komma 5 5 2 2" xfId="7746" xr:uid="{00000000-0005-0000-0000-000086050000}"/>
    <cellStyle name="Komma 5 5 3" xfId="7745" xr:uid="{00000000-0005-0000-0000-000087050000}"/>
    <cellStyle name="Komma 5 6" xfId="1153" xr:uid="{00000000-0005-0000-0000-000088050000}"/>
    <cellStyle name="Komma 5 6 2" xfId="7747" xr:uid="{00000000-0005-0000-0000-000089050000}"/>
    <cellStyle name="Komma 5 7" xfId="1154" xr:uid="{00000000-0005-0000-0000-00008A050000}"/>
    <cellStyle name="Komma 5 7 2" xfId="7748" xr:uid="{00000000-0005-0000-0000-00008B050000}"/>
    <cellStyle name="Komma 6" xfId="1155" xr:uid="{00000000-0005-0000-0000-00008C050000}"/>
    <cellStyle name="Komma 6 2" xfId="1156" xr:uid="{00000000-0005-0000-0000-00008D050000}"/>
    <cellStyle name="Komma 6 2 2" xfId="1157" xr:uid="{00000000-0005-0000-0000-00008E050000}"/>
    <cellStyle name="Komma 6 2 2 2" xfId="1158" xr:uid="{00000000-0005-0000-0000-00008F050000}"/>
    <cellStyle name="Komma 6 2 2 2 2" xfId="7752" xr:uid="{00000000-0005-0000-0000-000090050000}"/>
    <cellStyle name="Komma 6 2 2 3" xfId="7751" xr:uid="{00000000-0005-0000-0000-000091050000}"/>
    <cellStyle name="Komma 6 2 3" xfId="1159" xr:uid="{00000000-0005-0000-0000-000092050000}"/>
    <cellStyle name="Komma 6 2 3 2" xfId="1160" xr:uid="{00000000-0005-0000-0000-000093050000}"/>
    <cellStyle name="Komma 6 2 3 2 2" xfId="7754" xr:uid="{00000000-0005-0000-0000-000094050000}"/>
    <cellStyle name="Komma 6 2 3 3" xfId="7753" xr:uid="{00000000-0005-0000-0000-000095050000}"/>
    <cellStyle name="Komma 6 2 4" xfId="1161" xr:uid="{00000000-0005-0000-0000-000096050000}"/>
    <cellStyle name="Komma 6 2 4 2" xfId="7755" xr:uid="{00000000-0005-0000-0000-000097050000}"/>
    <cellStyle name="Komma 6 2 5" xfId="7750" xr:uid="{00000000-0005-0000-0000-000098050000}"/>
    <cellStyle name="Komma 6 3" xfId="1162" xr:uid="{00000000-0005-0000-0000-000099050000}"/>
    <cellStyle name="Komma 6 3 2" xfId="1163" xr:uid="{00000000-0005-0000-0000-00009A050000}"/>
    <cellStyle name="Komma 6 3 2 2" xfId="7757" xr:uid="{00000000-0005-0000-0000-00009B050000}"/>
    <cellStyle name="Komma 6 3 3" xfId="7756" xr:uid="{00000000-0005-0000-0000-00009C050000}"/>
    <cellStyle name="Komma 6 4" xfId="1164" xr:uid="{00000000-0005-0000-0000-00009D050000}"/>
    <cellStyle name="Komma 6 4 2" xfId="1165" xr:uid="{00000000-0005-0000-0000-00009E050000}"/>
    <cellStyle name="Komma 6 4 2 2" xfId="7759" xr:uid="{00000000-0005-0000-0000-00009F050000}"/>
    <cellStyle name="Komma 6 4 3" xfId="7758" xr:uid="{00000000-0005-0000-0000-0000A0050000}"/>
    <cellStyle name="Komma 6 5" xfId="1166" xr:uid="{00000000-0005-0000-0000-0000A1050000}"/>
    <cellStyle name="Komma 6 5 2" xfId="1167" xr:uid="{00000000-0005-0000-0000-0000A2050000}"/>
    <cellStyle name="Komma 6 5 2 2" xfId="7761" xr:uid="{00000000-0005-0000-0000-0000A3050000}"/>
    <cellStyle name="Komma 6 5 3" xfId="7760" xr:uid="{00000000-0005-0000-0000-0000A4050000}"/>
    <cellStyle name="Komma 6 6" xfId="1168" xr:uid="{00000000-0005-0000-0000-0000A5050000}"/>
    <cellStyle name="Komma 6 6 2" xfId="7762" xr:uid="{00000000-0005-0000-0000-0000A6050000}"/>
    <cellStyle name="Komma 6 7" xfId="7749" xr:uid="{00000000-0005-0000-0000-0000A7050000}"/>
    <cellStyle name="Komma 7" xfId="1169" xr:uid="{00000000-0005-0000-0000-0000A8050000}"/>
    <cellStyle name="Komma 7 2" xfId="1170" xr:uid="{00000000-0005-0000-0000-0000A9050000}"/>
    <cellStyle name="Komma 7 2 2" xfId="1171" xr:uid="{00000000-0005-0000-0000-0000AA050000}"/>
    <cellStyle name="Komma 7 2 2 2" xfId="1172" xr:uid="{00000000-0005-0000-0000-0000AB050000}"/>
    <cellStyle name="Komma 7 2 2 2 2" xfId="7766" xr:uid="{00000000-0005-0000-0000-0000AC050000}"/>
    <cellStyle name="Komma 7 2 2 3" xfId="7765" xr:uid="{00000000-0005-0000-0000-0000AD050000}"/>
    <cellStyle name="Komma 7 2 3" xfId="1173" xr:uid="{00000000-0005-0000-0000-0000AE050000}"/>
    <cellStyle name="Komma 7 2 3 2" xfId="1174" xr:uid="{00000000-0005-0000-0000-0000AF050000}"/>
    <cellStyle name="Komma 7 2 3 2 2" xfId="7768" xr:uid="{00000000-0005-0000-0000-0000B0050000}"/>
    <cellStyle name="Komma 7 2 3 3" xfId="7767" xr:uid="{00000000-0005-0000-0000-0000B1050000}"/>
    <cellStyle name="Komma 7 2 4" xfId="1175" xr:uid="{00000000-0005-0000-0000-0000B2050000}"/>
    <cellStyle name="Komma 7 2 4 2" xfId="7769" xr:uid="{00000000-0005-0000-0000-0000B3050000}"/>
    <cellStyle name="Komma 7 2 5" xfId="7764" xr:uid="{00000000-0005-0000-0000-0000B4050000}"/>
    <cellStyle name="Komma 7 3" xfId="1176" xr:uid="{00000000-0005-0000-0000-0000B5050000}"/>
    <cellStyle name="Komma 7 3 2" xfId="1177" xr:uid="{00000000-0005-0000-0000-0000B6050000}"/>
    <cellStyle name="Komma 7 3 2 2" xfId="7771" xr:uid="{00000000-0005-0000-0000-0000B7050000}"/>
    <cellStyle name="Komma 7 3 3" xfId="7770" xr:uid="{00000000-0005-0000-0000-0000B8050000}"/>
    <cellStyle name="Komma 7 4" xfId="1178" xr:uid="{00000000-0005-0000-0000-0000B9050000}"/>
    <cellStyle name="Komma 7 4 2" xfId="1179" xr:uid="{00000000-0005-0000-0000-0000BA050000}"/>
    <cellStyle name="Komma 7 4 2 2" xfId="7773" xr:uid="{00000000-0005-0000-0000-0000BB050000}"/>
    <cellStyle name="Komma 7 4 3" xfId="7772" xr:uid="{00000000-0005-0000-0000-0000BC050000}"/>
    <cellStyle name="Komma 7 5" xfId="1180" xr:uid="{00000000-0005-0000-0000-0000BD050000}"/>
    <cellStyle name="Komma 7 5 2" xfId="7774" xr:uid="{00000000-0005-0000-0000-0000BE050000}"/>
    <cellStyle name="Komma 7 6" xfId="7763" xr:uid="{00000000-0005-0000-0000-0000BF050000}"/>
    <cellStyle name="Komma 8" xfId="1181" xr:uid="{00000000-0005-0000-0000-0000C0050000}"/>
    <cellStyle name="Komma 8 2" xfId="1182" xr:uid="{00000000-0005-0000-0000-0000C1050000}"/>
    <cellStyle name="Komma 8 2 2" xfId="1183" xr:uid="{00000000-0005-0000-0000-0000C2050000}"/>
    <cellStyle name="Komma 8 2 2 2" xfId="7777" xr:uid="{00000000-0005-0000-0000-0000C3050000}"/>
    <cellStyle name="Komma 8 2 3" xfId="7776" xr:uid="{00000000-0005-0000-0000-0000C4050000}"/>
    <cellStyle name="Komma 8 3" xfId="1184" xr:uid="{00000000-0005-0000-0000-0000C5050000}"/>
    <cellStyle name="Komma 8 3 2" xfId="1185" xr:uid="{00000000-0005-0000-0000-0000C6050000}"/>
    <cellStyle name="Komma 8 3 2 2" xfId="7779" xr:uid="{00000000-0005-0000-0000-0000C7050000}"/>
    <cellStyle name="Komma 8 3 3" xfId="7778" xr:uid="{00000000-0005-0000-0000-0000C8050000}"/>
    <cellStyle name="Komma 8 4" xfId="1186" xr:uid="{00000000-0005-0000-0000-0000C9050000}"/>
    <cellStyle name="Komma 8 4 2" xfId="7780" xr:uid="{00000000-0005-0000-0000-0000CA050000}"/>
    <cellStyle name="Komma 8 5" xfId="7775" xr:uid="{00000000-0005-0000-0000-0000CB050000}"/>
    <cellStyle name="Komma 9" xfId="1187" xr:uid="{00000000-0005-0000-0000-0000CC050000}"/>
    <cellStyle name="Komma 9 2" xfId="1188" xr:uid="{00000000-0005-0000-0000-0000CD050000}"/>
    <cellStyle name="Komma 9 2 2" xfId="7782" xr:uid="{00000000-0005-0000-0000-0000CE050000}"/>
    <cellStyle name="Komma 9 3" xfId="7781" xr:uid="{00000000-0005-0000-0000-0000CF050000}"/>
    <cellStyle name="Kontroller celle" xfId="10389" xr:uid="{00000000-0005-0000-0000-0000D0050000}"/>
    <cellStyle name="Link 2" xfId="1189" xr:uid="{00000000-0005-0000-0000-0000D1050000}"/>
    <cellStyle name="Link 2 2" xfId="1190" xr:uid="{00000000-0005-0000-0000-0000D2050000}"/>
    <cellStyle name="Link 2 3" xfId="1191" xr:uid="{00000000-0005-0000-0000-0000D3050000}"/>
    <cellStyle name="Link 2 4" xfId="1192" xr:uid="{00000000-0005-0000-0000-0000D4050000}"/>
    <cellStyle name="Link 2 5" xfId="1193" xr:uid="{00000000-0005-0000-0000-0000D5050000}"/>
    <cellStyle name="Link 3" xfId="1194" xr:uid="{00000000-0005-0000-0000-0000D6050000}"/>
    <cellStyle name="Link 3 2" xfId="1195" xr:uid="{00000000-0005-0000-0000-0000D7050000}"/>
    <cellStyle name="Link 4" xfId="1196" xr:uid="{00000000-0005-0000-0000-0000D8050000}"/>
    <cellStyle name="Link 5" xfId="1197" xr:uid="{00000000-0005-0000-0000-0000D9050000}"/>
    <cellStyle name="Link 6" xfId="1198" xr:uid="{00000000-0005-0000-0000-0000DA050000}"/>
    <cellStyle name="Linked Cell" xfId="1199" builtinId="24" customBuiltin="1"/>
    <cellStyle name="Linked Cell 2" xfId="1200" xr:uid="{00000000-0005-0000-0000-0000DC050000}"/>
    <cellStyle name="Markeringsfarve1" xfId="10390" xr:uid="{00000000-0005-0000-0000-0000DD050000}"/>
    <cellStyle name="Markeringsfarve2" xfId="10391" xr:uid="{00000000-0005-0000-0000-0000DE050000}"/>
    <cellStyle name="Markeringsfarve3" xfId="10392" xr:uid="{00000000-0005-0000-0000-0000DF050000}"/>
    <cellStyle name="Markeringsfarve4" xfId="10393" xr:uid="{00000000-0005-0000-0000-0000E0050000}"/>
    <cellStyle name="Markeringsfarve5" xfId="10394" xr:uid="{00000000-0005-0000-0000-0000E1050000}"/>
    <cellStyle name="Markeringsfarve6" xfId="10395" xr:uid="{00000000-0005-0000-0000-0000E2050000}"/>
    <cellStyle name="Migliaia [0] 10" xfId="1201" xr:uid="{00000000-0005-0000-0000-0000E3050000}"/>
    <cellStyle name="Migliaia [0] 10 2" xfId="1202" xr:uid="{00000000-0005-0000-0000-0000E4050000}"/>
    <cellStyle name="Migliaia [0] 10 2 2" xfId="10396" xr:uid="{00000000-0005-0000-0000-0000E5050000}"/>
    <cellStyle name="Migliaia [0] 10 2 3" xfId="7784" xr:uid="{00000000-0005-0000-0000-0000E6050000}"/>
    <cellStyle name="Migliaia [0] 10 3" xfId="1203" xr:uid="{00000000-0005-0000-0000-0000E7050000}"/>
    <cellStyle name="Migliaia [0] 10 3 2" xfId="7785" xr:uid="{00000000-0005-0000-0000-0000E8050000}"/>
    <cellStyle name="Migliaia [0] 10 4" xfId="5928" xr:uid="{00000000-0005-0000-0000-0000E9050000}"/>
    <cellStyle name="Migliaia [0] 10 4 2" xfId="9348" xr:uid="{00000000-0005-0000-0000-0000EA050000}"/>
    <cellStyle name="Migliaia [0] 10 5" xfId="7094" xr:uid="{00000000-0005-0000-0000-0000EB050000}"/>
    <cellStyle name="Migliaia [0] 10 5 2" xfId="9830" xr:uid="{00000000-0005-0000-0000-0000EC050000}"/>
    <cellStyle name="Migliaia [0] 10 6" xfId="7783" xr:uid="{00000000-0005-0000-0000-0000ED050000}"/>
    <cellStyle name="Migliaia [0] 11" xfId="1204" xr:uid="{00000000-0005-0000-0000-0000EE050000}"/>
    <cellStyle name="Migliaia [0] 11 2" xfId="1205" xr:uid="{00000000-0005-0000-0000-0000EF050000}"/>
    <cellStyle name="Migliaia [0] 11 2 2" xfId="10397" xr:uid="{00000000-0005-0000-0000-0000F0050000}"/>
    <cellStyle name="Migliaia [0] 11 2 3" xfId="7787" xr:uid="{00000000-0005-0000-0000-0000F1050000}"/>
    <cellStyle name="Migliaia [0] 11 3" xfId="1206" xr:uid="{00000000-0005-0000-0000-0000F2050000}"/>
    <cellStyle name="Migliaia [0] 11 3 2" xfId="7788" xr:uid="{00000000-0005-0000-0000-0000F3050000}"/>
    <cellStyle name="Migliaia [0] 11 4" xfId="5929" xr:uid="{00000000-0005-0000-0000-0000F4050000}"/>
    <cellStyle name="Migliaia [0] 11 4 2" xfId="9349" xr:uid="{00000000-0005-0000-0000-0000F5050000}"/>
    <cellStyle name="Migliaia [0] 11 5" xfId="7095" xr:uid="{00000000-0005-0000-0000-0000F6050000}"/>
    <cellStyle name="Migliaia [0] 11 5 2" xfId="9831" xr:uid="{00000000-0005-0000-0000-0000F7050000}"/>
    <cellStyle name="Migliaia [0] 11 6" xfId="7786" xr:uid="{00000000-0005-0000-0000-0000F8050000}"/>
    <cellStyle name="Migliaia [0] 12" xfId="1207" xr:uid="{00000000-0005-0000-0000-0000F9050000}"/>
    <cellStyle name="Migliaia [0] 12 2" xfId="1208" xr:uid="{00000000-0005-0000-0000-0000FA050000}"/>
    <cellStyle name="Migliaia [0] 12 2 2" xfId="10398" xr:uid="{00000000-0005-0000-0000-0000FB050000}"/>
    <cellStyle name="Migliaia [0] 12 2 3" xfId="7790" xr:uid="{00000000-0005-0000-0000-0000FC050000}"/>
    <cellStyle name="Migliaia [0] 12 3" xfId="1209" xr:uid="{00000000-0005-0000-0000-0000FD050000}"/>
    <cellStyle name="Migliaia [0] 12 3 2" xfId="7791" xr:uid="{00000000-0005-0000-0000-0000FE050000}"/>
    <cellStyle name="Migliaia [0] 12 4" xfId="5930" xr:uid="{00000000-0005-0000-0000-0000FF050000}"/>
    <cellStyle name="Migliaia [0] 12 4 2" xfId="9350" xr:uid="{00000000-0005-0000-0000-000000060000}"/>
    <cellStyle name="Migliaia [0] 12 5" xfId="7096" xr:uid="{00000000-0005-0000-0000-000001060000}"/>
    <cellStyle name="Migliaia [0] 12 5 2" xfId="9832" xr:uid="{00000000-0005-0000-0000-000002060000}"/>
    <cellStyle name="Migliaia [0] 12 6" xfId="7789" xr:uid="{00000000-0005-0000-0000-000003060000}"/>
    <cellStyle name="Migliaia [0] 13" xfId="1210" xr:uid="{00000000-0005-0000-0000-000004060000}"/>
    <cellStyle name="Migliaia [0] 13 2" xfId="1211" xr:uid="{00000000-0005-0000-0000-000005060000}"/>
    <cellStyle name="Migliaia [0] 13 2 2" xfId="10399" xr:uid="{00000000-0005-0000-0000-000006060000}"/>
    <cellStyle name="Migliaia [0] 13 2 3" xfId="7793" xr:uid="{00000000-0005-0000-0000-000007060000}"/>
    <cellStyle name="Migliaia [0] 13 3" xfId="1212" xr:uid="{00000000-0005-0000-0000-000008060000}"/>
    <cellStyle name="Migliaia [0] 13 3 2" xfId="7794" xr:uid="{00000000-0005-0000-0000-000009060000}"/>
    <cellStyle name="Migliaia [0] 13 4" xfId="5931" xr:uid="{00000000-0005-0000-0000-00000A060000}"/>
    <cellStyle name="Migliaia [0] 13 4 2" xfId="9351" xr:uid="{00000000-0005-0000-0000-00000B060000}"/>
    <cellStyle name="Migliaia [0] 13 5" xfId="7097" xr:uid="{00000000-0005-0000-0000-00000C060000}"/>
    <cellStyle name="Migliaia [0] 13 5 2" xfId="9833" xr:uid="{00000000-0005-0000-0000-00000D060000}"/>
    <cellStyle name="Migliaia [0] 13 6" xfId="7792" xr:uid="{00000000-0005-0000-0000-00000E060000}"/>
    <cellStyle name="Migliaia [0] 14" xfId="1213" xr:uid="{00000000-0005-0000-0000-00000F060000}"/>
    <cellStyle name="Migliaia [0] 14 2" xfId="1214" xr:uid="{00000000-0005-0000-0000-000010060000}"/>
    <cellStyle name="Migliaia [0] 14 2 2" xfId="10400" xr:uid="{00000000-0005-0000-0000-000011060000}"/>
    <cellStyle name="Migliaia [0] 14 2 3" xfId="7796" xr:uid="{00000000-0005-0000-0000-000012060000}"/>
    <cellStyle name="Migliaia [0] 14 3" xfId="1215" xr:uid="{00000000-0005-0000-0000-000013060000}"/>
    <cellStyle name="Migliaia [0] 14 3 2" xfId="7797" xr:uid="{00000000-0005-0000-0000-000014060000}"/>
    <cellStyle name="Migliaia [0] 14 4" xfId="5932" xr:uid="{00000000-0005-0000-0000-000015060000}"/>
    <cellStyle name="Migliaia [0] 14 4 2" xfId="9352" xr:uid="{00000000-0005-0000-0000-000016060000}"/>
    <cellStyle name="Migliaia [0] 14 5" xfId="7098" xr:uid="{00000000-0005-0000-0000-000017060000}"/>
    <cellStyle name="Migliaia [0] 14 5 2" xfId="9834" xr:uid="{00000000-0005-0000-0000-000018060000}"/>
    <cellStyle name="Migliaia [0] 14 6" xfId="7795" xr:uid="{00000000-0005-0000-0000-000019060000}"/>
    <cellStyle name="Migliaia [0] 15" xfId="1216" xr:uid="{00000000-0005-0000-0000-00001A060000}"/>
    <cellStyle name="Migliaia [0] 15 2" xfId="1217" xr:uid="{00000000-0005-0000-0000-00001B060000}"/>
    <cellStyle name="Migliaia [0] 15 2 2" xfId="10401" xr:uid="{00000000-0005-0000-0000-00001C060000}"/>
    <cellStyle name="Migliaia [0] 15 2 3" xfId="7799" xr:uid="{00000000-0005-0000-0000-00001D060000}"/>
    <cellStyle name="Migliaia [0] 15 3" xfId="1218" xr:uid="{00000000-0005-0000-0000-00001E060000}"/>
    <cellStyle name="Migliaia [0] 15 3 2" xfId="7800" xr:uid="{00000000-0005-0000-0000-00001F060000}"/>
    <cellStyle name="Migliaia [0] 15 4" xfId="5933" xr:uid="{00000000-0005-0000-0000-000020060000}"/>
    <cellStyle name="Migliaia [0] 15 4 2" xfId="9353" xr:uid="{00000000-0005-0000-0000-000021060000}"/>
    <cellStyle name="Migliaia [0] 15 5" xfId="7099" xr:uid="{00000000-0005-0000-0000-000022060000}"/>
    <cellStyle name="Migliaia [0] 15 5 2" xfId="9835" xr:uid="{00000000-0005-0000-0000-000023060000}"/>
    <cellStyle name="Migliaia [0] 15 6" xfId="7798" xr:uid="{00000000-0005-0000-0000-000024060000}"/>
    <cellStyle name="Migliaia [0] 16" xfId="1219" xr:uid="{00000000-0005-0000-0000-000025060000}"/>
    <cellStyle name="Migliaia [0] 16 2" xfId="1220" xr:uid="{00000000-0005-0000-0000-000026060000}"/>
    <cellStyle name="Migliaia [0] 16 2 2" xfId="10402" xr:uid="{00000000-0005-0000-0000-000027060000}"/>
    <cellStyle name="Migliaia [0] 16 2 3" xfId="7802" xr:uid="{00000000-0005-0000-0000-000028060000}"/>
    <cellStyle name="Migliaia [0] 16 3" xfId="1221" xr:uid="{00000000-0005-0000-0000-000029060000}"/>
    <cellStyle name="Migliaia [0] 16 3 2" xfId="7803" xr:uid="{00000000-0005-0000-0000-00002A060000}"/>
    <cellStyle name="Migliaia [0] 16 4" xfId="5934" xr:uid="{00000000-0005-0000-0000-00002B060000}"/>
    <cellStyle name="Migliaia [0] 16 4 2" xfId="9354" xr:uid="{00000000-0005-0000-0000-00002C060000}"/>
    <cellStyle name="Migliaia [0] 16 5" xfId="7100" xr:uid="{00000000-0005-0000-0000-00002D060000}"/>
    <cellStyle name="Migliaia [0] 16 5 2" xfId="9836" xr:uid="{00000000-0005-0000-0000-00002E060000}"/>
    <cellStyle name="Migliaia [0] 16 6" xfId="7801" xr:uid="{00000000-0005-0000-0000-00002F060000}"/>
    <cellStyle name="Migliaia [0] 17" xfId="1222" xr:uid="{00000000-0005-0000-0000-000030060000}"/>
    <cellStyle name="Migliaia [0] 17 2" xfId="1223" xr:uid="{00000000-0005-0000-0000-000031060000}"/>
    <cellStyle name="Migliaia [0] 17 2 2" xfId="10403" xr:uid="{00000000-0005-0000-0000-000032060000}"/>
    <cellStyle name="Migliaia [0] 17 2 3" xfId="7805" xr:uid="{00000000-0005-0000-0000-000033060000}"/>
    <cellStyle name="Migliaia [0] 17 3" xfId="1224" xr:uid="{00000000-0005-0000-0000-000034060000}"/>
    <cellStyle name="Migliaia [0] 17 3 2" xfId="7806" xr:uid="{00000000-0005-0000-0000-000035060000}"/>
    <cellStyle name="Migliaia [0] 17 4" xfId="5935" xr:uid="{00000000-0005-0000-0000-000036060000}"/>
    <cellStyle name="Migliaia [0] 17 4 2" xfId="9355" xr:uid="{00000000-0005-0000-0000-000037060000}"/>
    <cellStyle name="Migliaia [0] 17 5" xfId="7101" xr:uid="{00000000-0005-0000-0000-000038060000}"/>
    <cellStyle name="Migliaia [0] 17 5 2" xfId="9837" xr:uid="{00000000-0005-0000-0000-000039060000}"/>
    <cellStyle name="Migliaia [0] 17 6" xfId="7804" xr:uid="{00000000-0005-0000-0000-00003A060000}"/>
    <cellStyle name="Migliaia [0] 18" xfId="1225" xr:uid="{00000000-0005-0000-0000-00003B060000}"/>
    <cellStyle name="Migliaia [0] 18 2" xfId="1226" xr:uid="{00000000-0005-0000-0000-00003C060000}"/>
    <cellStyle name="Migliaia [0] 18 2 2" xfId="10404" xr:uid="{00000000-0005-0000-0000-00003D060000}"/>
    <cellStyle name="Migliaia [0] 18 2 3" xfId="7808" xr:uid="{00000000-0005-0000-0000-00003E060000}"/>
    <cellStyle name="Migliaia [0] 18 3" xfId="1227" xr:uid="{00000000-0005-0000-0000-00003F060000}"/>
    <cellStyle name="Migliaia [0] 18 3 2" xfId="7809" xr:uid="{00000000-0005-0000-0000-000040060000}"/>
    <cellStyle name="Migliaia [0] 18 4" xfId="5936" xr:uid="{00000000-0005-0000-0000-000041060000}"/>
    <cellStyle name="Migliaia [0] 18 4 2" xfId="9356" xr:uid="{00000000-0005-0000-0000-000042060000}"/>
    <cellStyle name="Migliaia [0] 18 5" xfId="7102" xr:uid="{00000000-0005-0000-0000-000043060000}"/>
    <cellStyle name="Migliaia [0] 18 5 2" xfId="9838" xr:uid="{00000000-0005-0000-0000-000044060000}"/>
    <cellStyle name="Migliaia [0] 18 6" xfId="7807" xr:uid="{00000000-0005-0000-0000-000045060000}"/>
    <cellStyle name="Migliaia [0] 19" xfId="1228" xr:uid="{00000000-0005-0000-0000-000046060000}"/>
    <cellStyle name="Migliaia [0] 19 2" xfId="1229" xr:uid="{00000000-0005-0000-0000-000047060000}"/>
    <cellStyle name="Migliaia [0] 19 2 2" xfId="10405" xr:uid="{00000000-0005-0000-0000-000048060000}"/>
    <cellStyle name="Migliaia [0] 19 2 3" xfId="7811" xr:uid="{00000000-0005-0000-0000-000049060000}"/>
    <cellStyle name="Migliaia [0] 19 3" xfId="1230" xr:uid="{00000000-0005-0000-0000-00004A060000}"/>
    <cellStyle name="Migliaia [0] 19 3 2" xfId="7812" xr:uid="{00000000-0005-0000-0000-00004B060000}"/>
    <cellStyle name="Migliaia [0] 19 4" xfId="5937" xr:uid="{00000000-0005-0000-0000-00004C060000}"/>
    <cellStyle name="Migliaia [0] 19 4 2" xfId="9357" xr:uid="{00000000-0005-0000-0000-00004D060000}"/>
    <cellStyle name="Migliaia [0] 19 5" xfId="7103" xr:uid="{00000000-0005-0000-0000-00004E060000}"/>
    <cellStyle name="Migliaia [0] 19 5 2" xfId="9839" xr:uid="{00000000-0005-0000-0000-00004F060000}"/>
    <cellStyle name="Migliaia [0] 19 6" xfId="7810" xr:uid="{00000000-0005-0000-0000-000050060000}"/>
    <cellStyle name="Migliaia [0] 2" xfId="1231" xr:uid="{00000000-0005-0000-0000-000051060000}"/>
    <cellStyle name="Migliaia [0] 2 2" xfId="1232" xr:uid="{00000000-0005-0000-0000-000052060000}"/>
    <cellStyle name="Migliaia [0] 2 2 2" xfId="10406" xr:uid="{00000000-0005-0000-0000-000053060000}"/>
    <cellStyle name="Migliaia [0] 2 2 3" xfId="7814" xr:uid="{00000000-0005-0000-0000-000054060000}"/>
    <cellStyle name="Migliaia [0] 2 3" xfId="1233" xr:uid="{00000000-0005-0000-0000-000055060000}"/>
    <cellStyle name="Migliaia [0] 2 3 2" xfId="7815" xr:uid="{00000000-0005-0000-0000-000056060000}"/>
    <cellStyle name="Migliaia [0] 2 4" xfId="5938" xr:uid="{00000000-0005-0000-0000-000057060000}"/>
    <cellStyle name="Migliaia [0] 2 4 2" xfId="9358" xr:uid="{00000000-0005-0000-0000-000058060000}"/>
    <cellStyle name="Migliaia [0] 2 5" xfId="7104" xr:uid="{00000000-0005-0000-0000-000059060000}"/>
    <cellStyle name="Migliaia [0] 2 5 2" xfId="9840" xr:uid="{00000000-0005-0000-0000-00005A060000}"/>
    <cellStyle name="Migliaia [0] 2 6" xfId="7813" xr:uid="{00000000-0005-0000-0000-00005B060000}"/>
    <cellStyle name="Migliaia [0] 20" xfId="1234" xr:uid="{00000000-0005-0000-0000-00005C060000}"/>
    <cellStyle name="Migliaia [0] 20 2" xfId="1235" xr:uid="{00000000-0005-0000-0000-00005D060000}"/>
    <cellStyle name="Migliaia [0] 20 2 2" xfId="10407" xr:uid="{00000000-0005-0000-0000-00005E060000}"/>
    <cellStyle name="Migliaia [0] 20 2 3" xfId="7817" xr:uid="{00000000-0005-0000-0000-00005F060000}"/>
    <cellStyle name="Migliaia [0] 20 3" xfId="1236" xr:uid="{00000000-0005-0000-0000-000060060000}"/>
    <cellStyle name="Migliaia [0] 20 3 2" xfId="7818" xr:uid="{00000000-0005-0000-0000-000061060000}"/>
    <cellStyle name="Migliaia [0] 20 4" xfId="5939" xr:uid="{00000000-0005-0000-0000-000062060000}"/>
    <cellStyle name="Migliaia [0] 20 4 2" xfId="9359" xr:uid="{00000000-0005-0000-0000-000063060000}"/>
    <cellStyle name="Migliaia [0] 20 5" xfId="7105" xr:uid="{00000000-0005-0000-0000-000064060000}"/>
    <cellStyle name="Migliaia [0] 20 5 2" xfId="9841" xr:uid="{00000000-0005-0000-0000-000065060000}"/>
    <cellStyle name="Migliaia [0] 20 6" xfId="7816" xr:uid="{00000000-0005-0000-0000-000066060000}"/>
    <cellStyle name="Migliaia [0] 21" xfId="1237" xr:uid="{00000000-0005-0000-0000-000067060000}"/>
    <cellStyle name="Migliaia [0] 21 2" xfId="1238" xr:uid="{00000000-0005-0000-0000-000068060000}"/>
    <cellStyle name="Migliaia [0] 21 2 2" xfId="10408" xr:uid="{00000000-0005-0000-0000-000069060000}"/>
    <cellStyle name="Migliaia [0] 21 2 3" xfId="7820" xr:uid="{00000000-0005-0000-0000-00006A060000}"/>
    <cellStyle name="Migliaia [0] 21 3" xfId="1239" xr:uid="{00000000-0005-0000-0000-00006B060000}"/>
    <cellStyle name="Migliaia [0] 21 3 2" xfId="7821" xr:uid="{00000000-0005-0000-0000-00006C060000}"/>
    <cellStyle name="Migliaia [0] 21 4" xfId="5940" xr:uid="{00000000-0005-0000-0000-00006D060000}"/>
    <cellStyle name="Migliaia [0] 21 4 2" xfId="9360" xr:uid="{00000000-0005-0000-0000-00006E060000}"/>
    <cellStyle name="Migliaia [0] 21 5" xfId="7106" xr:uid="{00000000-0005-0000-0000-00006F060000}"/>
    <cellStyle name="Migliaia [0] 21 5 2" xfId="9842" xr:uid="{00000000-0005-0000-0000-000070060000}"/>
    <cellStyle name="Migliaia [0] 21 6" xfId="7819" xr:uid="{00000000-0005-0000-0000-000071060000}"/>
    <cellStyle name="Migliaia [0] 22" xfId="1240" xr:uid="{00000000-0005-0000-0000-000072060000}"/>
    <cellStyle name="Migliaia [0] 22 2" xfId="1241" xr:uid="{00000000-0005-0000-0000-000073060000}"/>
    <cellStyle name="Migliaia [0] 22 2 2" xfId="10409" xr:uid="{00000000-0005-0000-0000-000074060000}"/>
    <cellStyle name="Migliaia [0] 22 2 3" xfId="7823" xr:uid="{00000000-0005-0000-0000-000075060000}"/>
    <cellStyle name="Migliaia [0] 22 3" xfId="1242" xr:uid="{00000000-0005-0000-0000-000076060000}"/>
    <cellStyle name="Migliaia [0] 22 3 2" xfId="7824" xr:uid="{00000000-0005-0000-0000-000077060000}"/>
    <cellStyle name="Migliaia [0] 22 4" xfId="5941" xr:uid="{00000000-0005-0000-0000-000078060000}"/>
    <cellStyle name="Migliaia [0] 22 4 2" xfId="9361" xr:uid="{00000000-0005-0000-0000-000079060000}"/>
    <cellStyle name="Migliaia [0] 22 5" xfId="7107" xr:uid="{00000000-0005-0000-0000-00007A060000}"/>
    <cellStyle name="Migliaia [0] 22 5 2" xfId="9843" xr:uid="{00000000-0005-0000-0000-00007B060000}"/>
    <cellStyle name="Migliaia [0] 22 6" xfId="7822" xr:uid="{00000000-0005-0000-0000-00007C060000}"/>
    <cellStyle name="Migliaia [0] 23" xfId="1243" xr:uid="{00000000-0005-0000-0000-00007D060000}"/>
    <cellStyle name="Migliaia [0] 23 2" xfId="1244" xr:uid="{00000000-0005-0000-0000-00007E060000}"/>
    <cellStyle name="Migliaia [0] 23 2 2" xfId="10410" xr:uid="{00000000-0005-0000-0000-00007F060000}"/>
    <cellStyle name="Migliaia [0] 23 2 3" xfId="7826" xr:uid="{00000000-0005-0000-0000-000080060000}"/>
    <cellStyle name="Migliaia [0] 23 3" xfId="1245" xr:uid="{00000000-0005-0000-0000-000081060000}"/>
    <cellStyle name="Migliaia [0] 23 3 2" xfId="7827" xr:uid="{00000000-0005-0000-0000-000082060000}"/>
    <cellStyle name="Migliaia [0] 23 4" xfId="5942" xr:uid="{00000000-0005-0000-0000-000083060000}"/>
    <cellStyle name="Migliaia [0] 23 4 2" xfId="9362" xr:uid="{00000000-0005-0000-0000-000084060000}"/>
    <cellStyle name="Migliaia [0] 23 5" xfId="7108" xr:uid="{00000000-0005-0000-0000-000085060000}"/>
    <cellStyle name="Migliaia [0] 23 5 2" xfId="9844" xr:uid="{00000000-0005-0000-0000-000086060000}"/>
    <cellStyle name="Migliaia [0] 23 6" xfId="7825" xr:uid="{00000000-0005-0000-0000-000087060000}"/>
    <cellStyle name="Migliaia [0] 24" xfId="1246" xr:uid="{00000000-0005-0000-0000-000088060000}"/>
    <cellStyle name="Migliaia [0] 24 2" xfId="1247" xr:uid="{00000000-0005-0000-0000-000089060000}"/>
    <cellStyle name="Migliaia [0] 24 2 2" xfId="10411" xr:uid="{00000000-0005-0000-0000-00008A060000}"/>
    <cellStyle name="Migliaia [0] 24 2 3" xfId="7829" xr:uid="{00000000-0005-0000-0000-00008B060000}"/>
    <cellStyle name="Migliaia [0] 24 3" xfId="1248" xr:uid="{00000000-0005-0000-0000-00008C060000}"/>
    <cellStyle name="Migliaia [0] 24 3 2" xfId="7830" xr:uid="{00000000-0005-0000-0000-00008D060000}"/>
    <cellStyle name="Migliaia [0] 24 4" xfId="5943" xr:uid="{00000000-0005-0000-0000-00008E060000}"/>
    <cellStyle name="Migliaia [0] 24 4 2" xfId="9363" xr:uid="{00000000-0005-0000-0000-00008F060000}"/>
    <cellStyle name="Migliaia [0] 24 5" xfId="7109" xr:uid="{00000000-0005-0000-0000-000090060000}"/>
    <cellStyle name="Migliaia [0] 24 5 2" xfId="9845" xr:uid="{00000000-0005-0000-0000-000091060000}"/>
    <cellStyle name="Migliaia [0] 24 6" xfId="7828" xr:uid="{00000000-0005-0000-0000-000092060000}"/>
    <cellStyle name="Migliaia [0] 25" xfId="1249" xr:uid="{00000000-0005-0000-0000-000093060000}"/>
    <cellStyle name="Migliaia [0] 25 2" xfId="1250" xr:uid="{00000000-0005-0000-0000-000094060000}"/>
    <cellStyle name="Migliaia [0] 25 2 2" xfId="10412" xr:uid="{00000000-0005-0000-0000-000095060000}"/>
    <cellStyle name="Migliaia [0] 25 2 3" xfId="7832" xr:uid="{00000000-0005-0000-0000-000096060000}"/>
    <cellStyle name="Migliaia [0] 25 3" xfId="1251" xr:uid="{00000000-0005-0000-0000-000097060000}"/>
    <cellStyle name="Migliaia [0] 25 3 2" xfId="7833" xr:uid="{00000000-0005-0000-0000-000098060000}"/>
    <cellStyle name="Migliaia [0] 25 4" xfId="5944" xr:uid="{00000000-0005-0000-0000-000099060000}"/>
    <cellStyle name="Migliaia [0] 25 4 2" xfId="9364" xr:uid="{00000000-0005-0000-0000-00009A060000}"/>
    <cellStyle name="Migliaia [0] 25 5" xfId="7110" xr:uid="{00000000-0005-0000-0000-00009B060000}"/>
    <cellStyle name="Migliaia [0] 25 5 2" xfId="9846" xr:uid="{00000000-0005-0000-0000-00009C060000}"/>
    <cellStyle name="Migliaia [0] 25 6" xfId="7831" xr:uid="{00000000-0005-0000-0000-00009D060000}"/>
    <cellStyle name="Migliaia [0] 26" xfId="1252" xr:uid="{00000000-0005-0000-0000-00009E060000}"/>
    <cellStyle name="Migliaia [0] 26 2" xfId="1253" xr:uid="{00000000-0005-0000-0000-00009F060000}"/>
    <cellStyle name="Migliaia [0] 26 2 2" xfId="10413" xr:uid="{00000000-0005-0000-0000-0000A0060000}"/>
    <cellStyle name="Migliaia [0] 26 2 3" xfId="7835" xr:uid="{00000000-0005-0000-0000-0000A1060000}"/>
    <cellStyle name="Migliaia [0] 26 3" xfId="1254" xr:uid="{00000000-0005-0000-0000-0000A2060000}"/>
    <cellStyle name="Migliaia [0] 26 3 2" xfId="7836" xr:uid="{00000000-0005-0000-0000-0000A3060000}"/>
    <cellStyle name="Migliaia [0] 26 4" xfId="5945" xr:uid="{00000000-0005-0000-0000-0000A4060000}"/>
    <cellStyle name="Migliaia [0] 26 4 2" xfId="9365" xr:uid="{00000000-0005-0000-0000-0000A5060000}"/>
    <cellStyle name="Migliaia [0] 26 5" xfId="7111" xr:uid="{00000000-0005-0000-0000-0000A6060000}"/>
    <cellStyle name="Migliaia [0] 26 5 2" xfId="9847" xr:uid="{00000000-0005-0000-0000-0000A7060000}"/>
    <cellStyle name="Migliaia [0] 26 6" xfId="7834" xr:uid="{00000000-0005-0000-0000-0000A8060000}"/>
    <cellStyle name="Migliaia [0] 27" xfId="1255" xr:uid="{00000000-0005-0000-0000-0000A9060000}"/>
    <cellStyle name="Migliaia [0] 27 2" xfId="1256" xr:uid="{00000000-0005-0000-0000-0000AA060000}"/>
    <cellStyle name="Migliaia [0] 27 2 2" xfId="10414" xr:uid="{00000000-0005-0000-0000-0000AB060000}"/>
    <cellStyle name="Migliaia [0] 27 2 3" xfId="7838" xr:uid="{00000000-0005-0000-0000-0000AC060000}"/>
    <cellStyle name="Migliaia [0] 27 3" xfId="1257" xr:uid="{00000000-0005-0000-0000-0000AD060000}"/>
    <cellStyle name="Migliaia [0] 27 3 2" xfId="7839" xr:uid="{00000000-0005-0000-0000-0000AE060000}"/>
    <cellStyle name="Migliaia [0] 27 4" xfId="5946" xr:uid="{00000000-0005-0000-0000-0000AF060000}"/>
    <cellStyle name="Migliaia [0] 27 4 2" xfId="9366" xr:uid="{00000000-0005-0000-0000-0000B0060000}"/>
    <cellStyle name="Migliaia [0] 27 5" xfId="7112" xr:uid="{00000000-0005-0000-0000-0000B1060000}"/>
    <cellStyle name="Migliaia [0] 27 5 2" xfId="9848" xr:uid="{00000000-0005-0000-0000-0000B2060000}"/>
    <cellStyle name="Migliaia [0] 27 6" xfId="7837" xr:uid="{00000000-0005-0000-0000-0000B3060000}"/>
    <cellStyle name="Migliaia [0] 28" xfId="1258" xr:uid="{00000000-0005-0000-0000-0000B4060000}"/>
    <cellStyle name="Migliaia [0] 28 2" xfId="1259" xr:uid="{00000000-0005-0000-0000-0000B5060000}"/>
    <cellStyle name="Migliaia [0] 28 2 2" xfId="10415" xr:uid="{00000000-0005-0000-0000-0000B6060000}"/>
    <cellStyle name="Migliaia [0] 28 2 3" xfId="7841" xr:uid="{00000000-0005-0000-0000-0000B7060000}"/>
    <cellStyle name="Migliaia [0] 28 3" xfId="1260" xr:uid="{00000000-0005-0000-0000-0000B8060000}"/>
    <cellStyle name="Migliaia [0] 28 3 2" xfId="7842" xr:uid="{00000000-0005-0000-0000-0000B9060000}"/>
    <cellStyle name="Migliaia [0] 28 4" xfId="5947" xr:uid="{00000000-0005-0000-0000-0000BA060000}"/>
    <cellStyle name="Migliaia [0] 28 4 2" xfId="9367" xr:uid="{00000000-0005-0000-0000-0000BB060000}"/>
    <cellStyle name="Migliaia [0] 28 5" xfId="7113" xr:uid="{00000000-0005-0000-0000-0000BC060000}"/>
    <cellStyle name="Migliaia [0] 28 5 2" xfId="9849" xr:uid="{00000000-0005-0000-0000-0000BD060000}"/>
    <cellStyle name="Migliaia [0] 28 6" xfId="7840" xr:uid="{00000000-0005-0000-0000-0000BE060000}"/>
    <cellStyle name="Migliaia [0] 29" xfId="1261" xr:uid="{00000000-0005-0000-0000-0000BF060000}"/>
    <cellStyle name="Migliaia [0] 29 2" xfId="1262" xr:uid="{00000000-0005-0000-0000-0000C0060000}"/>
    <cellStyle name="Migliaia [0] 29 2 2" xfId="10416" xr:uid="{00000000-0005-0000-0000-0000C1060000}"/>
    <cellStyle name="Migliaia [0] 29 2 3" xfId="7844" xr:uid="{00000000-0005-0000-0000-0000C2060000}"/>
    <cellStyle name="Migliaia [0] 29 3" xfId="1263" xr:uid="{00000000-0005-0000-0000-0000C3060000}"/>
    <cellStyle name="Migliaia [0] 29 3 2" xfId="7845" xr:uid="{00000000-0005-0000-0000-0000C4060000}"/>
    <cellStyle name="Migliaia [0] 29 4" xfId="5948" xr:uid="{00000000-0005-0000-0000-0000C5060000}"/>
    <cellStyle name="Migliaia [0] 29 4 2" xfId="9368" xr:uid="{00000000-0005-0000-0000-0000C6060000}"/>
    <cellStyle name="Migliaia [0] 29 5" xfId="7114" xr:uid="{00000000-0005-0000-0000-0000C7060000}"/>
    <cellStyle name="Migliaia [0] 29 5 2" xfId="9850" xr:uid="{00000000-0005-0000-0000-0000C8060000}"/>
    <cellStyle name="Migliaia [0] 29 6" xfId="7843" xr:uid="{00000000-0005-0000-0000-0000C9060000}"/>
    <cellStyle name="Migliaia [0] 3" xfId="1264" xr:uid="{00000000-0005-0000-0000-0000CA060000}"/>
    <cellStyle name="Migliaia [0] 3 2" xfId="1265" xr:uid="{00000000-0005-0000-0000-0000CB060000}"/>
    <cellStyle name="Migliaia [0] 3 2 2" xfId="10417" xr:uid="{00000000-0005-0000-0000-0000CC060000}"/>
    <cellStyle name="Migliaia [0] 3 2 3" xfId="7847" xr:uid="{00000000-0005-0000-0000-0000CD060000}"/>
    <cellStyle name="Migliaia [0] 3 3" xfId="1266" xr:uid="{00000000-0005-0000-0000-0000CE060000}"/>
    <cellStyle name="Migliaia [0] 3 3 2" xfId="7848" xr:uid="{00000000-0005-0000-0000-0000CF060000}"/>
    <cellStyle name="Migliaia [0] 3 4" xfId="5949" xr:uid="{00000000-0005-0000-0000-0000D0060000}"/>
    <cellStyle name="Migliaia [0] 3 4 2" xfId="9369" xr:uid="{00000000-0005-0000-0000-0000D1060000}"/>
    <cellStyle name="Migliaia [0] 3 5" xfId="7115" xr:uid="{00000000-0005-0000-0000-0000D2060000}"/>
    <cellStyle name="Migliaia [0] 3 5 2" xfId="9851" xr:uid="{00000000-0005-0000-0000-0000D3060000}"/>
    <cellStyle name="Migliaia [0] 3 6" xfId="7846" xr:uid="{00000000-0005-0000-0000-0000D4060000}"/>
    <cellStyle name="Migliaia [0] 30" xfId="1267" xr:uid="{00000000-0005-0000-0000-0000D5060000}"/>
    <cellStyle name="Migliaia [0] 30 2" xfId="1268" xr:uid="{00000000-0005-0000-0000-0000D6060000}"/>
    <cellStyle name="Migliaia [0] 30 2 2" xfId="10418" xr:uid="{00000000-0005-0000-0000-0000D7060000}"/>
    <cellStyle name="Migliaia [0] 30 2 3" xfId="7850" xr:uid="{00000000-0005-0000-0000-0000D8060000}"/>
    <cellStyle name="Migliaia [0] 30 3" xfId="1269" xr:uid="{00000000-0005-0000-0000-0000D9060000}"/>
    <cellStyle name="Migliaia [0] 30 3 2" xfId="7851" xr:uid="{00000000-0005-0000-0000-0000DA060000}"/>
    <cellStyle name="Migliaia [0] 30 4" xfId="5950" xr:uid="{00000000-0005-0000-0000-0000DB060000}"/>
    <cellStyle name="Migliaia [0] 30 4 2" xfId="9370" xr:uid="{00000000-0005-0000-0000-0000DC060000}"/>
    <cellStyle name="Migliaia [0] 30 5" xfId="7116" xr:uid="{00000000-0005-0000-0000-0000DD060000}"/>
    <cellStyle name="Migliaia [0] 30 5 2" xfId="9852" xr:uid="{00000000-0005-0000-0000-0000DE060000}"/>
    <cellStyle name="Migliaia [0] 30 6" xfId="7849" xr:uid="{00000000-0005-0000-0000-0000DF060000}"/>
    <cellStyle name="Migliaia [0] 31" xfId="1270" xr:uid="{00000000-0005-0000-0000-0000E0060000}"/>
    <cellStyle name="Migliaia [0] 31 2" xfId="1271" xr:uid="{00000000-0005-0000-0000-0000E1060000}"/>
    <cellStyle name="Migliaia [0] 31 2 2" xfId="10419" xr:uid="{00000000-0005-0000-0000-0000E2060000}"/>
    <cellStyle name="Migliaia [0] 31 2 3" xfId="7853" xr:uid="{00000000-0005-0000-0000-0000E3060000}"/>
    <cellStyle name="Migliaia [0] 31 3" xfId="1272" xr:uid="{00000000-0005-0000-0000-0000E4060000}"/>
    <cellStyle name="Migliaia [0] 31 3 2" xfId="7854" xr:uid="{00000000-0005-0000-0000-0000E5060000}"/>
    <cellStyle name="Migliaia [0] 31 4" xfId="5951" xr:uid="{00000000-0005-0000-0000-0000E6060000}"/>
    <cellStyle name="Migliaia [0] 31 4 2" xfId="9371" xr:uid="{00000000-0005-0000-0000-0000E7060000}"/>
    <cellStyle name="Migliaia [0] 31 5" xfId="7117" xr:uid="{00000000-0005-0000-0000-0000E8060000}"/>
    <cellStyle name="Migliaia [0] 31 5 2" xfId="9853" xr:uid="{00000000-0005-0000-0000-0000E9060000}"/>
    <cellStyle name="Migliaia [0] 31 6" xfId="7852" xr:uid="{00000000-0005-0000-0000-0000EA060000}"/>
    <cellStyle name="Migliaia [0] 32" xfId="1273" xr:uid="{00000000-0005-0000-0000-0000EB060000}"/>
    <cellStyle name="Migliaia [0] 32 2" xfId="1274" xr:uid="{00000000-0005-0000-0000-0000EC060000}"/>
    <cellStyle name="Migliaia [0] 32 2 2" xfId="10420" xr:uid="{00000000-0005-0000-0000-0000ED060000}"/>
    <cellStyle name="Migliaia [0] 32 2 3" xfId="7856" xr:uid="{00000000-0005-0000-0000-0000EE060000}"/>
    <cellStyle name="Migliaia [0] 32 3" xfId="1275" xr:uid="{00000000-0005-0000-0000-0000EF060000}"/>
    <cellStyle name="Migliaia [0] 32 3 2" xfId="7857" xr:uid="{00000000-0005-0000-0000-0000F0060000}"/>
    <cellStyle name="Migliaia [0] 32 4" xfId="5952" xr:uid="{00000000-0005-0000-0000-0000F1060000}"/>
    <cellStyle name="Migliaia [0] 32 4 2" xfId="9372" xr:uid="{00000000-0005-0000-0000-0000F2060000}"/>
    <cellStyle name="Migliaia [0] 32 5" xfId="7118" xr:uid="{00000000-0005-0000-0000-0000F3060000}"/>
    <cellStyle name="Migliaia [0] 32 5 2" xfId="9854" xr:uid="{00000000-0005-0000-0000-0000F4060000}"/>
    <cellStyle name="Migliaia [0] 32 6" xfId="7855" xr:uid="{00000000-0005-0000-0000-0000F5060000}"/>
    <cellStyle name="Migliaia [0] 33" xfId="1276" xr:uid="{00000000-0005-0000-0000-0000F6060000}"/>
    <cellStyle name="Migliaia [0] 33 2" xfId="1277" xr:uid="{00000000-0005-0000-0000-0000F7060000}"/>
    <cellStyle name="Migliaia [0] 33 2 2" xfId="10421" xr:uid="{00000000-0005-0000-0000-0000F8060000}"/>
    <cellStyle name="Migliaia [0] 33 2 3" xfId="7859" xr:uid="{00000000-0005-0000-0000-0000F9060000}"/>
    <cellStyle name="Migliaia [0] 33 3" xfId="1278" xr:uid="{00000000-0005-0000-0000-0000FA060000}"/>
    <cellStyle name="Migliaia [0] 33 3 2" xfId="7860" xr:uid="{00000000-0005-0000-0000-0000FB060000}"/>
    <cellStyle name="Migliaia [0] 33 4" xfId="5953" xr:uid="{00000000-0005-0000-0000-0000FC060000}"/>
    <cellStyle name="Migliaia [0] 33 4 2" xfId="9373" xr:uid="{00000000-0005-0000-0000-0000FD060000}"/>
    <cellStyle name="Migliaia [0] 33 5" xfId="7119" xr:uid="{00000000-0005-0000-0000-0000FE060000}"/>
    <cellStyle name="Migliaia [0] 33 5 2" xfId="9855" xr:uid="{00000000-0005-0000-0000-0000FF060000}"/>
    <cellStyle name="Migliaia [0] 33 6" xfId="7858" xr:uid="{00000000-0005-0000-0000-000000070000}"/>
    <cellStyle name="Migliaia [0] 34" xfId="1279" xr:uid="{00000000-0005-0000-0000-000001070000}"/>
    <cellStyle name="Migliaia [0] 34 2" xfId="1280" xr:uid="{00000000-0005-0000-0000-000002070000}"/>
    <cellStyle name="Migliaia [0] 34 2 2" xfId="10422" xr:uid="{00000000-0005-0000-0000-000003070000}"/>
    <cellStyle name="Migliaia [0] 34 2 3" xfId="7862" xr:uid="{00000000-0005-0000-0000-000004070000}"/>
    <cellStyle name="Migliaia [0] 34 3" xfId="1281" xr:uid="{00000000-0005-0000-0000-000005070000}"/>
    <cellStyle name="Migliaia [0] 34 3 2" xfId="7863" xr:uid="{00000000-0005-0000-0000-000006070000}"/>
    <cellStyle name="Migliaia [0] 34 4" xfId="5954" xr:uid="{00000000-0005-0000-0000-000007070000}"/>
    <cellStyle name="Migliaia [0] 34 4 2" xfId="9374" xr:uid="{00000000-0005-0000-0000-000008070000}"/>
    <cellStyle name="Migliaia [0] 34 5" xfId="7120" xr:uid="{00000000-0005-0000-0000-000009070000}"/>
    <cellStyle name="Migliaia [0] 34 5 2" xfId="9856" xr:uid="{00000000-0005-0000-0000-00000A070000}"/>
    <cellStyle name="Migliaia [0] 34 6" xfId="7861" xr:uid="{00000000-0005-0000-0000-00000B070000}"/>
    <cellStyle name="Migliaia [0] 35" xfId="1282" xr:uid="{00000000-0005-0000-0000-00000C070000}"/>
    <cellStyle name="Migliaia [0] 35 2" xfId="1283" xr:uid="{00000000-0005-0000-0000-00000D070000}"/>
    <cellStyle name="Migliaia [0] 35 2 2" xfId="10423" xr:uid="{00000000-0005-0000-0000-00000E070000}"/>
    <cellStyle name="Migliaia [0] 35 2 3" xfId="7865" xr:uid="{00000000-0005-0000-0000-00000F070000}"/>
    <cellStyle name="Migliaia [0] 35 3" xfId="1284" xr:uid="{00000000-0005-0000-0000-000010070000}"/>
    <cellStyle name="Migliaia [0] 35 3 2" xfId="7866" xr:uid="{00000000-0005-0000-0000-000011070000}"/>
    <cellStyle name="Migliaia [0] 35 4" xfId="5955" xr:uid="{00000000-0005-0000-0000-000012070000}"/>
    <cellStyle name="Migliaia [0] 35 4 2" xfId="9375" xr:uid="{00000000-0005-0000-0000-000013070000}"/>
    <cellStyle name="Migliaia [0] 35 5" xfId="7121" xr:uid="{00000000-0005-0000-0000-000014070000}"/>
    <cellStyle name="Migliaia [0] 35 5 2" xfId="9857" xr:uid="{00000000-0005-0000-0000-000015070000}"/>
    <cellStyle name="Migliaia [0] 35 6" xfId="7864" xr:uid="{00000000-0005-0000-0000-000016070000}"/>
    <cellStyle name="Migliaia [0] 36" xfId="1285" xr:uid="{00000000-0005-0000-0000-000017070000}"/>
    <cellStyle name="Migliaia [0] 36 2" xfId="1286" xr:uid="{00000000-0005-0000-0000-000018070000}"/>
    <cellStyle name="Migliaia [0] 36 2 2" xfId="10424" xr:uid="{00000000-0005-0000-0000-000019070000}"/>
    <cellStyle name="Migliaia [0] 36 2 3" xfId="7868" xr:uid="{00000000-0005-0000-0000-00001A070000}"/>
    <cellStyle name="Migliaia [0] 36 3" xfId="1287" xr:uid="{00000000-0005-0000-0000-00001B070000}"/>
    <cellStyle name="Migliaia [0] 36 3 2" xfId="7869" xr:uid="{00000000-0005-0000-0000-00001C070000}"/>
    <cellStyle name="Migliaia [0] 36 4" xfId="5956" xr:uid="{00000000-0005-0000-0000-00001D070000}"/>
    <cellStyle name="Migliaia [0] 36 4 2" xfId="9376" xr:uid="{00000000-0005-0000-0000-00001E070000}"/>
    <cellStyle name="Migliaia [0] 36 5" xfId="7122" xr:uid="{00000000-0005-0000-0000-00001F070000}"/>
    <cellStyle name="Migliaia [0] 36 5 2" xfId="9858" xr:uid="{00000000-0005-0000-0000-000020070000}"/>
    <cellStyle name="Migliaia [0] 36 6" xfId="7867" xr:uid="{00000000-0005-0000-0000-000021070000}"/>
    <cellStyle name="Migliaia [0] 37" xfId="1288" xr:uid="{00000000-0005-0000-0000-000022070000}"/>
    <cellStyle name="Migliaia [0] 37 2" xfId="1289" xr:uid="{00000000-0005-0000-0000-000023070000}"/>
    <cellStyle name="Migliaia [0] 37 2 2" xfId="10425" xr:uid="{00000000-0005-0000-0000-000024070000}"/>
    <cellStyle name="Migliaia [0] 37 2 3" xfId="7871" xr:uid="{00000000-0005-0000-0000-000025070000}"/>
    <cellStyle name="Migliaia [0] 37 3" xfId="1290" xr:uid="{00000000-0005-0000-0000-000026070000}"/>
    <cellStyle name="Migliaia [0] 37 3 2" xfId="7872" xr:uid="{00000000-0005-0000-0000-000027070000}"/>
    <cellStyle name="Migliaia [0] 37 4" xfId="5957" xr:uid="{00000000-0005-0000-0000-000028070000}"/>
    <cellStyle name="Migliaia [0] 37 4 2" xfId="9377" xr:uid="{00000000-0005-0000-0000-000029070000}"/>
    <cellStyle name="Migliaia [0] 37 5" xfId="7123" xr:uid="{00000000-0005-0000-0000-00002A070000}"/>
    <cellStyle name="Migliaia [0] 37 5 2" xfId="9859" xr:uid="{00000000-0005-0000-0000-00002B070000}"/>
    <cellStyle name="Migliaia [0] 37 6" xfId="7870" xr:uid="{00000000-0005-0000-0000-00002C070000}"/>
    <cellStyle name="Migliaia [0] 38" xfId="1291" xr:uid="{00000000-0005-0000-0000-00002D070000}"/>
    <cellStyle name="Migliaia [0] 38 2" xfId="1292" xr:uid="{00000000-0005-0000-0000-00002E070000}"/>
    <cellStyle name="Migliaia [0] 38 2 2" xfId="10426" xr:uid="{00000000-0005-0000-0000-00002F070000}"/>
    <cellStyle name="Migliaia [0] 38 2 3" xfId="7874" xr:uid="{00000000-0005-0000-0000-000030070000}"/>
    <cellStyle name="Migliaia [0] 38 3" xfId="1293" xr:uid="{00000000-0005-0000-0000-000031070000}"/>
    <cellStyle name="Migliaia [0] 38 3 2" xfId="7875" xr:uid="{00000000-0005-0000-0000-000032070000}"/>
    <cellStyle name="Migliaia [0] 38 4" xfId="5958" xr:uid="{00000000-0005-0000-0000-000033070000}"/>
    <cellStyle name="Migliaia [0] 38 4 2" xfId="9378" xr:uid="{00000000-0005-0000-0000-000034070000}"/>
    <cellStyle name="Migliaia [0] 38 5" xfId="7124" xr:uid="{00000000-0005-0000-0000-000035070000}"/>
    <cellStyle name="Migliaia [0] 38 5 2" xfId="9860" xr:uid="{00000000-0005-0000-0000-000036070000}"/>
    <cellStyle name="Migliaia [0] 38 6" xfId="7873" xr:uid="{00000000-0005-0000-0000-000037070000}"/>
    <cellStyle name="Migliaia [0] 39" xfId="1294" xr:uid="{00000000-0005-0000-0000-000038070000}"/>
    <cellStyle name="Migliaia [0] 39 2" xfId="1295" xr:uid="{00000000-0005-0000-0000-000039070000}"/>
    <cellStyle name="Migliaia [0] 39 2 2" xfId="10427" xr:uid="{00000000-0005-0000-0000-00003A070000}"/>
    <cellStyle name="Migliaia [0] 39 2 3" xfId="7877" xr:uid="{00000000-0005-0000-0000-00003B070000}"/>
    <cellStyle name="Migliaia [0] 39 3" xfId="1296" xr:uid="{00000000-0005-0000-0000-00003C070000}"/>
    <cellStyle name="Migliaia [0] 39 3 2" xfId="7878" xr:uid="{00000000-0005-0000-0000-00003D070000}"/>
    <cellStyle name="Migliaia [0] 39 4" xfId="5959" xr:uid="{00000000-0005-0000-0000-00003E070000}"/>
    <cellStyle name="Migliaia [0] 39 4 2" xfId="9379" xr:uid="{00000000-0005-0000-0000-00003F070000}"/>
    <cellStyle name="Migliaia [0] 39 5" xfId="7125" xr:uid="{00000000-0005-0000-0000-000040070000}"/>
    <cellStyle name="Migliaia [0] 39 5 2" xfId="9861" xr:uid="{00000000-0005-0000-0000-000041070000}"/>
    <cellStyle name="Migliaia [0] 39 6" xfId="7876" xr:uid="{00000000-0005-0000-0000-000042070000}"/>
    <cellStyle name="Migliaia [0] 4" xfId="1297" xr:uid="{00000000-0005-0000-0000-000043070000}"/>
    <cellStyle name="Migliaia [0] 4 2" xfId="1298" xr:uid="{00000000-0005-0000-0000-000044070000}"/>
    <cellStyle name="Migliaia [0] 4 2 2" xfId="10428" xr:uid="{00000000-0005-0000-0000-000045070000}"/>
    <cellStyle name="Migliaia [0] 4 2 3" xfId="7880" xr:uid="{00000000-0005-0000-0000-000046070000}"/>
    <cellStyle name="Migliaia [0] 4 3" xfId="1299" xr:uid="{00000000-0005-0000-0000-000047070000}"/>
    <cellStyle name="Migliaia [0] 4 3 2" xfId="7881" xr:uid="{00000000-0005-0000-0000-000048070000}"/>
    <cellStyle name="Migliaia [0] 4 4" xfId="5960" xr:uid="{00000000-0005-0000-0000-000049070000}"/>
    <cellStyle name="Migliaia [0] 4 4 2" xfId="9380" xr:uid="{00000000-0005-0000-0000-00004A070000}"/>
    <cellStyle name="Migliaia [0] 4 5" xfId="7126" xr:uid="{00000000-0005-0000-0000-00004B070000}"/>
    <cellStyle name="Migliaia [0] 4 5 2" xfId="9862" xr:uid="{00000000-0005-0000-0000-00004C070000}"/>
    <cellStyle name="Migliaia [0] 4 6" xfId="7879" xr:uid="{00000000-0005-0000-0000-00004D070000}"/>
    <cellStyle name="Migliaia [0] 40" xfId="1300" xr:uid="{00000000-0005-0000-0000-00004E070000}"/>
    <cellStyle name="Migliaia [0] 40 2" xfId="1301" xr:uid="{00000000-0005-0000-0000-00004F070000}"/>
    <cellStyle name="Migliaia [0] 40 2 2" xfId="10429" xr:uid="{00000000-0005-0000-0000-000050070000}"/>
    <cellStyle name="Migliaia [0] 40 2 3" xfId="7883" xr:uid="{00000000-0005-0000-0000-000051070000}"/>
    <cellStyle name="Migliaia [0] 40 3" xfId="1302" xr:uid="{00000000-0005-0000-0000-000052070000}"/>
    <cellStyle name="Migliaia [0] 40 3 2" xfId="7884" xr:uid="{00000000-0005-0000-0000-000053070000}"/>
    <cellStyle name="Migliaia [0] 40 4" xfId="5961" xr:uid="{00000000-0005-0000-0000-000054070000}"/>
    <cellStyle name="Migliaia [0] 40 4 2" xfId="9381" xr:uid="{00000000-0005-0000-0000-000055070000}"/>
    <cellStyle name="Migliaia [0] 40 5" xfId="7127" xr:uid="{00000000-0005-0000-0000-000056070000}"/>
    <cellStyle name="Migliaia [0] 40 5 2" xfId="9863" xr:uid="{00000000-0005-0000-0000-000057070000}"/>
    <cellStyle name="Migliaia [0] 40 6" xfId="7882" xr:uid="{00000000-0005-0000-0000-000058070000}"/>
    <cellStyle name="Migliaia [0] 41" xfId="1303" xr:uid="{00000000-0005-0000-0000-000059070000}"/>
    <cellStyle name="Migliaia [0] 41 2" xfId="1304" xr:uid="{00000000-0005-0000-0000-00005A070000}"/>
    <cellStyle name="Migliaia [0] 41 2 2" xfId="10430" xr:uid="{00000000-0005-0000-0000-00005B070000}"/>
    <cellStyle name="Migliaia [0] 41 2 3" xfId="7886" xr:uid="{00000000-0005-0000-0000-00005C070000}"/>
    <cellStyle name="Migliaia [0] 41 3" xfId="1305" xr:uid="{00000000-0005-0000-0000-00005D070000}"/>
    <cellStyle name="Migliaia [0] 41 3 2" xfId="7887" xr:uid="{00000000-0005-0000-0000-00005E070000}"/>
    <cellStyle name="Migliaia [0] 41 4" xfId="5962" xr:uid="{00000000-0005-0000-0000-00005F070000}"/>
    <cellStyle name="Migliaia [0] 41 4 2" xfId="9382" xr:uid="{00000000-0005-0000-0000-000060070000}"/>
    <cellStyle name="Migliaia [0] 41 5" xfId="7128" xr:uid="{00000000-0005-0000-0000-000061070000}"/>
    <cellStyle name="Migliaia [0] 41 5 2" xfId="9864" xr:uid="{00000000-0005-0000-0000-000062070000}"/>
    <cellStyle name="Migliaia [0] 41 6" xfId="7885" xr:uid="{00000000-0005-0000-0000-000063070000}"/>
    <cellStyle name="Migliaia [0] 42" xfId="1306" xr:uid="{00000000-0005-0000-0000-000064070000}"/>
    <cellStyle name="Migliaia [0] 42 2" xfId="1307" xr:uid="{00000000-0005-0000-0000-000065070000}"/>
    <cellStyle name="Migliaia [0] 42 2 2" xfId="10431" xr:uid="{00000000-0005-0000-0000-000066070000}"/>
    <cellStyle name="Migliaia [0] 42 2 3" xfId="7889" xr:uid="{00000000-0005-0000-0000-000067070000}"/>
    <cellStyle name="Migliaia [0] 42 3" xfId="1308" xr:uid="{00000000-0005-0000-0000-000068070000}"/>
    <cellStyle name="Migliaia [0] 42 3 2" xfId="7890" xr:uid="{00000000-0005-0000-0000-000069070000}"/>
    <cellStyle name="Migliaia [0] 42 4" xfId="5963" xr:uid="{00000000-0005-0000-0000-00006A070000}"/>
    <cellStyle name="Migliaia [0] 42 4 2" xfId="9383" xr:uid="{00000000-0005-0000-0000-00006B070000}"/>
    <cellStyle name="Migliaia [0] 42 5" xfId="7129" xr:uid="{00000000-0005-0000-0000-00006C070000}"/>
    <cellStyle name="Migliaia [0] 42 5 2" xfId="9865" xr:uid="{00000000-0005-0000-0000-00006D070000}"/>
    <cellStyle name="Migliaia [0] 42 6" xfId="7888" xr:uid="{00000000-0005-0000-0000-00006E070000}"/>
    <cellStyle name="Migliaia [0] 43" xfId="1309" xr:uid="{00000000-0005-0000-0000-00006F070000}"/>
    <cellStyle name="Migliaia [0] 43 2" xfId="1310" xr:uid="{00000000-0005-0000-0000-000070070000}"/>
    <cellStyle name="Migliaia [0] 43 2 2" xfId="10432" xr:uid="{00000000-0005-0000-0000-000071070000}"/>
    <cellStyle name="Migliaia [0] 43 2 3" xfId="7892" xr:uid="{00000000-0005-0000-0000-000072070000}"/>
    <cellStyle name="Migliaia [0] 43 3" xfId="1311" xr:uid="{00000000-0005-0000-0000-000073070000}"/>
    <cellStyle name="Migliaia [0] 43 3 2" xfId="7893" xr:uid="{00000000-0005-0000-0000-000074070000}"/>
    <cellStyle name="Migliaia [0] 43 4" xfId="5964" xr:uid="{00000000-0005-0000-0000-000075070000}"/>
    <cellStyle name="Migliaia [0] 43 4 2" xfId="9384" xr:uid="{00000000-0005-0000-0000-000076070000}"/>
    <cellStyle name="Migliaia [0] 43 5" xfId="7130" xr:uid="{00000000-0005-0000-0000-000077070000}"/>
    <cellStyle name="Migliaia [0] 43 5 2" xfId="9866" xr:uid="{00000000-0005-0000-0000-000078070000}"/>
    <cellStyle name="Migliaia [0] 43 6" xfId="7891" xr:uid="{00000000-0005-0000-0000-000079070000}"/>
    <cellStyle name="Migliaia [0] 44" xfId="1312" xr:uid="{00000000-0005-0000-0000-00007A070000}"/>
    <cellStyle name="Migliaia [0] 44 2" xfId="1313" xr:uid="{00000000-0005-0000-0000-00007B070000}"/>
    <cellStyle name="Migliaia [0] 44 2 2" xfId="10433" xr:uid="{00000000-0005-0000-0000-00007C070000}"/>
    <cellStyle name="Migliaia [0] 44 2 3" xfId="7895" xr:uid="{00000000-0005-0000-0000-00007D070000}"/>
    <cellStyle name="Migliaia [0] 44 3" xfId="1314" xr:uid="{00000000-0005-0000-0000-00007E070000}"/>
    <cellStyle name="Migliaia [0] 44 3 2" xfId="7896" xr:uid="{00000000-0005-0000-0000-00007F070000}"/>
    <cellStyle name="Migliaia [0] 44 4" xfId="5965" xr:uid="{00000000-0005-0000-0000-000080070000}"/>
    <cellStyle name="Migliaia [0] 44 4 2" xfId="9385" xr:uid="{00000000-0005-0000-0000-000081070000}"/>
    <cellStyle name="Migliaia [0] 44 5" xfId="7131" xr:uid="{00000000-0005-0000-0000-000082070000}"/>
    <cellStyle name="Migliaia [0] 44 5 2" xfId="9867" xr:uid="{00000000-0005-0000-0000-000083070000}"/>
    <cellStyle name="Migliaia [0] 44 6" xfId="7894" xr:uid="{00000000-0005-0000-0000-000084070000}"/>
    <cellStyle name="Migliaia [0] 45" xfId="1315" xr:uid="{00000000-0005-0000-0000-000085070000}"/>
    <cellStyle name="Migliaia [0] 45 2" xfId="1316" xr:uid="{00000000-0005-0000-0000-000086070000}"/>
    <cellStyle name="Migliaia [0] 45 2 2" xfId="10434" xr:uid="{00000000-0005-0000-0000-000087070000}"/>
    <cellStyle name="Migliaia [0] 45 2 3" xfId="7898" xr:uid="{00000000-0005-0000-0000-000088070000}"/>
    <cellStyle name="Migliaia [0] 45 3" xfId="1317" xr:uid="{00000000-0005-0000-0000-000089070000}"/>
    <cellStyle name="Migliaia [0] 45 3 2" xfId="7899" xr:uid="{00000000-0005-0000-0000-00008A070000}"/>
    <cellStyle name="Migliaia [0] 45 4" xfId="5966" xr:uid="{00000000-0005-0000-0000-00008B070000}"/>
    <cellStyle name="Migliaia [0] 45 4 2" xfId="9386" xr:uid="{00000000-0005-0000-0000-00008C070000}"/>
    <cellStyle name="Migliaia [0] 45 5" xfId="7132" xr:uid="{00000000-0005-0000-0000-00008D070000}"/>
    <cellStyle name="Migliaia [0] 45 5 2" xfId="9868" xr:uid="{00000000-0005-0000-0000-00008E070000}"/>
    <cellStyle name="Migliaia [0] 45 6" xfId="7897" xr:uid="{00000000-0005-0000-0000-00008F070000}"/>
    <cellStyle name="Migliaia [0] 46" xfId="1318" xr:uid="{00000000-0005-0000-0000-000090070000}"/>
    <cellStyle name="Migliaia [0] 46 2" xfId="1319" xr:uid="{00000000-0005-0000-0000-000091070000}"/>
    <cellStyle name="Migliaia [0] 46 2 2" xfId="10435" xr:uid="{00000000-0005-0000-0000-000092070000}"/>
    <cellStyle name="Migliaia [0] 46 2 3" xfId="7901" xr:uid="{00000000-0005-0000-0000-000093070000}"/>
    <cellStyle name="Migliaia [0] 46 3" xfId="1320" xr:uid="{00000000-0005-0000-0000-000094070000}"/>
    <cellStyle name="Migliaia [0] 46 3 2" xfId="7902" xr:uid="{00000000-0005-0000-0000-000095070000}"/>
    <cellStyle name="Migliaia [0] 46 4" xfId="5967" xr:uid="{00000000-0005-0000-0000-000096070000}"/>
    <cellStyle name="Migliaia [0] 46 4 2" xfId="9387" xr:uid="{00000000-0005-0000-0000-000097070000}"/>
    <cellStyle name="Migliaia [0] 46 5" xfId="7133" xr:uid="{00000000-0005-0000-0000-000098070000}"/>
    <cellStyle name="Migliaia [0] 46 5 2" xfId="9869" xr:uid="{00000000-0005-0000-0000-000099070000}"/>
    <cellStyle name="Migliaia [0] 46 6" xfId="7900" xr:uid="{00000000-0005-0000-0000-00009A070000}"/>
    <cellStyle name="Migliaia [0] 47" xfId="1321" xr:uid="{00000000-0005-0000-0000-00009B070000}"/>
    <cellStyle name="Migliaia [0] 47 2" xfId="1322" xr:uid="{00000000-0005-0000-0000-00009C070000}"/>
    <cellStyle name="Migliaia [0] 47 2 2" xfId="10436" xr:uid="{00000000-0005-0000-0000-00009D070000}"/>
    <cellStyle name="Migliaia [0] 47 2 3" xfId="7904" xr:uid="{00000000-0005-0000-0000-00009E070000}"/>
    <cellStyle name="Migliaia [0] 47 3" xfId="1323" xr:uid="{00000000-0005-0000-0000-00009F070000}"/>
    <cellStyle name="Migliaia [0] 47 3 2" xfId="7905" xr:uid="{00000000-0005-0000-0000-0000A0070000}"/>
    <cellStyle name="Migliaia [0] 47 4" xfId="5968" xr:uid="{00000000-0005-0000-0000-0000A1070000}"/>
    <cellStyle name="Migliaia [0] 47 4 2" xfId="9388" xr:uid="{00000000-0005-0000-0000-0000A2070000}"/>
    <cellStyle name="Migliaia [0] 47 5" xfId="7134" xr:uid="{00000000-0005-0000-0000-0000A3070000}"/>
    <cellStyle name="Migliaia [0] 47 5 2" xfId="9870" xr:uid="{00000000-0005-0000-0000-0000A4070000}"/>
    <cellStyle name="Migliaia [0] 47 6" xfId="7903" xr:uid="{00000000-0005-0000-0000-0000A5070000}"/>
    <cellStyle name="Migliaia [0] 48" xfId="1324" xr:uid="{00000000-0005-0000-0000-0000A6070000}"/>
    <cellStyle name="Migliaia [0] 48 2" xfId="1325" xr:uid="{00000000-0005-0000-0000-0000A7070000}"/>
    <cellStyle name="Migliaia [0] 48 2 2" xfId="10437" xr:uid="{00000000-0005-0000-0000-0000A8070000}"/>
    <cellStyle name="Migliaia [0] 48 2 3" xfId="7907" xr:uid="{00000000-0005-0000-0000-0000A9070000}"/>
    <cellStyle name="Migliaia [0] 48 3" xfId="1326" xr:uid="{00000000-0005-0000-0000-0000AA070000}"/>
    <cellStyle name="Migliaia [0] 48 3 2" xfId="7908" xr:uid="{00000000-0005-0000-0000-0000AB070000}"/>
    <cellStyle name="Migliaia [0] 48 4" xfId="5969" xr:uid="{00000000-0005-0000-0000-0000AC070000}"/>
    <cellStyle name="Migliaia [0] 48 4 2" xfId="9389" xr:uid="{00000000-0005-0000-0000-0000AD070000}"/>
    <cellStyle name="Migliaia [0] 48 5" xfId="7135" xr:uid="{00000000-0005-0000-0000-0000AE070000}"/>
    <cellStyle name="Migliaia [0] 48 5 2" xfId="9871" xr:uid="{00000000-0005-0000-0000-0000AF070000}"/>
    <cellStyle name="Migliaia [0] 48 6" xfId="7906" xr:uid="{00000000-0005-0000-0000-0000B0070000}"/>
    <cellStyle name="Migliaia [0] 49" xfId="1327" xr:uid="{00000000-0005-0000-0000-0000B1070000}"/>
    <cellStyle name="Migliaia [0] 49 2" xfId="1328" xr:uid="{00000000-0005-0000-0000-0000B2070000}"/>
    <cellStyle name="Migliaia [0] 49 2 2" xfId="10438" xr:uid="{00000000-0005-0000-0000-0000B3070000}"/>
    <cellStyle name="Migliaia [0] 49 2 3" xfId="7910" xr:uid="{00000000-0005-0000-0000-0000B4070000}"/>
    <cellStyle name="Migliaia [0] 49 3" xfId="1329" xr:uid="{00000000-0005-0000-0000-0000B5070000}"/>
    <cellStyle name="Migliaia [0] 49 3 2" xfId="7911" xr:uid="{00000000-0005-0000-0000-0000B6070000}"/>
    <cellStyle name="Migliaia [0] 49 4" xfId="5970" xr:uid="{00000000-0005-0000-0000-0000B7070000}"/>
    <cellStyle name="Migliaia [0] 49 4 2" xfId="9390" xr:uid="{00000000-0005-0000-0000-0000B8070000}"/>
    <cellStyle name="Migliaia [0] 49 5" xfId="7136" xr:uid="{00000000-0005-0000-0000-0000B9070000}"/>
    <cellStyle name="Migliaia [0] 49 5 2" xfId="9872" xr:uid="{00000000-0005-0000-0000-0000BA070000}"/>
    <cellStyle name="Migliaia [0] 49 6" xfId="7909" xr:uid="{00000000-0005-0000-0000-0000BB070000}"/>
    <cellStyle name="Migliaia [0] 5" xfId="1330" xr:uid="{00000000-0005-0000-0000-0000BC070000}"/>
    <cellStyle name="Migliaia [0] 5 2" xfId="1331" xr:uid="{00000000-0005-0000-0000-0000BD070000}"/>
    <cellStyle name="Migliaia [0] 5 2 2" xfId="10439" xr:uid="{00000000-0005-0000-0000-0000BE070000}"/>
    <cellStyle name="Migliaia [0] 5 2 3" xfId="7913" xr:uid="{00000000-0005-0000-0000-0000BF070000}"/>
    <cellStyle name="Migliaia [0] 5 3" xfId="1332" xr:uid="{00000000-0005-0000-0000-0000C0070000}"/>
    <cellStyle name="Migliaia [0] 5 3 2" xfId="7914" xr:uid="{00000000-0005-0000-0000-0000C1070000}"/>
    <cellStyle name="Migliaia [0] 5 4" xfId="5971" xr:uid="{00000000-0005-0000-0000-0000C2070000}"/>
    <cellStyle name="Migliaia [0] 5 4 2" xfId="9391" xr:uid="{00000000-0005-0000-0000-0000C3070000}"/>
    <cellStyle name="Migliaia [0] 5 5" xfId="7137" xr:uid="{00000000-0005-0000-0000-0000C4070000}"/>
    <cellStyle name="Migliaia [0] 5 5 2" xfId="9873" xr:uid="{00000000-0005-0000-0000-0000C5070000}"/>
    <cellStyle name="Migliaia [0] 5 6" xfId="7912" xr:uid="{00000000-0005-0000-0000-0000C6070000}"/>
    <cellStyle name="Migliaia [0] 50" xfId="1333" xr:uid="{00000000-0005-0000-0000-0000C7070000}"/>
    <cellStyle name="Migliaia [0] 50 2" xfId="1334" xr:uid="{00000000-0005-0000-0000-0000C8070000}"/>
    <cellStyle name="Migliaia [0] 50 2 2" xfId="10440" xr:uid="{00000000-0005-0000-0000-0000C9070000}"/>
    <cellStyle name="Migliaia [0] 50 2 3" xfId="7916" xr:uid="{00000000-0005-0000-0000-0000CA070000}"/>
    <cellStyle name="Migliaia [0] 50 3" xfId="1335" xr:uid="{00000000-0005-0000-0000-0000CB070000}"/>
    <cellStyle name="Migliaia [0] 50 3 2" xfId="7917" xr:uid="{00000000-0005-0000-0000-0000CC070000}"/>
    <cellStyle name="Migliaia [0] 50 4" xfId="5972" xr:uid="{00000000-0005-0000-0000-0000CD070000}"/>
    <cellStyle name="Migliaia [0] 50 4 2" xfId="9392" xr:uid="{00000000-0005-0000-0000-0000CE070000}"/>
    <cellStyle name="Migliaia [0] 50 5" xfId="7138" xr:uid="{00000000-0005-0000-0000-0000CF070000}"/>
    <cellStyle name="Migliaia [0] 50 5 2" xfId="9874" xr:uid="{00000000-0005-0000-0000-0000D0070000}"/>
    <cellStyle name="Migliaia [0] 50 6" xfId="7915" xr:uid="{00000000-0005-0000-0000-0000D1070000}"/>
    <cellStyle name="Migliaia [0] 51" xfId="1336" xr:uid="{00000000-0005-0000-0000-0000D2070000}"/>
    <cellStyle name="Migliaia [0] 51 2" xfId="1337" xr:uid="{00000000-0005-0000-0000-0000D3070000}"/>
    <cellStyle name="Migliaia [0] 51 2 2" xfId="10441" xr:uid="{00000000-0005-0000-0000-0000D4070000}"/>
    <cellStyle name="Migliaia [0] 51 2 3" xfId="7919" xr:uid="{00000000-0005-0000-0000-0000D5070000}"/>
    <cellStyle name="Migliaia [0] 51 3" xfId="1338" xr:uid="{00000000-0005-0000-0000-0000D6070000}"/>
    <cellStyle name="Migliaia [0] 51 3 2" xfId="7920" xr:uid="{00000000-0005-0000-0000-0000D7070000}"/>
    <cellStyle name="Migliaia [0] 51 4" xfId="5973" xr:uid="{00000000-0005-0000-0000-0000D8070000}"/>
    <cellStyle name="Migliaia [0] 51 4 2" xfId="9393" xr:uid="{00000000-0005-0000-0000-0000D9070000}"/>
    <cellStyle name="Migliaia [0] 51 5" xfId="7139" xr:uid="{00000000-0005-0000-0000-0000DA070000}"/>
    <cellStyle name="Migliaia [0] 51 5 2" xfId="9875" xr:uid="{00000000-0005-0000-0000-0000DB070000}"/>
    <cellStyle name="Migliaia [0] 51 6" xfId="7918" xr:uid="{00000000-0005-0000-0000-0000DC070000}"/>
    <cellStyle name="Migliaia [0] 52" xfId="1339" xr:uid="{00000000-0005-0000-0000-0000DD070000}"/>
    <cellStyle name="Migliaia [0] 52 2" xfId="1340" xr:uid="{00000000-0005-0000-0000-0000DE070000}"/>
    <cellStyle name="Migliaia [0] 52 2 2" xfId="10442" xr:uid="{00000000-0005-0000-0000-0000DF070000}"/>
    <cellStyle name="Migliaia [0] 52 2 3" xfId="7922" xr:uid="{00000000-0005-0000-0000-0000E0070000}"/>
    <cellStyle name="Migliaia [0] 52 3" xfId="1341" xr:uid="{00000000-0005-0000-0000-0000E1070000}"/>
    <cellStyle name="Migliaia [0] 52 3 2" xfId="7923" xr:uid="{00000000-0005-0000-0000-0000E2070000}"/>
    <cellStyle name="Migliaia [0] 52 4" xfId="5974" xr:uid="{00000000-0005-0000-0000-0000E3070000}"/>
    <cellStyle name="Migliaia [0] 52 4 2" xfId="9394" xr:uid="{00000000-0005-0000-0000-0000E4070000}"/>
    <cellStyle name="Migliaia [0] 52 5" xfId="7140" xr:uid="{00000000-0005-0000-0000-0000E5070000}"/>
    <cellStyle name="Migliaia [0] 52 5 2" xfId="9876" xr:uid="{00000000-0005-0000-0000-0000E6070000}"/>
    <cellStyle name="Migliaia [0] 52 6" xfId="7921" xr:uid="{00000000-0005-0000-0000-0000E7070000}"/>
    <cellStyle name="Migliaia [0] 53" xfId="1342" xr:uid="{00000000-0005-0000-0000-0000E8070000}"/>
    <cellStyle name="Migliaia [0] 53 2" xfId="1343" xr:uid="{00000000-0005-0000-0000-0000E9070000}"/>
    <cellStyle name="Migliaia [0] 53 2 2" xfId="10443" xr:uid="{00000000-0005-0000-0000-0000EA070000}"/>
    <cellStyle name="Migliaia [0] 53 2 3" xfId="7925" xr:uid="{00000000-0005-0000-0000-0000EB070000}"/>
    <cellStyle name="Migliaia [0] 53 3" xfId="1344" xr:uid="{00000000-0005-0000-0000-0000EC070000}"/>
    <cellStyle name="Migliaia [0] 53 3 2" xfId="7926" xr:uid="{00000000-0005-0000-0000-0000ED070000}"/>
    <cellStyle name="Migliaia [0] 53 4" xfId="5975" xr:uid="{00000000-0005-0000-0000-0000EE070000}"/>
    <cellStyle name="Migliaia [0] 53 4 2" xfId="9395" xr:uid="{00000000-0005-0000-0000-0000EF070000}"/>
    <cellStyle name="Migliaia [0] 53 5" xfId="7141" xr:uid="{00000000-0005-0000-0000-0000F0070000}"/>
    <cellStyle name="Migliaia [0] 53 5 2" xfId="9877" xr:uid="{00000000-0005-0000-0000-0000F1070000}"/>
    <cellStyle name="Migliaia [0] 53 6" xfId="7924" xr:uid="{00000000-0005-0000-0000-0000F2070000}"/>
    <cellStyle name="Migliaia [0] 54" xfId="1345" xr:uid="{00000000-0005-0000-0000-0000F3070000}"/>
    <cellStyle name="Migliaia [0] 54 2" xfId="1346" xr:uid="{00000000-0005-0000-0000-0000F4070000}"/>
    <cellStyle name="Migliaia [0] 54 2 2" xfId="10444" xr:uid="{00000000-0005-0000-0000-0000F5070000}"/>
    <cellStyle name="Migliaia [0] 54 2 3" xfId="7928" xr:uid="{00000000-0005-0000-0000-0000F6070000}"/>
    <cellStyle name="Migliaia [0] 54 3" xfId="1347" xr:uid="{00000000-0005-0000-0000-0000F7070000}"/>
    <cellStyle name="Migliaia [0] 54 3 2" xfId="7929" xr:uid="{00000000-0005-0000-0000-0000F8070000}"/>
    <cellStyle name="Migliaia [0] 54 4" xfId="5976" xr:uid="{00000000-0005-0000-0000-0000F9070000}"/>
    <cellStyle name="Migliaia [0] 54 4 2" xfId="9396" xr:uid="{00000000-0005-0000-0000-0000FA070000}"/>
    <cellStyle name="Migliaia [0] 54 5" xfId="7142" xr:uid="{00000000-0005-0000-0000-0000FB070000}"/>
    <cellStyle name="Migliaia [0] 54 5 2" xfId="9878" xr:uid="{00000000-0005-0000-0000-0000FC070000}"/>
    <cellStyle name="Migliaia [0] 54 6" xfId="7927" xr:uid="{00000000-0005-0000-0000-0000FD070000}"/>
    <cellStyle name="Migliaia [0] 55" xfId="1348" xr:uid="{00000000-0005-0000-0000-0000FE070000}"/>
    <cellStyle name="Migliaia [0] 55 2" xfId="1349" xr:uid="{00000000-0005-0000-0000-0000FF070000}"/>
    <cellStyle name="Migliaia [0] 55 2 2" xfId="10445" xr:uid="{00000000-0005-0000-0000-000000080000}"/>
    <cellStyle name="Migliaia [0] 55 2 3" xfId="7931" xr:uid="{00000000-0005-0000-0000-000001080000}"/>
    <cellStyle name="Migliaia [0] 55 3" xfId="1350" xr:uid="{00000000-0005-0000-0000-000002080000}"/>
    <cellStyle name="Migliaia [0] 55 3 2" xfId="7932" xr:uid="{00000000-0005-0000-0000-000003080000}"/>
    <cellStyle name="Migliaia [0] 55 4" xfId="5977" xr:uid="{00000000-0005-0000-0000-000004080000}"/>
    <cellStyle name="Migliaia [0] 55 4 2" xfId="9397" xr:uid="{00000000-0005-0000-0000-000005080000}"/>
    <cellStyle name="Migliaia [0] 55 5" xfId="7143" xr:uid="{00000000-0005-0000-0000-000006080000}"/>
    <cellStyle name="Migliaia [0] 55 5 2" xfId="9879" xr:uid="{00000000-0005-0000-0000-000007080000}"/>
    <cellStyle name="Migliaia [0] 55 6" xfId="7930" xr:uid="{00000000-0005-0000-0000-000008080000}"/>
    <cellStyle name="Migliaia [0] 56" xfId="1351" xr:uid="{00000000-0005-0000-0000-000009080000}"/>
    <cellStyle name="Migliaia [0] 56 2" xfId="1352" xr:uid="{00000000-0005-0000-0000-00000A080000}"/>
    <cellStyle name="Migliaia [0] 56 2 2" xfId="10446" xr:uid="{00000000-0005-0000-0000-00000B080000}"/>
    <cellStyle name="Migliaia [0] 56 2 3" xfId="7934" xr:uid="{00000000-0005-0000-0000-00000C080000}"/>
    <cellStyle name="Migliaia [0] 56 3" xfId="1353" xr:uid="{00000000-0005-0000-0000-00000D080000}"/>
    <cellStyle name="Migliaia [0] 56 3 2" xfId="7935" xr:uid="{00000000-0005-0000-0000-00000E080000}"/>
    <cellStyle name="Migliaia [0] 56 4" xfId="5978" xr:uid="{00000000-0005-0000-0000-00000F080000}"/>
    <cellStyle name="Migliaia [0] 56 4 2" xfId="9398" xr:uid="{00000000-0005-0000-0000-000010080000}"/>
    <cellStyle name="Migliaia [0] 56 5" xfId="7144" xr:uid="{00000000-0005-0000-0000-000011080000}"/>
    <cellStyle name="Migliaia [0] 56 5 2" xfId="9880" xr:uid="{00000000-0005-0000-0000-000012080000}"/>
    <cellStyle name="Migliaia [0] 56 6" xfId="7933" xr:uid="{00000000-0005-0000-0000-000013080000}"/>
    <cellStyle name="Migliaia [0] 57" xfId="1354" xr:uid="{00000000-0005-0000-0000-000014080000}"/>
    <cellStyle name="Migliaia [0] 57 2" xfId="1355" xr:uid="{00000000-0005-0000-0000-000015080000}"/>
    <cellStyle name="Migliaia [0] 57 2 2" xfId="10447" xr:uid="{00000000-0005-0000-0000-000016080000}"/>
    <cellStyle name="Migliaia [0] 57 2 3" xfId="7937" xr:uid="{00000000-0005-0000-0000-000017080000}"/>
    <cellStyle name="Migliaia [0] 57 3" xfId="1356" xr:uid="{00000000-0005-0000-0000-000018080000}"/>
    <cellStyle name="Migliaia [0] 57 3 2" xfId="7938" xr:uid="{00000000-0005-0000-0000-000019080000}"/>
    <cellStyle name="Migliaia [0] 57 4" xfId="5979" xr:uid="{00000000-0005-0000-0000-00001A080000}"/>
    <cellStyle name="Migliaia [0] 57 4 2" xfId="9399" xr:uid="{00000000-0005-0000-0000-00001B080000}"/>
    <cellStyle name="Migliaia [0] 57 5" xfId="7145" xr:uid="{00000000-0005-0000-0000-00001C080000}"/>
    <cellStyle name="Migliaia [0] 57 5 2" xfId="9881" xr:uid="{00000000-0005-0000-0000-00001D080000}"/>
    <cellStyle name="Migliaia [0] 57 6" xfId="7936" xr:uid="{00000000-0005-0000-0000-00001E080000}"/>
    <cellStyle name="Migliaia [0] 58" xfId="1357" xr:uid="{00000000-0005-0000-0000-00001F080000}"/>
    <cellStyle name="Migliaia [0] 58 2" xfId="1358" xr:uid="{00000000-0005-0000-0000-000020080000}"/>
    <cellStyle name="Migliaia [0] 58 2 2" xfId="10448" xr:uid="{00000000-0005-0000-0000-000021080000}"/>
    <cellStyle name="Migliaia [0] 58 2 3" xfId="7940" xr:uid="{00000000-0005-0000-0000-000022080000}"/>
    <cellStyle name="Migliaia [0] 58 3" xfId="1359" xr:uid="{00000000-0005-0000-0000-000023080000}"/>
    <cellStyle name="Migliaia [0] 58 3 2" xfId="7941" xr:uid="{00000000-0005-0000-0000-000024080000}"/>
    <cellStyle name="Migliaia [0] 58 4" xfId="5980" xr:uid="{00000000-0005-0000-0000-000025080000}"/>
    <cellStyle name="Migliaia [0] 58 4 2" xfId="9400" xr:uid="{00000000-0005-0000-0000-000026080000}"/>
    <cellStyle name="Migliaia [0] 58 5" xfId="7146" xr:uid="{00000000-0005-0000-0000-000027080000}"/>
    <cellStyle name="Migliaia [0] 58 5 2" xfId="9882" xr:uid="{00000000-0005-0000-0000-000028080000}"/>
    <cellStyle name="Migliaia [0] 58 6" xfId="7939" xr:uid="{00000000-0005-0000-0000-000029080000}"/>
    <cellStyle name="Migliaia [0] 59" xfId="1360" xr:uid="{00000000-0005-0000-0000-00002A080000}"/>
    <cellStyle name="Migliaia [0] 59 2" xfId="1361" xr:uid="{00000000-0005-0000-0000-00002B080000}"/>
    <cellStyle name="Migliaia [0] 59 2 2" xfId="10449" xr:uid="{00000000-0005-0000-0000-00002C080000}"/>
    <cellStyle name="Migliaia [0] 59 2 3" xfId="7943" xr:uid="{00000000-0005-0000-0000-00002D080000}"/>
    <cellStyle name="Migliaia [0] 59 3" xfId="1362" xr:uid="{00000000-0005-0000-0000-00002E080000}"/>
    <cellStyle name="Migliaia [0] 59 3 2" xfId="7944" xr:uid="{00000000-0005-0000-0000-00002F080000}"/>
    <cellStyle name="Migliaia [0] 59 4" xfId="5981" xr:uid="{00000000-0005-0000-0000-000030080000}"/>
    <cellStyle name="Migliaia [0] 59 4 2" xfId="9401" xr:uid="{00000000-0005-0000-0000-000031080000}"/>
    <cellStyle name="Migliaia [0] 59 5" xfId="7147" xr:uid="{00000000-0005-0000-0000-000032080000}"/>
    <cellStyle name="Migliaia [0] 59 5 2" xfId="9883" xr:uid="{00000000-0005-0000-0000-000033080000}"/>
    <cellStyle name="Migliaia [0] 59 6" xfId="7942" xr:uid="{00000000-0005-0000-0000-000034080000}"/>
    <cellStyle name="Migliaia [0] 6" xfId="1363" xr:uid="{00000000-0005-0000-0000-000035080000}"/>
    <cellStyle name="Migliaia [0] 6 2" xfId="1364" xr:uid="{00000000-0005-0000-0000-000036080000}"/>
    <cellStyle name="Migliaia [0] 6 2 2" xfId="10450" xr:uid="{00000000-0005-0000-0000-000037080000}"/>
    <cellStyle name="Migliaia [0] 6 2 3" xfId="7946" xr:uid="{00000000-0005-0000-0000-000038080000}"/>
    <cellStyle name="Migliaia [0] 6 3" xfId="1365" xr:uid="{00000000-0005-0000-0000-000039080000}"/>
    <cellStyle name="Migliaia [0] 6 3 2" xfId="7947" xr:uid="{00000000-0005-0000-0000-00003A080000}"/>
    <cellStyle name="Migliaia [0] 6 4" xfId="5982" xr:uid="{00000000-0005-0000-0000-00003B080000}"/>
    <cellStyle name="Migliaia [0] 6 4 2" xfId="9402" xr:uid="{00000000-0005-0000-0000-00003C080000}"/>
    <cellStyle name="Migliaia [0] 6 5" xfId="7148" xr:uid="{00000000-0005-0000-0000-00003D080000}"/>
    <cellStyle name="Migliaia [0] 6 5 2" xfId="9884" xr:uid="{00000000-0005-0000-0000-00003E080000}"/>
    <cellStyle name="Migliaia [0] 6 6" xfId="7945" xr:uid="{00000000-0005-0000-0000-00003F080000}"/>
    <cellStyle name="Migliaia [0] 7" xfId="1366" xr:uid="{00000000-0005-0000-0000-000040080000}"/>
    <cellStyle name="Migliaia [0] 7 2" xfId="1367" xr:uid="{00000000-0005-0000-0000-000041080000}"/>
    <cellStyle name="Migliaia [0] 7 2 2" xfId="10451" xr:uid="{00000000-0005-0000-0000-000042080000}"/>
    <cellStyle name="Migliaia [0] 7 2 3" xfId="7949" xr:uid="{00000000-0005-0000-0000-000043080000}"/>
    <cellStyle name="Migliaia [0] 7 3" xfId="1368" xr:uid="{00000000-0005-0000-0000-000044080000}"/>
    <cellStyle name="Migliaia [0] 7 3 2" xfId="7950" xr:uid="{00000000-0005-0000-0000-000045080000}"/>
    <cellStyle name="Migliaia [0] 7 4" xfId="5983" xr:uid="{00000000-0005-0000-0000-000046080000}"/>
    <cellStyle name="Migliaia [0] 7 4 2" xfId="9403" xr:uid="{00000000-0005-0000-0000-000047080000}"/>
    <cellStyle name="Migliaia [0] 7 5" xfId="7149" xr:uid="{00000000-0005-0000-0000-000048080000}"/>
    <cellStyle name="Migliaia [0] 7 5 2" xfId="9885" xr:uid="{00000000-0005-0000-0000-000049080000}"/>
    <cellStyle name="Migliaia [0] 7 6" xfId="7948" xr:uid="{00000000-0005-0000-0000-00004A080000}"/>
    <cellStyle name="Migliaia [0] 8" xfId="1369" xr:uid="{00000000-0005-0000-0000-00004B080000}"/>
    <cellStyle name="Migliaia [0] 8 2" xfId="1370" xr:uid="{00000000-0005-0000-0000-00004C080000}"/>
    <cellStyle name="Migliaia [0] 8 2 2" xfId="10452" xr:uid="{00000000-0005-0000-0000-00004D080000}"/>
    <cellStyle name="Migliaia [0] 8 2 3" xfId="7952" xr:uid="{00000000-0005-0000-0000-00004E080000}"/>
    <cellStyle name="Migliaia [0] 8 3" xfId="1371" xr:uid="{00000000-0005-0000-0000-00004F080000}"/>
    <cellStyle name="Migliaia [0] 8 3 2" xfId="7953" xr:uid="{00000000-0005-0000-0000-000050080000}"/>
    <cellStyle name="Migliaia [0] 8 4" xfId="5984" xr:uid="{00000000-0005-0000-0000-000051080000}"/>
    <cellStyle name="Migliaia [0] 8 4 2" xfId="9404" xr:uid="{00000000-0005-0000-0000-000052080000}"/>
    <cellStyle name="Migliaia [0] 8 5" xfId="7150" xr:uid="{00000000-0005-0000-0000-000053080000}"/>
    <cellStyle name="Migliaia [0] 8 5 2" xfId="9886" xr:uid="{00000000-0005-0000-0000-000054080000}"/>
    <cellStyle name="Migliaia [0] 8 6" xfId="7951" xr:uid="{00000000-0005-0000-0000-000055080000}"/>
    <cellStyle name="Migliaia [0] 9" xfId="1372" xr:uid="{00000000-0005-0000-0000-000056080000}"/>
    <cellStyle name="Migliaia [0] 9 2" xfId="1373" xr:uid="{00000000-0005-0000-0000-000057080000}"/>
    <cellStyle name="Migliaia [0] 9 2 2" xfId="10453" xr:uid="{00000000-0005-0000-0000-000058080000}"/>
    <cellStyle name="Migliaia [0] 9 2 3" xfId="7955" xr:uid="{00000000-0005-0000-0000-000059080000}"/>
    <cellStyle name="Migliaia [0] 9 3" xfId="1374" xr:uid="{00000000-0005-0000-0000-00005A080000}"/>
    <cellStyle name="Migliaia [0] 9 3 2" xfId="7956" xr:uid="{00000000-0005-0000-0000-00005B080000}"/>
    <cellStyle name="Migliaia [0] 9 4" xfId="5985" xr:uid="{00000000-0005-0000-0000-00005C080000}"/>
    <cellStyle name="Migliaia [0] 9 4 2" xfId="9405" xr:uid="{00000000-0005-0000-0000-00005D080000}"/>
    <cellStyle name="Migliaia [0] 9 5" xfId="7151" xr:uid="{00000000-0005-0000-0000-00005E080000}"/>
    <cellStyle name="Migliaia [0] 9 5 2" xfId="9887" xr:uid="{00000000-0005-0000-0000-00005F080000}"/>
    <cellStyle name="Migliaia [0] 9 6" xfId="7954" xr:uid="{00000000-0005-0000-0000-000060080000}"/>
    <cellStyle name="Migliaia 10" xfId="1375" xr:uid="{00000000-0005-0000-0000-000061080000}"/>
    <cellStyle name="Migliaia 10 10" xfId="7957" xr:uid="{00000000-0005-0000-0000-000062080000}"/>
    <cellStyle name="Migliaia 10 2" xfId="1376" xr:uid="{00000000-0005-0000-0000-000063080000}"/>
    <cellStyle name="Migliaia 10 2 2" xfId="1377" xr:uid="{00000000-0005-0000-0000-000064080000}"/>
    <cellStyle name="Migliaia 10 2 2 2" xfId="7959" xr:uid="{00000000-0005-0000-0000-000065080000}"/>
    <cellStyle name="Migliaia 10 2 3" xfId="1378" xr:uid="{00000000-0005-0000-0000-000066080000}"/>
    <cellStyle name="Migliaia 10 2 3 2" xfId="7960" xr:uid="{00000000-0005-0000-0000-000067080000}"/>
    <cellStyle name="Migliaia 10 2 4" xfId="5987" xr:uid="{00000000-0005-0000-0000-000068080000}"/>
    <cellStyle name="Migliaia 10 2 4 2" xfId="9407" xr:uid="{00000000-0005-0000-0000-000069080000}"/>
    <cellStyle name="Migliaia 10 2 5" xfId="7153" xr:uid="{00000000-0005-0000-0000-00006A080000}"/>
    <cellStyle name="Migliaia 10 2 5 2" xfId="9889" xr:uid="{00000000-0005-0000-0000-00006B080000}"/>
    <cellStyle name="Migliaia 10 2 6" xfId="7958" xr:uid="{00000000-0005-0000-0000-00006C080000}"/>
    <cellStyle name="Migliaia 10 3" xfId="1379" xr:uid="{00000000-0005-0000-0000-00006D080000}"/>
    <cellStyle name="Migliaia 10 3 2" xfId="1380" xr:uid="{00000000-0005-0000-0000-00006E080000}"/>
    <cellStyle name="Migliaia 10 3 2 2" xfId="1381" xr:uid="{00000000-0005-0000-0000-00006F080000}"/>
    <cellStyle name="Migliaia 10 3 2 2 2" xfId="7963" xr:uid="{00000000-0005-0000-0000-000070080000}"/>
    <cellStyle name="Migliaia 10 3 2 3" xfId="1382" xr:uid="{00000000-0005-0000-0000-000071080000}"/>
    <cellStyle name="Migliaia 10 3 2 3 2" xfId="7964" xr:uid="{00000000-0005-0000-0000-000072080000}"/>
    <cellStyle name="Migliaia 10 3 2 4" xfId="5989" xr:uid="{00000000-0005-0000-0000-000073080000}"/>
    <cellStyle name="Migliaia 10 3 2 4 2" xfId="9409" xr:uid="{00000000-0005-0000-0000-000074080000}"/>
    <cellStyle name="Migliaia 10 3 2 5" xfId="7155" xr:uid="{00000000-0005-0000-0000-000075080000}"/>
    <cellStyle name="Migliaia 10 3 2 5 2" xfId="9891" xr:uid="{00000000-0005-0000-0000-000076080000}"/>
    <cellStyle name="Migliaia 10 3 2 6" xfId="7962" xr:uid="{00000000-0005-0000-0000-000077080000}"/>
    <cellStyle name="Migliaia 10 3 3" xfId="1383" xr:uid="{00000000-0005-0000-0000-000078080000}"/>
    <cellStyle name="Migliaia 10 3 3 2" xfId="1384" xr:uid="{00000000-0005-0000-0000-000079080000}"/>
    <cellStyle name="Migliaia 10 3 3 2 2" xfId="7966" xr:uid="{00000000-0005-0000-0000-00007A080000}"/>
    <cellStyle name="Migliaia 10 3 3 3" xfId="1385" xr:uid="{00000000-0005-0000-0000-00007B080000}"/>
    <cellStyle name="Migliaia 10 3 3 3 2" xfId="7967" xr:uid="{00000000-0005-0000-0000-00007C080000}"/>
    <cellStyle name="Migliaia 10 3 3 4" xfId="5990" xr:uid="{00000000-0005-0000-0000-00007D080000}"/>
    <cellStyle name="Migliaia 10 3 3 4 2" xfId="9410" xr:uid="{00000000-0005-0000-0000-00007E080000}"/>
    <cellStyle name="Migliaia 10 3 3 5" xfId="7156" xr:uid="{00000000-0005-0000-0000-00007F080000}"/>
    <cellStyle name="Migliaia 10 3 3 5 2" xfId="9892" xr:uid="{00000000-0005-0000-0000-000080080000}"/>
    <cellStyle name="Migliaia 10 3 3 6" xfId="7965" xr:uid="{00000000-0005-0000-0000-000081080000}"/>
    <cellStyle name="Migliaia 10 3 4" xfId="1386" xr:uid="{00000000-0005-0000-0000-000082080000}"/>
    <cellStyle name="Migliaia 10 3 4 2" xfId="7968" xr:uid="{00000000-0005-0000-0000-000083080000}"/>
    <cellStyle name="Migliaia 10 3 5" xfId="1387" xr:uid="{00000000-0005-0000-0000-000084080000}"/>
    <cellStyle name="Migliaia 10 3 5 2" xfId="7969" xr:uid="{00000000-0005-0000-0000-000085080000}"/>
    <cellStyle name="Migliaia 10 3 6" xfId="5988" xr:uid="{00000000-0005-0000-0000-000086080000}"/>
    <cellStyle name="Migliaia 10 3 6 2" xfId="9408" xr:uid="{00000000-0005-0000-0000-000087080000}"/>
    <cellStyle name="Migliaia 10 3 7" xfId="7154" xr:uid="{00000000-0005-0000-0000-000088080000}"/>
    <cellStyle name="Migliaia 10 3 7 2" xfId="9890" xr:uid="{00000000-0005-0000-0000-000089080000}"/>
    <cellStyle name="Migliaia 10 3 8" xfId="7961" xr:uid="{00000000-0005-0000-0000-00008A080000}"/>
    <cellStyle name="Migliaia 10 4" xfId="1388" xr:uid="{00000000-0005-0000-0000-00008B080000}"/>
    <cellStyle name="Migliaia 10 4 2" xfId="1389" xr:uid="{00000000-0005-0000-0000-00008C080000}"/>
    <cellStyle name="Migliaia 10 4 2 2" xfId="1390" xr:uid="{00000000-0005-0000-0000-00008D080000}"/>
    <cellStyle name="Migliaia 10 4 2 2 2" xfId="7972" xr:uid="{00000000-0005-0000-0000-00008E080000}"/>
    <cellStyle name="Migliaia 10 4 2 3" xfId="7971" xr:uid="{00000000-0005-0000-0000-00008F080000}"/>
    <cellStyle name="Migliaia 10 4 3" xfId="1391" xr:uid="{00000000-0005-0000-0000-000090080000}"/>
    <cellStyle name="Migliaia 10 4 3 2" xfId="7973" xr:uid="{00000000-0005-0000-0000-000091080000}"/>
    <cellStyle name="Migliaia 10 4 4" xfId="1392" xr:uid="{00000000-0005-0000-0000-000092080000}"/>
    <cellStyle name="Migliaia 10 4 4 2" xfId="7974" xr:uid="{00000000-0005-0000-0000-000093080000}"/>
    <cellStyle name="Migliaia 10 4 5" xfId="5991" xr:uid="{00000000-0005-0000-0000-000094080000}"/>
    <cellStyle name="Migliaia 10 4 5 2" xfId="9411" xr:uid="{00000000-0005-0000-0000-000095080000}"/>
    <cellStyle name="Migliaia 10 4 6" xfId="7157" xr:uid="{00000000-0005-0000-0000-000096080000}"/>
    <cellStyle name="Migliaia 10 4 6 2" xfId="9893" xr:uid="{00000000-0005-0000-0000-000097080000}"/>
    <cellStyle name="Migliaia 10 4 7" xfId="7970" xr:uid="{00000000-0005-0000-0000-000098080000}"/>
    <cellStyle name="Migliaia 10 5" xfId="1393" xr:uid="{00000000-0005-0000-0000-000099080000}"/>
    <cellStyle name="Migliaia 10 5 2" xfId="1394" xr:uid="{00000000-0005-0000-0000-00009A080000}"/>
    <cellStyle name="Migliaia 10 5 2 2" xfId="7976" xr:uid="{00000000-0005-0000-0000-00009B080000}"/>
    <cellStyle name="Migliaia 10 5 3" xfId="1395" xr:uid="{00000000-0005-0000-0000-00009C080000}"/>
    <cellStyle name="Migliaia 10 5 3 2" xfId="7977" xr:uid="{00000000-0005-0000-0000-00009D080000}"/>
    <cellStyle name="Migliaia 10 5 4" xfId="5992" xr:uid="{00000000-0005-0000-0000-00009E080000}"/>
    <cellStyle name="Migliaia 10 5 4 2" xfId="9412" xr:uid="{00000000-0005-0000-0000-00009F080000}"/>
    <cellStyle name="Migliaia 10 5 5" xfId="7158" xr:uid="{00000000-0005-0000-0000-0000A0080000}"/>
    <cellStyle name="Migliaia 10 5 5 2" xfId="9894" xr:uid="{00000000-0005-0000-0000-0000A1080000}"/>
    <cellStyle name="Migliaia 10 5 6" xfId="7975" xr:uid="{00000000-0005-0000-0000-0000A2080000}"/>
    <cellStyle name="Migliaia 10 6" xfId="1396" xr:uid="{00000000-0005-0000-0000-0000A3080000}"/>
    <cellStyle name="Migliaia 10 6 2" xfId="7978" xr:uid="{00000000-0005-0000-0000-0000A4080000}"/>
    <cellStyle name="Migliaia 10 7" xfId="1397" xr:uid="{00000000-0005-0000-0000-0000A5080000}"/>
    <cellStyle name="Migliaia 10 7 2" xfId="7979" xr:uid="{00000000-0005-0000-0000-0000A6080000}"/>
    <cellStyle name="Migliaia 10 8" xfId="5986" xr:uid="{00000000-0005-0000-0000-0000A7080000}"/>
    <cellStyle name="Migliaia 10 8 2" xfId="9406" xr:uid="{00000000-0005-0000-0000-0000A8080000}"/>
    <cellStyle name="Migliaia 10 9" xfId="7152" xr:uid="{00000000-0005-0000-0000-0000A9080000}"/>
    <cellStyle name="Migliaia 10 9 2" xfId="9888" xr:uid="{00000000-0005-0000-0000-0000AA080000}"/>
    <cellStyle name="Migliaia 11" xfId="1398" xr:uid="{00000000-0005-0000-0000-0000AB080000}"/>
    <cellStyle name="Migliaia 11 10" xfId="7980" xr:uid="{00000000-0005-0000-0000-0000AC080000}"/>
    <cellStyle name="Migliaia 11 2" xfId="1399" xr:uid="{00000000-0005-0000-0000-0000AD080000}"/>
    <cellStyle name="Migliaia 11 2 2" xfId="1400" xr:uid="{00000000-0005-0000-0000-0000AE080000}"/>
    <cellStyle name="Migliaia 11 2 2 2" xfId="7982" xr:uid="{00000000-0005-0000-0000-0000AF080000}"/>
    <cellStyle name="Migliaia 11 2 3" xfId="1401" xr:uid="{00000000-0005-0000-0000-0000B0080000}"/>
    <cellStyle name="Migliaia 11 2 3 2" xfId="7983" xr:uid="{00000000-0005-0000-0000-0000B1080000}"/>
    <cellStyle name="Migliaia 11 2 4" xfId="5994" xr:uid="{00000000-0005-0000-0000-0000B2080000}"/>
    <cellStyle name="Migliaia 11 2 4 2" xfId="9414" xr:uid="{00000000-0005-0000-0000-0000B3080000}"/>
    <cellStyle name="Migliaia 11 2 5" xfId="7160" xr:uid="{00000000-0005-0000-0000-0000B4080000}"/>
    <cellStyle name="Migliaia 11 2 5 2" xfId="9896" xr:uid="{00000000-0005-0000-0000-0000B5080000}"/>
    <cellStyle name="Migliaia 11 2 6" xfId="7981" xr:uid="{00000000-0005-0000-0000-0000B6080000}"/>
    <cellStyle name="Migliaia 11 3" xfId="1402" xr:uid="{00000000-0005-0000-0000-0000B7080000}"/>
    <cellStyle name="Migliaia 11 3 2" xfId="1403" xr:uid="{00000000-0005-0000-0000-0000B8080000}"/>
    <cellStyle name="Migliaia 11 3 2 2" xfId="1404" xr:uid="{00000000-0005-0000-0000-0000B9080000}"/>
    <cellStyle name="Migliaia 11 3 2 2 2" xfId="7986" xr:uid="{00000000-0005-0000-0000-0000BA080000}"/>
    <cellStyle name="Migliaia 11 3 2 3" xfId="1405" xr:uid="{00000000-0005-0000-0000-0000BB080000}"/>
    <cellStyle name="Migliaia 11 3 2 3 2" xfId="7987" xr:uid="{00000000-0005-0000-0000-0000BC080000}"/>
    <cellStyle name="Migliaia 11 3 2 4" xfId="5996" xr:uid="{00000000-0005-0000-0000-0000BD080000}"/>
    <cellStyle name="Migliaia 11 3 2 4 2" xfId="9416" xr:uid="{00000000-0005-0000-0000-0000BE080000}"/>
    <cellStyle name="Migliaia 11 3 2 5" xfId="7162" xr:uid="{00000000-0005-0000-0000-0000BF080000}"/>
    <cellStyle name="Migliaia 11 3 2 5 2" xfId="9898" xr:uid="{00000000-0005-0000-0000-0000C0080000}"/>
    <cellStyle name="Migliaia 11 3 2 6" xfId="7985" xr:uid="{00000000-0005-0000-0000-0000C1080000}"/>
    <cellStyle name="Migliaia 11 3 3" xfId="1406" xr:uid="{00000000-0005-0000-0000-0000C2080000}"/>
    <cellStyle name="Migliaia 11 3 3 2" xfId="1407" xr:uid="{00000000-0005-0000-0000-0000C3080000}"/>
    <cellStyle name="Migliaia 11 3 3 2 2" xfId="7989" xr:uid="{00000000-0005-0000-0000-0000C4080000}"/>
    <cellStyle name="Migliaia 11 3 3 3" xfId="1408" xr:uid="{00000000-0005-0000-0000-0000C5080000}"/>
    <cellStyle name="Migliaia 11 3 3 3 2" xfId="7990" xr:uid="{00000000-0005-0000-0000-0000C6080000}"/>
    <cellStyle name="Migliaia 11 3 3 4" xfId="5997" xr:uid="{00000000-0005-0000-0000-0000C7080000}"/>
    <cellStyle name="Migliaia 11 3 3 4 2" xfId="9417" xr:uid="{00000000-0005-0000-0000-0000C8080000}"/>
    <cellStyle name="Migliaia 11 3 3 5" xfId="7163" xr:uid="{00000000-0005-0000-0000-0000C9080000}"/>
    <cellStyle name="Migliaia 11 3 3 5 2" xfId="9899" xr:uid="{00000000-0005-0000-0000-0000CA080000}"/>
    <cellStyle name="Migliaia 11 3 3 6" xfId="7988" xr:uid="{00000000-0005-0000-0000-0000CB080000}"/>
    <cellStyle name="Migliaia 11 3 4" xfId="1409" xr:uid="{00000000-0005-0000-0000-0000CC080000}"/>
    <cellStyle name="Migliaia 11 3 4 2" xfId="7991" xr:uid="{00000000-0005-0000-0000-0000CD080000}"/>
    <cellStyle name="Migliaia 11 3 5" xfId="1410" xr:uid="{00000000-0005-0000-0000-0000CE080000}"/>
    <cellStyle name="Migliaia 11 3 5 2" xfId="7992" xr:uid="{00000000-0005-0000-0000-0000CF080000}"/>
    <cellStyle name="Migliaia 11 3 6" xfId="5995" xr:uid="{00000000-0005-0000-0000-0000D0080000}"/>
    <cellStyle name="Migliaia 11 3 6 2" xfId="9415" xr:uid="{00000000-0005-0000-0000-0000D1080000}"/>
    <cellStyle name="Migliaia 11 3 7" xfId="7161" xr:uid="{00000000-0005-0000-0000-0000D2080000}"/>
    <cellStyle name="Migliaia 11 3 7 2" xfId="9897" xr:uid="{00000000-0005-0000-0000-0000D3080000}"/>
    <cellStyle name="Migliaia 11 3 8" xfId="7984" xr:uid="{00000000-0005-0000-0000-0000D4080000}"/>
    <cellStyle name="Migliaia 11 4" xfId="1411" xr:uid="{00000000-0005-0000-0000-0000D5080000}"/>
    <cellStyle name="Migliaia 11 4 2" xfId="1412" xr:uid="{00000000-0005-0000-0000-0000D6080000}"/>
    <cellStyle name="Migliaia 11 4 2 2" xfId="1413" xr:uid="{00000000-0005-0000-0000-0000D7080000}"/>
    <cellStyle name="Migliaia 11 4 2 2 2" xfId="7995" xr:uid="{00000000-0005-0000-0000-0000D8080000}"/>
    <cellStyle name="Migliaia 11 4 2 3" xfId="7994" xr:uid="{00000000-0005-0000-0000-0000D9080000}"/>
    <cellStyle name="Migliaia 11 4 3" xfId="1414" xr:uid="{00000000-0005-0000-0000-0000DA080000}"/>
    <cellStyle name="Migliaia 11 4 3 2" xfId="7996" xr:uid="{00000000-0005-0000-0000-0000DB080000}"/>
    <cellStyle name="Migliaia 11 4 4" xfId="1415" xr:uid="{00000000-0005-0000-0000-0000DC080000}"/>
    <cellStyle name="Migliaia 11 4 4 2" xfId="7997" xr:uid="{00000000-0005-0000-0000-0000DD080000}"/>
    <cellStyle name="Migliaia 11 4 5" xfId="5998" xr:uid="{00000000-0005-0000-0000-0000DE080000}"/>
    <cellStyle name="Migliaia 11 4 5 2" xfId="9418" xr:uid="{00000000-0005-0000-0000-0000DF080000}"/>
    <cellStyle name="Migliaia 11 4 6" xfId="7164" xr:uid="{00000000-0005-0000-0000-0000E0080000}"/>
    <cellStyle name="Migliaia 11 4 6 2" xfId="9900" xr:uid="{00000000-0005-0000-0000-0000E1080000}"/>
    <cellStyle name="Migliaia 11 4 7" xfId="7993" xr:uid="{00000000-0005-0000-0000-0000E2080000}"/>
    <cellStyle name="Migliaia 11 5" xfId="1416" xr:uid="{00000000-0005-0000-0000-0000E3080000}"/>
    <cellStyle name="Migliaia 11 5 2" xfId="1417" xr:uid="{00000000-0005-0000-0000-0000E4080000}"/>
    <cellStyle name="Migliaia 11 5 2 2" xfId="7999" xr:uid="{00000000-0005-0000-0000-0000E5080000}"/>
    <cellStyle name="Migliaia 11 5 3" xfId="1418" xr:uid="{00000000-0005-0000-0000-0000E6080000}"/>
    <cellStyle name="Migliaia 11 5 3 2" xfId="8000" xr:uid="{00000000-0005-0000-0000-0000E7080000}"/>
    <cellStyle name="Migliaia 11 5 4" xfId="5999" xr:uid="{00000000-0005-0000-0000-0000E8080000}"/>
    <cellStyle name="Migliaia 11 5 4 2" xfId="9419" xr:uid="{00000000-0005-0000-0000-0000E9080000}"/>
    <cellStyle name="Migliaia 11 5 5" xfId="7165" xr:uid="{00000000-0005-0000-0000-0000EA080000}"/>
    <cellStyle name="Migliaia 11 5 5 2" xfId="9901" xr:uid="{00000000-0005-0000-0000-0000EB080000}"/>
    <cellStyle name="Migliaia 11 5 6" xfId="7998" xr:uid="{00000000-0005-0000-0000-0000EC080000}"/>
    <cellStyle name="Migliaia 11 6" xfId="1419" xr:uid="{00000000-0005-0000-0000-0000ED080000}"/>
    <cellStyle name="Migliaia 11 6 2" xfId="8001" xr:uid="{00000000-0005-0000-0000-0000EE080000}"/>
    <cellStyle name="Migliaia 11 7" xfId="1420" xr:uid="{00000000-0005-0000-0000-0000EF080000}"/>
    <cellStyle name="Migliaia 11 7 2" xfId="8002" xr:uid="{00000000-0005-0000-0000-0000F0080000}"/>
    <cellStyle name="Migliaia 11 8" xfId="5993" xr:uid="{00000000-0005-0000-0000-0000F1080000}"/>
    <cellStyle name="Migliaia 11 8 2" xfId="9413" xr:uid="{00000000-0005-0000-0000-0000F2080000}"/>
    <cellStyle name="Migliaia 11 9" xfId="7159" xr:uid="{00000000-0005-0000-0000-0000F3080000}"/>
    <cellStyle name="Migliaia 11 9 2" xfId="9895" xr:uid="{00000000-0005-0000-0000-0000F4080000}"/>
    <cellStyle name="Migliaia 12" xfId="1421" xr:uid="{00000000-0005-0000-0000-0000F5080000}"/>
    <cellStyle name="Migliaia 12 10" xfId="8003" xr:uid="{00000000-0005-0000-0000-0000F6080000}"/>
    <cellStyle name="Migliaia 12 2" xfId="1422" xr:uid="{00000000-0005-0000-0000-0000F7080000}"/>
    <cellStyle name="Migliaia 12 2 2" xfId="1423" xr:uid="{00000000-0005-0000-0000-0000F8080000}"/>
    <cellStyle name="Migliaia 12 2 2 2" xfId="8005" xr:uid="{00000000-0005-0000-0000-0000F9080000}"/>
    <cellStyle name="Migliaia 12 2 3" xfId="1424" xr:uid="{00000000-0005-0000-0000-0000FA080000}"/>
    <cellStyle name="Migliaia 12 2 3 2" xfId="8006" xr:uid="{00000000-0005-0000-0000-0000FB080000}"/>
    <cellStyle name="Migliaia 12 2 4" xfId="6001" xr:uid="{00000000-0005-0000-0000-0000FC080000}"/>
    <cellStyle name="Migliaia 12 2 4 2" xfId="9421" xr:uid="{00000000-0005-0000-0000-0000FD080000}"/>
    <cellStyle name="Migliaia 12 2 5" xfId="7167" xr:uid="{00000000-0005-0000-0000-0000FE080000}"/>
    <cellStyle name="Migliaia 12 2 5 2" xfId="9903" xr:uid="{00000000-0005-0000-0000-0000FF080000}"/>
    <cellStyle name="Migliaia 12 2 6" xfId="8004" xr:uid="{00000000-0005-0000-0000-000000090000}"/>
    <cellStyle name="Migliaia 12 3" xfId="1425" xr:uid="{00000000-0005-0000-0000-000001090000}"/>
    <cellStyle name="Migliaia 12 3 2" xfId="1426" xr:uid="{00000000-0005-0000-0000-000002090000}"/>
    <cellStyle name="Migliaia 12 3 2 2" xfId="1427" xr:uid="{00000000-0005-0000-0000-000003090000}"/>
    <cellStyle name="Migliaia 12 3 2 2 2" xfId="8009" xr:uid="{00000000-0005-0000-0000-000004090000}"/>
    <cellStyle name="Migliaia 12 3 2 3" xfId="1428" xr:uid="{00000000-0005-0000-0000-000005090000}"/>
    <cellStyle name="Migliaia 12 3 2 3 2" xfId="8010" xr:uid="{00000000-0005-0000-0000-000006090000}"/>
    <cellStyle name="Migliaia 12 3 2 4" xfId="6003" xr:uid="{00000000-0005-0000-0000-000007090000}"/>
    <cellStyle name="Migliaia 12 3 2 4 2" xfId="9423" xr:uid="{00000000-0005-0000-0000-000008090000}"/>
    <cellStyle name="Migliaia 12 3 2 5" xfId="7169" xr:uid="{00000000-0005-0000-0000-000009090000}"/>
    <cellStyle name="Migliaia 12 3 2 5 2" xfId="9905" xr:uid="{00000000-0005-0000-0000-00000A090000}"/>
    <cellStyle name="Migliaia 12 3 2 6" xfId="8008" xr:uid="{00000000-0005-0000-0000-00000B090000}"/>
    <cellStyle name="Migliaia 12 3 3" xfId="1429" xr:uid="{00000000-0005-0000-0000-00000C090000}"/>
    <cellStyle name="Migliaia 12 3 3 2" xfId="1430" xr:uid="{00000000-0005-0000-0000-00000D090000}"/>
    <cellStyle name="Migliaia 12 3 3 2 2" xfId="8012" xr:uid="{00000000-0005-0000-0000-00000E090000}"/>
    <cellStyle name="Migliaia 12 3 3 3" xfId="1431" xr:uid="{00000000-0005-0000-0000-00000F090000}"/>
    <cellStyle name="Migliaia 12 3 3 3 2" xfId="8013" xr:uid="{00000000-0005-0000-0000-000010090000}"/>
    <cellStyle name="Migliaia 12 3 3 4" xfId="6004" xr:uid="{00000000-0005-0000-0000-000011090000}"/>
    <cellStyle name="Migliaia 12 3 3 4 2" xfId="9424" xr:uid="{00000000-0005-0000-0000-000012090000}"/>
    <cellStyle name="Migliaia 12 3 3 5" xfId="7170" xr:uid="{00000000-0005-0000-0000-000013090000}"/>
    <cellStyle name="Migliaia 12 3 3 5 2" xfId="9906" xr:uid="{00000000-0005-0000-0000-000014090000}"/>
    <cellStyle name="Migliaia 12 3 3 6" xfId="8011" xr:uid="{00000000-0005-0000-0000-000015090000}"/>
    <cellStyle name="Migliaia 12 3 4" xfId="1432" xr:uid="{00000000-0005-0000-0000-000016090000}"/>
    <cellStyle name="Migliaia 12 3 4 2" xfId="8014" xr:uid="{00000000-0005-0000-0000-000017090000}"/>
    <cellStyle name="Migliaia 12 3 5" xfId="1433" xr:uid="{00000000-0005-0000-0000-000018090000}"/>
    <cellStyle name="Migliaia 12 3 5 2" xfId="8015" xr:uid="{00000000-0005-0000-0000-000019090000}"/>
    <cellStyle name="Migliaia 12 3 6" xfId="6002" xr:uid="{00000000-0005-0000-0000-00001A090000}"/>
    <cellStyle name="Migliaia 12 3 6 2" xfId="9422" xr:uid="{00000000-0005-0000-0000-00001B090000}"/>
    <cellStyle name="Migliaia 12 3 7" xfId="7168" xr:uid="{00000000-0005-0000-0000-00001C090000}"/>
    <cellStyle name="Migliaia 12 3 7 2" xfId="9904" xr:uid="{00000000-0005-0000-0000-00001D090000}"/>
    <cellStyle name="Migliaia 12 3 8" xfId="8007" xr:uid="{00000000-0005-0000-0000-00001E090000}"/>
    <cellStyle name="Migliaia 12 4" xfId="1434" xr:uid="{00000000-0005-0000-0000-00001F090000}"/>
    <cellStyle name="Migliaia 12 4 2" xfId="1435" xr:uid="{00000000-0005-0000-0000-000020090000}"/>
    <cellStyle name="Migliaia 12 4 2 2" xfId="1436" xr:uid="{00000000-0005-0000-0000-000021090000}"/>
    <cellStyle name="Migliaia 12 4 2 2 2" xfId="8018" xr:uid="{00000000-0005-0000-0000-000022090000}"/>
    <cellStyle name="Migliaia 12 4 2 3" xfId="8017" xr:uid="{00000000-0005-0000-0000-000023090000}"/>
    <cellStyle name="Migliaia 12 4 3" xfId="1437" xr:uid="{00000000-0005-0000-0000-000024090000}"/>
    <cellStyle name="Migliaia 12 4 3 2" xfId="8019" xr:uid="{00000000-0005-0000-0000-000025090000}"/>
    <cellStyle name="Migliaia 12 4 4" xfId="1438" xr:uid="{00000000-0005-0000-0000-000026090000}"/>
    <cellStyle name="Migliaia 12 4 4 2" xfId="8020" xr:uid="{00000000-0005-0000-0000-000027090000}"/>
    <cellStyle name="Migliaia 12 4 5" xfId="6005" xr:uid="{00000000-0005-0000-0000-000028090000}"/>
    <cellStyle name="Migliaia 12 4 5 2" xfId="9425" xr:uid="{00000000-0005-0000-0000-000029090000}"/>
    <cellStyle name="Migliaia 12 4 6" xfId="7171" xr:uid="{00000000-0005-0000-0000-00002A090000}"/>
    <cellStyle name="Migliaia 12 4 6 2" xfId="9907" xr:uid="{00000000-0005-0000-0000-00002B090000}"/>
    <cellStyle name="Migliaia 12 4 7" xfId="8016" xr:uid="{00000000-0005-0000-0000-00002C090000}"/>
    <cellStyle name="Migliaia 12 5" xfId="1439" xr:uid="{00000000-0005-0000-0000-00002D090000}"/>
    <cellStyle name="Migliaia 12 5 2" xfId="1440" xr:uid="{00000000-0005-0000-0000-00002E090000}"/>
    <cellStyle name="Migliaia 12 5 2 2" xfId="8022" xr:uid="{00000000-0005-0000-0000-00002F090000}"/>
    <cellStyle name="Migliaia 12 5 3" xfId="1441" xr:uid="{00000000-0005-0000-0000-000030090000}"/>
    <cellStyle name="Migliaia 12 5 3 2" xfId="8023" xr:uid="{00000000-0005-0000-0000-000031090000}"/>
    <cellStyle name="Migliaia 12 5 4" xfId="6006" xr:uid="{00000000-0005-0000-0000-000032090000}"/>
    <cellStyle name="Migliaia 12 5 4 2" xfId="9426" xr:uid="{00000000-0005-0000-0000-000033090000}"/>
    <cellStyle name="Migliaia 12 5 5" xfId="7172" xr:uid="{00000000-0005-0000-0000-000034090000}"/>
    <cellStyle name="Migliaia 12 5 5 2" xfId="9908" xr:uid="{00000000-0005-0000-0000-000035090000}"/>
    <cellStyle name="Migliaia 12 5 6" xfId="8021" xr:uid="{00000000-0005-0000-0000-000036090000}"/>
    <cellStyle name="Migliaia 12 6" xfId="1442" xr:uid="{00000000-0005-0000-0000-000037090000}"/>
    <cellStyle name="Migliaia 12 6 2" xfId="8024" xr:uid="{00000000-0005-0000-0000-000038090000}"/>
    <cellStyle name="Migliaia 12 7" xfId="1443" xr:uid="{00000000-0005-0000-0000-000039090000}"/>
    <cellStyle name="Migliaia 12 7 2" xfId="8025" xr:uid="{00000000-0005-0000-0000-00003A090000}"/>
    <cellStyle name="Migliaia 12 8" xfId="6000" xr:uid="{00000000-0005-0000-0000-00003B090000}"/>
    <cellStyle name="Migliaia 12 8 2" xfId="9420" xr:uid="{00000000-0005-0000-0000-00003C090000}"/>
    <cellStyle name="Migliaia 12 9" xfId="7166" xr:uid="{00000000-0005-0000-0000-00003D090000}"/>
    <cellStyle name="Migliaia 12 9 2" xfId="9902" xr:uid="{00000000-0005-0000-0000-00003E090000}"/>
    <cellStyle name="Migliaia 13" xfId="1444" xr:uid="{00000000-0005-0000-0000-00003F090000}"/>
    <cellStyle name="Migliaia 13 10" xfId="8026" xr:uid="{00000000-0005-0000-0000-000040090000}"/>
    <cellStyle name="Migliaia 13 2" xfId="1445" xr:uid="{00000000-0005-0000-0000-000041090000}"/>
    <cellStyle name="Migliaia 13 2 2" xfId="1446" xr:uid="{00000000-0005-0000-0000-000042090000}"/>
    <cellStyle name="Migliaia 13 2 2 2" xfId="8028" xr:uid="{00000000-0005-0000-0000-000043090000}"/>
    <cellStyle name="Migliaia 13 2 3" xfId="1447" xr:uid="{00000000-0005-0000-0000-000044090000}"/>
    <cellStyle name="Migliaia 13 2 3 2" xfId="8029" xr:uid="{00000000-0005-0000-0000-000045090000}"/>
    <cellStyle name="Migliaia 13 2 4" xfId="6008" xr:uid="{00000000-0005-0000-0000-000046090000}"/>
    <cellStyle name="Migliaia 13 2 4 2" xfId="9428" xr:uid="{00000000-0005-0000-0000-000047090000}"/>
    <cellStyle name="Migliaia 13 2 5" xfId="7174" xr:uid="{00000000-0005-0000-0000-000048090000}"/>
    <cellStyle name="Migliaia 13 2 5 2" xfId="9910" xr:uid="{00000000-0005-0000-0000-000049090000}"/>
    <cellStyle name="Migliaia 13 2 6" xfId="8027" xr:uid="{00000000-0005-0000-0000-00004A090000}"/>
    <cellStyle name="Migliaia 13 3" xfId="1448" xr:uid="{00000000-0005-0000-0000-00004B090000}"/>
    <cellStyle name="Migliaia 13 3 2" xfId="1449" xr:uid="{00000000-0005-0000-0000-00004C090000}"/>
    <cellStyle name="Migliaia 13 3 2 2" xfId="1450" xr:uid="{00000000-0005-0000-0000-00004D090000}"/>
    <cellStyle name="Migliaia 13 3 2 2 2" xfId="8032" xr:uid="{00000000-0005-0000-0000-00004E090000}"/>
    <cellStyle name="Migliaia 13 3 2 3" xfId="1451" xr:uid="{00000000-0005-0000-0000-00004F090000}"/>
    <cellStyle name="Migliaia 13 3 2 3 2" xfId="8033" xr:uid="{00000000-0005-0000-0000-000050090000}"/>
    <cellStyle name="Migliaia 13 3 2 4" xfId="6010" xr:uid="{00000000-0005-0000-0000-000051090000}"/>
    <cellStyle name="Migliaia 13 3 2 4 2" xfId="9430" xr:uid="{00000000-0005-0000-0000-000052090000}"/>
    <cellStyle name="Migliaia 13 3 2 5" xfId="7176" xr:uid="{00000000-0005-0000-0000-000053090000}"/>
    <cellStyle name="Migliaia 13 3 2 5 2" xfId="9912" xr:uid="{00000000-0005-0000-0000-000054090000}"/>
    <cellStyle name="Migliaia 13 3 2 6" xfId="8031" xr:uid="{00000000-0005-0000-0000-000055090000}"/>
    <cellStyle name="Migliaia 13 3 3" xfId="1452" xr:uid="{00000000-0005-0000-0000-000056090000}"/>
    <cellStyle name="Migliaia 13 3 3 2" xfId="1453" xr:uid="{00000000-0005-0000-0000-000057090000}"/>
    <cellStyle name="Migliaia 13 3 3 2 2" xfId="8035" xr:uid="{00000000-0005-0000-0000-000058090000}"/>
    <cellStyle name="Migliaia 13 3 3 3" xfId="1454" xr:uid="{00000000-0005-0000-0000-000059090000}"/>
    <cellStyle name="Migliaia 13 3 3 3 2" xfId="8036" xr:uid="{00000000-0005-0000-0000-00005A090000}"/>
    <cellStyle name="Migliaia 13 3 3 4" xfId="6011" xr:uid="{00000000-0005-0000-0000-00005B090000}"/>
    <cellStyle name="Migliaia 13 3 3 4 2" xfId="9431" xr:uid="{00000000-0005-0000-0000-00005C090000}"/>
    <cellStyle name="Migliaia 13 3 3 5" xfId="7177" xr:uid="{00000000-0005-0000-0000-00005D090000}"/>
    <cellStyle name="Migliaia 13 3 3 5 2" xfId="9913" xr:uid="{00000000-0005-0000-0000-00005E090000}"/>
    <cellStyle name="Migliaia 13 3 3 6" xfId="8034" xr:uid="{00000000-0005-0000-0000-00005F090000}"/>
    <cellStyle name="Migliaia 13 3 4" xfId="1455" xr:uid="{00000000-0005-0000-0000-000060090000}"/>
    <cellStyle name="Migliaia 13 3 4 2" xfId="8037" xr:uid="{00000000-0005-0000-0000-000061090000}"/>
    <cellStyle name="Migliaia 13 3 5" xfId="1456" xr:uid="{00000000-0005-0000-0000-000062090000}"/>
    <cellStyle name="Migliaia 13 3 5 2" xfId="8038" xr:uid="{00000000-0005-0000-0000-000063090000}"/>
    <cellStyle name="Migliaia 13 3 6" xfId="6009" xr:uid="{00000000-0005-0000-0000-000064090000}"/>
    <cellStyle name="Migliaia 13 3 6 2" xfId="9429" xr:uid="{00000000-0005-0000-0000-000065090000}"/>
    <cellStyle name="Migliaia 13 3 7" xfId="7175" xr:uid="{00000000-0005-0000-0000-000066090000}"/>
    <cellStyle name="Migliaia 13 3 7 2" xfId="9911" xr:uid="{00000000-0005-0000-0000-000067090000}"/>
    <cellStyle name="Migliaia 13 3 8" xfId="8030" xr:uid="{00000000-0005-0000-0000-000068090000}"/>
    <cellStyle name="Migliaia 13 4" xfId="1457" xr:uid="{00000000-0005-0000-0000-000069090000}"/>
    <cellStyle name="Migliaia 13 4 2" xfId="1458" xr:uid="{00000000-0005-0000-0000-00006A090000}"/>
    <cellStyle name="Migliaia 13 4 2 2" xfId="1459" xr:uid="{00000000-0005-0000-0000-00006B090000}"/>
    <cellStyle name="Migliaia 13 4 2 2 2" xfId="8041" xr:uid="{00000000-0005-0000-0000-00006C090000}"/>
    <cellStyle name="Migliaia 13 4 2 3" xfId="8040" xr:uid="{00000000-0005-0000-0000-00006D090000}"/>
    <cellStyle name="Migliaia 13 4 3" xfId="1460" xr:uid="{00000000-0005-0000-0000-00006E090000}"/>
    <cellStyle name="Migliaia 13 4 3 2" xfId="8042" xr:uid="{00000000-0005-0000-0000-00006F090000}"/>
    <cellStyle name="Migliaia 13 4 4" xfId="1461" xr:uid="{00000000-0005-0000-0000-000070090000}"/>
    <cellStyle name="Migliaia 13 4 4 2" xfId="8043" xr:uid="{00000000-0005-0000-0000-000071090000}"/>
    <cellStyle name="Migliaia 13 4 5" xfId="6012" xr:uid="{00000000-0005-0000-0000-000072090000}"/>
    <cellStyle name="Migliaia 13 4 5 2" xfId="9432" xr:uid="{00000000-0005-0000-0000-000073090000}"/>
    <cellStyle name="Migliaia 13 4 6" xfId="7178" xr:uid="{00000000-0005-0000-0000-000074090000}"/>
    <cellStyle name="Migliaia 13 4 6 2" xfId="9914" xr:uid="{00000000-0005-0000-0000-000075090000}"/>
    <cellStyle name="Migliaia 13 4 7" xfId="8039" xr:uid="{00000000-0005-0000-0000-000076090000}"/>
    <cellStyle name="Migliaia 13 5" xfId="1462" xr:uid="{00000000-0005-0000-0000-000077090000}"/>
    <cellStyle name="Migliaia 13 5 2" xfId="1463" xr:uid="{00000000-0005-0000-0000-000078090000}"/>
    <cellStyle name="Migliaia 13 5 2 2" xfId="8045" xr:uid="{00000000-0005-0000-0000-000079090000}"/>
    <cellStyle name="Migliaia 13 5 3" xfId="1464" xr:uid="{00000000-0005-0000-0000-00007A090000}"/>
    <cellStyle name="Migliaia 13 5 3 2" xfId="8046" xr:uid="{00000000-0005-0000-0000-00007B090000}"/>
    <cellStyle name="Migliaia 13 5 4" xfId="6013" xr:uid="{00000000-0005-0000-0000-00007C090000}"/>
    <cellStyle name="Migliaia 13 5 4 2" xfId="9433" xr:uid="{00000000-0005-0000-0000-00007D090000}"/>
    <cellStyle name="Migliaia 13 5 5" xfId="7179" xr:uid="{00000000-0005-0000-0000-00007E090000}"/>
    <cellStyle name="Migliaia 13 5 5 2" xfId="9915" xr:uid="{00000000-0005-0000-0000-00007F090000}"/>
    <cellStyle name="Migliaia 13 5 6" xfId="8044" xr:uid="{00000000-0005-0000-0000-000080090000}"/>
    <cellStyle name="Migliaia 13 6" xfId="1465" xr:uid="{00000000-0005-0000-0000-000081090000}"/>
    <cellStyle name="Migliaia 13 6 2" xfId="8047" xr:uid="{00000000-0005-0000-0000-000082090000}"/>
    <cellStyle name="Migliaia 13 7" xfId="1466" xr:uid="{00000000-0005-0000-0000-000083090000}"/>
    <cellStyle name="Migliaia 13 7 2" xfId="8048" xr:uid="{00000000-0005-0000-0000-000084090000}"/>
    <cellStyle name="Migliaia 13 8" xfId="6007" xr:uid="{00000000-0005-0000-0000-000085090000}"/>
    <cellStyle name="Migliaia 13 8 2" xfId="9427" xr:uid="{00000000-0005-0000-0000-000086090000}"/>
    <cellStyle name="Migliaia 13 9" xfId="7173" xr:uid="{00000000-0005-0000-0000-000087090000}"/>
    <cellStyle name="Migliaia 13 9 2" xfId="9909" xr:uid="{00000000-0005-0000-0000-000088090000}"/>
    <cellStyle name="Migliaia 14" xfId="1467" xr:uid="{00000000-0005-0000-0000-000089090000}"/>
    <cellStyle name="Migliaia 14 10" xfId="8049" xr:uid="{00000000-0005-0000-0000-00008A090000}"/>
    <cellStyle name="Migliaia 14 2" xfId="1468" xr:uid="{00000000-0005-0000-0000-00008B090000}"/>
    <cellStyle name="Migliaia 14 2 2" xfId="1469" xr:uid="{00000000-0005-0000-0000-00008C090000}"/>
    <cellStyle name="Migliaia 14 2 2 2" xfId="8051" xr:uid="{00000000-0005-0000-0000-00008D090000}"/>
    <cellStyle name="Migliaia 14 2 3" xfId="1470" xr:uid="{00000000-0005-0000-0000-00008E090000}"/>
    <cellStyle name="Migliaia 14 2 3 2" xfId="8052" xr:uid="{00000000-0005-0000-0000-00008F090000}"/>
    <cellStyle name="Migliaia 14 2 4" xfId="6015" xr:uid="{00000000-0005-0000-0000-000090090000}"/>
    <cellStyle name="Migliaia 14 2 4 2" xfId="9435" xr:uid="{00000000-0005-0000-0000-000091090000}"/>
    <cellStyle name="Migliaia 14 2 5" xfId="7181" xr:uid="{00000000-0005-0000-0000-000092090000}"/>
    <cellStyle name="Migliaia 14 2 5 2" xfId="9917" xr:uid="{00000000-0005-0000-0000-000093090000}"/>
    <cellStyle name="Migliaia 14 2 6" xfId="8050" xr:uid="{00000000-0005-0000-0000-000094090000}"/>
    <cellStyle name="Migliaia 14 3" xfId="1471" xr:uid="{00000000-0005-0000-0000-000095090000}"/>
    <cellStyle name="Migliaia 14 3 2" xfId="1472" xr:uid="{00000000-0005-0000-0000-000096090000}"/>
    <cellStyle name="Migliaia 14 3 2 2" xfId="1473" xr:uid="{00000000-0005-0000-0000-000097090000}"/>
    <cellStyle name="Migliaia 14 3 2 2 2" xfId="8055" xr:uid="{00000000-0005-0000-0000-000098090000}"/>
    <cellStyle name="Migliaia 14 3 2 3" xfId="1474" xr:uid="{00000000-0005-0000-0000-000099090000}"/>
    <cellStyle name="Migliaia 14 3 2 3 2" xfId="8056" xr:uid="{00000000-0005-0000-0000-00009A090000}"/>
    <cellStyle name="Migliaia 14 3 2 4" xfId="6017" xr:uid="{00000000-0005-0000-0000-00009B090000}"/>
    <cellStyle name="Migliaia 14 3 2 4 2" xfId="9437" xr:uid="{00000000-0005-0000-0000-00009C090000}"/>
    <cellStyle name="Migliaia 14 3 2 5" xfId="7183" xr:uid="{00000000-0005-0000-0000-00009D090000}"/>
    <cellStyle name="Migliaia 14 3 2 5 2" xfId="9919" xr:uid="{00000000-0005-0000-0000-00009E090000}"/>
    <cellStyle name="Migliaia 14 3 2 6" xfId="8054" xr:uid="{00000000-0005-0000-0000-00009F090000}"/>
    <cellStyle name="Migliaia 14 3 3" xfId="1475" xr:uid="{00000000-0005-0000-0000-0000A0090000}"/>
    <cellStyle name="Migliaia 14 3 3 2" xfId="1476" xr:uid="{00000000-0005-0000-0000-0000A1090000}"/>
    <cellStyle name="Migliaia 14 3 3 2 2" xfId="8058" xr:uid="{00000000-0005-0000-0000-0000A2090000}"/>
    <cellStyle name="Migliaia 14 3 3 3" xfId="1477" xr:uid="{00000000-0005-0000-0000-0000A3090000}"/>
    <cellStyle name="Migliaia 14 3 3 3 2" xfId="8059" xr:uid="{00000000-0005-0000-0000-0000A4090000}"/>
    <cellStyle name="Migliaia 14 3 3 4" xfId="6018" xr:uid="{00000000-0005-0000-0000-0000A5090000}"/>
    <cellStyle name="Migliaia 14 3 3 4 2" xfId="9438" xr:uid="{00000000-0005-0000-0000-0000A6090000}"/>
    <cellStyle name="Migliaia 14 3 3 5" xfId="7184" xr:uid="{00000000-0005-0000-0000-0000A7090000}"/>
    <cellStyle name="Migliaia 14 3 3 5 2" xfId="9920" xr:uid="{00000000-0005-0000-0000-0000A8090000}"/>
    <cellStyle name="Migliaia 14 3 3 6" xfId="8057" xr:uid="{00000000-0005-0000-0000-0000A9090000}"/>
    <cellStyle name="Migliaia 14 3 4" xfId="1478" xr:uid="{00000000-0005-0000-0000-0000AA090000}"/>
    <cellStyle name="Migliaia 14 3 4 2" xfId="8060" xr:uid="{00000000-0005-0000-0000-0000AB090000}"/>
    <cellStyle name="Migliaia 14 3 5" xfId="1479" xr:uid="{00000000-0005-0000-0000-0000AC090000}"/>
    <cellStyle name="Migliaia 14 3 5 2" xfId="8061" xr:uid="{00000000-0005-0000-0000-0000AD090000}"/>
    <cellStyle name="Migliaia 14 3 6" xfId="6016" xr:uid="{00000000-0005-0000-0000-0000AE090000}"/>
    <cellStyle name="Migliaia 14 3 6 2" xfId="9436" xr:uid="{00000000-0005-0000-0000-0000AF090000}"/>
    <cellStyle name="Migliaia 14 3 7" xfId="7182" xr:uid="{00000000-0005-0000-0000-0000B0090000}"/>
    <cellStyle name="Migliaia 14 3 7 2" xfId="9918" xr:uid="{00000000-0005-0000-0000-0000B1090000}"/>
    <cellStyle name="Migliaia 14 3 8" xfId="8053" xr:uid="{00000000-0005-0000-0000-0000B2090000}"/>
    <cellStyle name="Migliaia 14 4" xfId="1480" xr:uid="{00000000-0005-0000-0000-0000B3090000}"/>
    <cellStyle name="Migliaia 14 4 2" xfId="1481" xr:uid="{00000000-0005-0000-0000-0000B4090000}"/>
    <cellStyle name="Migliaia 14 4 2 2" xfId="1482" xr:uid="{00000000-0005-0000-0000-0000B5090000}"/>
    <cellStyle name="Migliaia 14 4 2 2 2" xfId="8064" xr:uid="{00000000-0005-0000-0000-0000B6090000}"/>
    <cellStyle name="Migliaia 14 4 2 3" xfId="8063" xr:uid="{00000000-0005-0000-0000-0000B7090000}"/>
    <cellStyle name="Migliaia 14 4 3" xfId="1483" xr:uid="{00000000-0005-0000-0000-0000B8090000}"/>
    <cellStyle name="Migliaia 14 4 3 2" xfId="8065" xr:uid="{00000000-0005-0000-0000-0000B9090000}"/>
    <cellStyle name="Migliaia 14 4 4" xfId="1484" xr:uid="{00000000-0005-0000-0000-0000BA090000}"/>
    <cellStyle name="Migliaia 14 4 4 2" xfId="8066" xr:uid="{00000000-0005-0000-0000-0000BB090000}"/>
    <cellStyle name="Migliaia 14 4 5" xfId="6019" xr:uid="{00000000-0005-0000-0000-0000BC090000}"/>
    <cellStyle name="Migliaia 14 4 5 2" xfId="9439" xr:uid="{00000000-0005-0000-0000-0000BD090000}"/>
    <cellStyle name="Migliaia 14 4 6" xfId="7185" xr:uid="{00000000-0005-0000-0000-0000BE090000}"/>
    <cellStyle name="Migliaia 14 4 6 2" xfId="9921" xr:uid="{00000000-0005-0000-0000-0000BF090000}"/>
    <cellStyle name="Migliaia 14 4 7" xfId="8062" xr:uid="{00000000-0005-0000-0000-0000C0090000}"/>
    <cellStyle name="Migliaia 14 5" xfId="1485" xr:uid="{00000000-0005-0000-0000-0000C1090000}"/>
    <cellStyle name="Migliaia 14 5 2" xfId="1486" xr:uid="{00000000-0005-0000-0000-0000C2090000}"/>
    <cellStyle name="Migliaia 14 5 2 2" xfId="8068" xr:uid="{00000000-0005-0000-0000-0000C3090000}"/>
    <cellStyle name="Migliaia 14 5 3" xfId="1487" xr:uid="{00000000-0005-0000-0000-0000C4090000}"/>
    <cellStyle name="Migliaia 14 5 3 2" xfId="8069" xr:uid="{00000000-0005-0000-0000-0000C5090000}"/>
    <cellStyle name="Migliaia 14 5 4" xfId="6020" xr:uid="{00000000-0005-0000-0000-0000C6090000}"/>
    <cellStyle name="Migliaia 14 5 4 2" xfId="9440" xr:uid="{00000000-0005-0000-0000-0000C7090000}"/>
    <cellStyle name="Migliaia 14 5 5" xfId="7186" xr:uid="{00000000-0005-0000-0000-0000C8090000}"/>
    <cellStyle name="Migliaia 14 5 5 2" xfId="9922" xr:uid="{00000000-0005-0000-0000-0000C9090000}"/>
    <cellStyle name="Migliaia 14 5 6" xfId="8067" xr:uid="{00000000-0005-0000-0000-0000CA090000}"/>
    <cellStyle name="Migliaia 14 6" xfId="1488" xr:uid="{00000000-0005-0000-0000-0000CB090000}"/>
    <cellStyle name="Migliaia 14 6 2" xfId="8070" xr:uid="{00000000-0005-0000-0000-0000CC090000}"/>
    <cellStyle name="Migliaia 14 7" xfId="1489" xr:uid="{00000000-0005-0000-0000-0000CD090000}"/>
    <cellStyle name="Migliaia 14 7 2" xfId="8071" xr:uid="{00000000-0005-0000-0000-0000CE090000}"/>
    <cellStyle name="Migliaia 14 8" xfId="6014" xr:uid="{00000000-0005-0000-0000-0000CF090000}"/>
    <cellStyle name="Migliaia 14 8 2" xfId="9434" xr:uid="{00000000-0005-0000-0000-0000D0090000}"/>
    <cellStyle name="Migliaia 14 9" xfId="7180" xr:uid="{00000000-0005-0000-0000-0000D1090000}"/>
    <cellStyle name="Migliaia 14 9 2" xfId="9916" xr:uid="{00000000-0005-0000-0000-0000D2090000}"/>
    <cellStyle name="Migliaia 15" xfId="1490" xr:uid="{00000000-0005-0000-0000-0000D3090000}"/>
    <cellStyle name="Migliaia 15 10" xfId="8072" xr:uid="{00000000-0005-0000-0000-0000D4090000}"/>
    <cellStyle name="Migliaia 15 2" xfId="1491" xr:uid="{00000000-0005-0000-0000-0000D5090000}"/>
    <cellStyle name="Migliaia 15 2 2" xfId="1492" xr:uid="{00000000-0005-0000-0000-0000D6090000}"/>
    <cellStyle name="Migliaia 15 2 2 2" xfId="8074" xr:uid="{00000000-0005-0000-0000-0000D7090000}"/>
    <cellStyle name="Migliaia 15 2 3" xfId="1493" xr:uid="{00000000-0005-0000-0000-0000D8090000}"/>
    <cellStyle name="Migliaia 15 2 3 2" xfId="8075" xr:uid="{00000000-0005-0000-0000-0000D9090000}"/>
    <cellStyle name="Migliaia 15 2 4" xfId="6022" xr:uid="{00000000-0005-0000-0000-0000DA090000}"/>
    <cellStyle name="Migliaia 15 2 4 2" xfId="9442" xr:uid="{00000000-0005-0000-0000-0000DB090000}"/>
    <cellStyle name="Migliaia 15 2 5" xfId="7188" xr:uid="{00000000-0005-0000-0000-0000DC090000}"/>
    <cellStyle name="Migliaia 15 2 5 2" xfId="9924" xr:uid="{00000000-0005-0000-0000-0000DD090000}"/>
    <cellStyle name="Migliaia 15 2 6" xfId="8073" xr:uid="{00000000-0005-0000-0000-0000DE090000}"/>
    <cellStyle name="Migliaia 15 3" xfId="1494" xr:uid="{00000000-0005-0000-0000-0000DF090000}"/>
    <cellStyle name="Migliaia 15 3 2" xfId="1495" xr:uid="{00000000-0005-0000-0000-0000E0090000}"/>
    <cellStyle name="Migliaia 15 3 2 2" xfId="1496" xr:uid="{00000000-0005-0000-0000-0000E1090000}"/>
    <cellStyle name="Migliaia 15 3 2 2 2" xfId="8078" xr:uid="{00000000-0005-0000-0000-0000E2090000}"/>
    <cellStyle name="Migliaia 15 3 2 3" xfId="1497" xr:uid="{00000000-0005-0000-0000-0000E3090000}"/>
    <cellStyle name="Migliaia 15 3 2 3 2" xfId="8079" xr:uid="{00000000-0005-0000-0000-0000E4090000}"/>
    <cellStyle name="Migliaia 15 3 2 4" xfId="6024" xr:uid="{00000000-0005-0000-0000-0000E5090000}"/>
    <cellStyle name="Migliaia 15 3 2 4 2" xfId="9444" xr:uid="{00000000-0005-0000-0000-0000E6090000}"/>
    <cellStyle name="Migliaia 15 3 2 5" xfId="7190" xr:uid="{00000000-0005-0000-0000-0000E7090000}"/>
    <cellStyle name="Migliaia 15 3 2 5 2" xfId="9926" xr:uid="{00000000-0005-0000-0000-0000E8090000}"/>
    <cellStyle name="Migliaia 15 3 2 6" xfId="8077" xr:uid="{00000000-0005-0000-0000-0000E9090000}"/>
    <cellStyle name="Migliaia 15 3 3" xfId="1498" xr:uid="{00000000-0005-0000-0000-0000EA090000}"/>
    <cellStyle name="Migliaia 15 3 3 2" xfId="1499" xr:uid="{00000000-0005-0000-0000-0000EB090000}"/>
    <cellStyle name="Migliaia 15 3 3 2 2" xfId="8081" xr:uid="{00000000-0005-0000-0000-0000EC090000}"/>
    <cellStyle name="Migliaia 15 3 3 3" xfId="1500" xr:uid="{00000000-0005-0000-0000-0000ED090000}"/>
    <cellStyle name="Migliaia 15 3 3 3 2" xfId="8082" xr:uid="{00000000-0005-0000-0000-0000EE090000}"/>
    <cellStyle name="Migliaia 15 3 3 4" xfId="6025" xr:uid="{00000000-0005-0000-0000-0000EF090000}"/>
    <cellStyle name="Migliaia 15 3 3 4 2" xfId="9445" xr:uid="{00000000-0005-0000-0000-0000F0090000}"/>
    <cellStyle name="Migliaia 15 3 3 5" xfId="7191" xr:uid="{00000000-0005-0000-0000-0000F1090000}"/>
    <cellStyle name="Migliaia 15 3 3 5 2" xfId="9927" xr:uid="{00000000-0005-0000-0000-0000F2090000}"/>
    <cellStyle name="Migliaia 15 3 3 6" xfId="8080" xr:uid="{00000000-0005-0000-0000-0000F3090000}"/>
    <cellStyle name="Migliaia 15 3 4" xfId="1501" xr:uid="{00000000-0005-0000-0000-0000F4090000}"/>
    <cellStyle name="Migliaia 15 3 4 2" xfId="8083" xr:uid="{00000000-0005-0000-0000-0000F5090000}"/>
    <cellStyle name="Migliaia 15 3 5" xfId="1502" xr:uid="{00000000-0005-0000-0000-0000F6090000}"/>
    <cellStyle name="Migliaia 15 3 5 2" xfId="8084" xr:uid="{00000000-0005-0000-0000-0000F7090000}"/>
    <cellStyle name="Migliaia 15 3 6" xfId="6023" xr:uid="{00000000-0005-0000-0000-0000F8090000}"/>
    <cellStyle name="Migliaia 15 3 6 2" xfId="9443" xr:uid="{00000000-0005-0000-0000-0000F9090000}"/>
    <cellStyle name="Migliaia 15 3 7" xfId="7189" xr:uid="{00000000-0005-0000-0000-0000FA090000}"/>
    <cellStyle name="Migliaia 15 3 7 2" xfId="9925" xr:uid="{00000000-0005-0000-0000-0000FB090000}"/>
    <cellStyle name="Migliaia 15 3 8" xfId="8076" xr:uid="{00000000-0005-0000-0000-0000FC090000}"/>
    <cellStyle name="Migliaia 15 4" xfId="1503" xr:uid="{00000000-0005-0000-0000-0000FD090000}"/>
    <cellStyle name="Migliaia 15 4 2" xfId="1504" xr:uid="{00000000-0005-0000-0000-0000FE090000}"/>
    <cellStyle name="Migliaia 15 4 2 2" xfId="1505" xr:uid="{00000000-0005-0000-0000-0000FF090000}"/>
    <cellStyle name="Migliaia 15 4 2 2 2" xfId="8087" xr:uid="{00000000-0005-0000-0000-0000000A0000}"/>
    <cellStyle name="Migliaia 15 4 2 3" xfId="8086" xr:uid="{00000000-0005-0000-0000-0000010A0000}"/>
    <cellStyle name="Migliaia 15 4 3" xfId="1506" xr:uid="{00000000-0005-0000-0000-0000020A0000}"/>
    <cellStyle name="Migliaia 15 4 3 2" xfId="8088" xr:uid="{00000000-0005-0000-0000-0000030A0000}"/>
    <cellStyle name="Migliaia 15 4 4" xfId="1507" xr:uid="{00000000-0005-0000-0000-0000040A0000}"/>
    <cellStyle name="Migliaia 15 4 4 2" xfId="8089" xr:uid="{00000000-0005-0000-0000-0000050A0000}"/>
    <cellStyle name="Migliaia 15 4 5" xfId="6026" xr:uid="{00000000-0005-0000-0000-0000060A0000}"/>
    <cellStyle name="Migliaia 15 4 5 2" xfId="9446" xr:uid="{00000000-0005-0000-0000-0000070A0000}"/>
    <cellStyle name="Migliaia 15 4 6" xfId="7192" xr:uid="{00000000-0005-0000-0000-0000080A0000}"/>
    <cellStyle name="Migliaia 15 4 6 2" xfId="9928" xr:uid="{00000000-0005-0000-0000-0000090A0000}"/>
    <cellStyle name="Migliaia 15 4 7" xfId="8085" xr:uid="{00000000-0005-0000-0000-00000A0A0000}"/>
    <cellStyle name="Migliaia 15 5" xfId="1508" xr:uid="{00000000-0005-0000-0000-00000B0A0000}"/>
    <cellStyle name="Migliaia 15 5 2" xfId="1509" xr:uid="{00000000-0005-0000-0000-00000C0A0000}"/>
    <cellStyle name="Migliaia 15 5 2 2" xfId="8091" xr:uid="{00000000-0005-0000-0000-00000D0A0000}"/>
    <cellStyle name="Migliaia 15 5 3" xfId="1510" xr:uid="{00000000-0005-0000-0000-00000E0A0000}"/>
    <cellStyle name="Migliaia 15 5 3 2" xfId="8092" xr:uid="{00000000-0005-0000-0000-00000F0A0000}"/>
    <cellStyle name="Migliaia 15 5 4" xfId="6027" xr:uid="{00000000-0005-0000-0000-0000100A0000}"/>
    <cellStyle name="Migliaia 15 5 4 2" xfId="9447" xr:uid="{00000000-0005-0000-0000-0000110A0000}"/>
    <cellStyle name="Migliaia 15 5 5" xfId="7193" xr:uid="{00000000-0005-0000-0000-0000120A0000}"/>
    <cellStyle name="Migliaia 15 5 5 2" xfId="9929" xr:uid="{00000000-0005-0000-0000-0000130A0000}"/>
    <cellStyle name="Migliaia 15 5 6" xfId="8090" xr:uid="{00000000-0005-0000-0000-0000140A0000}"/>
    <cellStyle name="Migliaia 15 6" xfId="1511" xr:uid="{00000000-0005-0000-0000-0000150A0000}"/>
    <cellStyle name="Migliaia 15 6 2" xfId="8093" xr:uid="{00000000-0005-0000-0000-0000160A0000}"/>
    <cellStyle name="Migliaia 15 7" xfId="1512" xr:uid="{00000000-0005-0000-0000-0000170A0000}"/>
    <cellStyle name="Migliaia 15 7 2" xfId="8094" xr:uid="{00000000-0005-0000-0000-0000180A0000}"/>
    <cellStyle name="Migliaia 15 8" xfId="6021" xr:uid="{00000000-0005-0000-0000-0000190A0000}"/>
    <cellStyle name="Migliaia 15 8 2" xfId="9441" xr:uid="{00000000-0005-0000-0000-00001A0A0000}"/>
    <cellStyle name="Migliaia 15 9" xfId="7187" xr:uid="{00000000-0005-0000-0000-00001B0A0000}"/>
    <cellStyle name="Migliaia 15 9 2" xfId="9923" xr:uid="{00000000-0005-0000-0000-00001C0A0000}"/>
    <cellStyle name="Migliaia 16" xfId="1513" xr:uid="{00000000-0005-0000-0000-00001D0A0000}"/>
    <cellStyle name="Migliaia 16 10" xfId="8095" xr:uid="{00000000-0005-0000-0000-00001E0A0000}"/>
    <cellStyle name="Migliaia 16 2" xfId="1514" xr:uid="{00000000-0005-0000-0000-00001F0A0000}"/>
    <cellStyle name="Migliaia 16 2 2" xfId="1515" xr:uid="{00000000-0005-0000-0000-0000200A0000}"/>
    <cellStyle name="Migliaia 16 2 2 2" xfId="8097" xr:uid="{00000000-0005-0000-0000-0000210A0000}"/>
    <cellStyle name="Migliaia 16 2 3" xfId="1516" xr:uid="{00000000-0005-0000-0000-0000220A0000}"/>
    <cellStyle name="Migliaia 16 2 3 2" xfId="8098" xr:uid="{00000000-0005-0000-0000-0000230A0000}"/>
    <cellStyle name="Migliaia 16 2 4" xfId="6029" xr:uid="{00000000-0005-0000-0000-0000240A0000}"/>
    <cellStyle name="Migliaia 16 2 4 2" xfId="9449" xr:uid="{00000000-0005-0000-0000-0000250A0000}"/>
    <cellStyle name="Migliaia 16 2 5" xfId="7195" xr:uid="{00000000-0005-0000-0000-0000260A0000}"/>
    <cellStyle name="Migliaia 16 2 5 2" xfId="9931" xr:uid="{00000000-0005-0000-0000-0000270A0000}"/>
    <cellStyle name="Migliaia 16 2 6" xfId="8096" xr:uid="{00000000-0005-0000-0000-0000280A0000}"/>
    <cellStyle name="Migliaia 16 3" xfId="1517" xr:uid="{00000000-0005-0000-0000-0000290A0000}"/>
    <cellStyle name="Migliaia 16 3 2" xfId="1518" xr:uid="{00000000-0005-0000-0000-00002A0A0000}"/>
    <cellStyle name="Migliaia 16 3 2 2" xfId="1519" xr:uid="{00000000-0005-0000-0000-00002B0A0000}"/>
    <cellStyle name="Migliaia 16 3 2 2 2" xfId="8101" xr:uid="{00000000-0005-0000-0000-00002C0A0000}"/>
    <cellStyle name="Migliaia 16 3 2 3" xfId="1520" xr:uid="{00000000-0005-0000-0000-00002D0A0000}"/>
    <cellStyle name="Migliaia 16 3 2 3 2" xfId="8102" xr:uid="{00000000-0005-0000-0000-00002E0A0000}"/>
    <cellStyle name="Migliaia 16 3 2 4" xfId="6031" xr:uid="{00000000-0005-0000-0000-00002F0A0000}"/>
    <cellStyle name="Migliaia 16 3 2 4 2" xfId="9451" xr:uid="{00000000-0005-0000-0000-0000300A0000}"/>
    <cellStyle name="Migliaia 16 3 2 5" xfId="7197" xr:uid="{00000000-0005-0000-0000-0000310A0000}"/>
    <cellStyle name="Migliaia 16 3 2 5 2" xfId="9933" xr:uid="{00000000-0005-0000-0000-0000320A0000}"/>
    <cellStyle name="Migliaia 16 3 2 6" xfId="8100" xr:uid="{00000000-0005-0000-0000-0000330A0000}"/>
    <cellStyle name="Migliaia 16 3 3" xfId="1521" xr:uid="{00000000-0005-0000-0000-0000340A0000}"/>
    <cellStyle name="Migliaia 16 3 3 2" xfId="1522" xr:uid="{00000000-0005-0000-0000-0000350A0000}"/>
    <cellStyle name="Migliaia 16 3 3 2 2" xfId="8104" xr:uid="{00000000-0005-0000-0000-0000360A0000}"/>
    <cellStyle name="Migliaia 16 3 3 3" xfId="1523" xr:uid="{00000000-0005-0000-0000-0000370A0000}"/>
    <cellStyle name="Migliaia 16 3 3 3 2" xfId="8105" xr:uid="{00000000-0005-0000-0000-0000380A0000}"/>
    <cellStyle name="Migliaia 16 3 3 4" xfId="6032" xr:uid="{00000000-0005-0000-0000-0000390A0000}"/>
    <cellStyle name="Migliaia 16 3 3 4 2" xfId="9452" xr:uid="{00000000-0005-0000-0000-00003A0A0000}"/>
    <cellStyle name="Migliaia 16 3 3 5" xfId="7198" xr:uid="{00000000-0005-0000-0000-00003B0A0000}"/>
    <cellStyle name="Migliaia 16 3 3 5 2" xfId="9934" xr:uid="{00000000-0005-0000-0000-00003C0A0000}"/>
    <cellStyle name="Migliaia 16 3 3 6" xfId="8103" xr:uid="{00000000-0005-0000-0000-00003D0A0000}"/>
    <cellStyle name="Migliaia 16 3 4" xfId="1524" xr:uid="{00000000-0005-0000-0000-00003E0A0000}"/>
    <cellStyle name="Migliaia 16 3 4 2" xfId="8106" xr:uid="{00000000-0005-0000-0000-00003F0A0000}"/>
    <cellStyle name="Migliaia 16 3 5" xfId="1525" xr:uid="{00000000-0005-0000-0000-0000400A0000}"/>
    <cellStyle name="Migliaia 16 3 5 2" xfId="8107" xr:uid="{00000000-0005-0000-0000-0000410A0000}"/>
    <cellStyle name="Migliaia 16 3 6" xfId="6030" xr:uid="{00000000-0005-0000-0000-0000420A0000}"/>
    <cellStyle name="Migliaia 16 3 6 2" xfId="9450" xr:uid="{00000000-0005-0000-0000-0000430A0000}"/>
    <cellStyle name="Migliaia 16 3 7" xfId="7196" xr:uid="{00000000-0005-0000-0000-0000440A0000}"/>
    <cellStyle name="Migliaia 16 3 7 2" xfId="9932" xr:uid="{00000000-0005-0000-0000-0000450A0000}"/>
    <cellStyle name="Migliaia 16 3 8" xfId="8099" xr:uid="{00000000-0005-0000-0000-0000460A0000}"/>
    <cellStyle name="Migliaia 16 4" xfId="1526" xr:uid="{00000000-0005-0000-0000-0000470A0000}"/>
    <cellStyle name="Migliaia 16 4 2" xfId="1527" xr:uid="{00000000-0005-0000-0000-0000480A0000}"/>
    <cellStyle name="Migliaia 16 4 2 2" xfId="1528" xr:uid="{00000000-0005-0000-0000-0000490A0000}"/>
    <cellStyle name="Migliaia 16 4 2 2 2" xfId="8110" xr:uid="{00000000-0005-0000-0000-00004A0A0000}"/>
    <cellStyle name="Migliaia 16 4 2 3" xfId="8109" xr:uid="{00000000-0005-0000-0000-00004B0A0000}"/>
    <cellStyle name="Migliaia 16 4 3" xfId="1529" xr:uid="{00000000-0005-0000-0000-00004C0A0000}"/>
    <cellStyle name="Migliaia 16 4 3 2" xfId="8111" xr:uid="{00000000-0005-0000-0000-00004D0A0000}"/>
    <cellStyle name="Migliaia 16 4 4" xfId="1530" xr:uid="{00000000-0005-0000-0000-00004E0A0000}"/>
    <cellStyle name="Migliaia 16 4 4 2" xfId="8112" xr:uid="{00000000-0005-0000-0000-00004F0A0000}"/>
    <cellStyle name="Migliaia 16 4 5" xfId="6033" xr:uid="{00000000-0005-0000-0000-0000500A0000}"/>
    <cellStyle name="Migliaia 16 4 5 2" xfId="9453" xr:uid="{00000000-0005-0000-0000-0000510A0000}"/>
    <cellStyle name="Migliaia 16 4 6" xfId="7199" xr:uid="{00000000-0005-0000-0000-0000520A0000}"/>
    <cellStyle name="Migliaia 16 4 6 2" xfId="9935" xr:uid="{00000000-0005-0000-0000-0000530A0000}"/>
    <cellStyle name="Migliaia 16 4 7" xfId="8108" xr:uid="{00000000-0005-0000-0000-0000540A0000}"/>
    <cellStyle name="Migliaia 16 5" xfId="1531" xr:uid="{00000000-0005-0000-0000-0000550A0000}"/>
    <cellStyle name="Migliaia 16 5 2" xfId="1532" xr:uid="{00000000-0005-0000-0000-0000560A0000}"/>
    <cellStyle name="Migliaia 16 5 2 2" xfId="8114" xr:uid="{00000000-0005-0000-0000-0000570A0000}"/>
    <cellStyle name="Migliaia 16 5 3" xfId="1533" xr:uid="{00000000-0005-0000-0000-0000580A0000}"/>
    <cellStyle name="Migliaia 16 5 3 2" xfId="8115" xr:uid="{00000000-0005-0000-0000-0000590A0000}"/>
    <cellStyle name="Migliaia 16 5 4" xfId="6034" xr:uid="{00000000-0005-0000-0000-00005A0A0000}"/>
    <cellStyle name="Migliaia 16 5 4 2" xfId="9454" xr:uid="{00000000-0005-0000-0000-00005B0A0000}"/>
    <cellStyle name="Migliaia 16 5 5" xfId="7200" xr:uid="{00000000-0005-0000-0000-00005C0A0000}"/>
    <cellStyle name="Migliaia 16 5 5 2" xfId="9936" xr:uid="{00000000-0005-0000-0000-00005D0A0000}"/>
    <cellStyle name="Migliaia 16 5 6" xfId="8113" xr:uid="{00000000-0005-0000-0000-00005E0A0000}"/>
    <cellStyle name="Migliaia 16 6" xfId="1534" xr:uid="{00000000-0005-0000-0000-00005F0A0000}"/>
    <cellStyle name="Migliaia 16 6 2" xfId="8116" xr:uid="{00000000-0005-0000-0000-0000600A0000}"/>
    <cellStyle name="Migliaia 16 7" xfId="1535" xr:uid="{00000000-0005-0000-0000-0000610A0000}"/>
    <cellStyle name="Migliaia 16 7 2" xfId="8117" xr:uid="{00000000-0005-0000-0000-0000620A0000}"/>
    <cellStyle name="Migliaia 16 8" xfId="6028" xr:uid="{00000000-0005-0000-0000-0000630A0000}"/>
    <cellStyle name="Migliaia 16 8 2" xfId="9448" xr:uid="{00000000-0005-0000-0000-0000640A0000}"/>
    <cellStyle name="Migliaia 16 9" xfId="7194" xr:uid="{00000000-0005-0000-0000-0000650A0000}"/>
    <cellStyle name="Migliaia 16 9 2" xfId="9930" xr:uid="{00000000-0005-0000-0000-0000660A0000}"/>
    <cellStyle name="Migliaia 17" xfId="1536" xr:uid="{00000000-0005-0000-0000-0000670A0000}"/>
    <cellStyle name="Migliaia 17 10" xfId="8118" xr:uid="{00000000-0005-0000-0000-0000680A0000}"/>
    <cellStyle name="Migliaia 17 2" xfId="1537" xr:uid="{00000000-0005-0000-0000-0000690A0000}"/>
    <cellStyle name="Migliaia 17 2 2" xfId="1538" xr:uid="{00000000-0005-0000-0000-00006A0A0000}"/>
    <cellStyle name="Migliaia 17 2 2 2" xfId="8120" xr:uid="{00000000-0005-0000-0000-00006B0A0000}"/>
    <cellStyle name="Migliaia 17 2 3" xfId="1539" xr:uid="{00000000-0005-0000-0000-00006C0A0000}"/>
    <cellStyle name="Migliaia 17 2 3 2" xfId="8121" xr:uid="{00000000-0005-0000-0000-00006D0A0000}"/>
    <cellStyle name="Migliaia 17 2 4" xfId="6036" xr:uid="{00000000-0005-0000-0000-00006E0A0000}"/>
    <cellStyle name="Migliaia 17 2 4 2" xfId="9456" xr:uid="{00000000-0005-0000-0000-00006F0A0000}"/>
    <cellStyle name="Migliaia 17 2 5" xfId="7202" xr:uid="{00000000-0005-0000-0000-0000700A0000}"/>
    <cellStyle name="Migliaia 17 2 5 2" xfId="9938" xr:uid="{00000000-0005-0000-0000-0000710A0000}"/>
    <cellStyle name="Migliaia 17 2 6" xfId="8119" xr:uid="{00000000-0005-0000-0000-0000720A0000}"/>
    <cellStyle name="Migliaia 17 3" xfId="1540" xr:uid="{00000000-0005-0000-0000-0000730A0000}"/>
    <cellStyle name="Migliaia 17 3 2" xfId="1541" xr:uid="{00000000-0005-0000-0000-0000740A0000}"/>
    <cellStyle name="Migliaia 17 3 2 2" xfId="1542" xr:uid="{00000000-0005-0000-0000-0000750A0000}"/>
    <cellStyle name="Migliaia 17 3 2 2 2" xfId="8124" xr:uid="{00000000-0005-0000-0000-0000760A0000}"/>
    <cellStyle name="Migliaia 17 3 2 3" xfId="1543" xr:uid="{00000000-0005-0000-0000-0000770A0000}"/>
    <cellStyle name="Migliaia 17 3 2 3 2" xfId="8125" xr:uid="{00000000-0005-0000-0000-0000780A0000}"/>
    <cellStyle name="Migliaia 17 3 2 4" xfId="6038" xr:uid="{00000000-0005-0000-0000-0000790A0000}"/>
    <cellStyle name="Migliaia 17 3 2 4 2" xfId="9458" xr:uid="{00000000-0005-0000-0000-00007A0A0000}"/>
    <cellStyle name="Migliaia 17 3 2 5" xfId="7204" xr:uid="{00000000-0005-0000-0000-00007B0A0000}"/>
    <cellStyle name="Migliaia 17 3 2 5 2" xfId="9940" xr:uid="{00000000-0005-0000-0000-00007C0A0000}"/>
    <cellStyle name="Migliaia 17 3 2 6" xfId="8123" xr:uid="{00000000-0005-0000-0000-00007D0A0000}"/>
    <cellStyle name="Migliaia 17 3 3" xfId="1544" xr:uid="{00000000-0005-0000-0000-00007E0A0000}"/>
    <cellStyle name="Migliaia 17 3 3 2" xfId="1545" xr:uid="{00000000-0005-0000-0000-00007F0A0000}"/>
    <cellStyle name="Migliaia 17 3 3 2 2" xfId="8127" xr:uid="{00000000-0005-0000-0000-0000800A0000}"/>
    <cellStyle name="Migliaia 17 3 3 3" xfId="1546" xr:uid="{00000000-0005-0000-0000-0000810A0000}"/>
    <cellStyle name="Migliaia 17 3 3 3 2" xfId="8128" xr:uid="{00000000-0005-0000-0000-0000820A0000}"/>
    <cellStyle name="Migliaia 17 3 3 4" xfId="6039" xr:uid="{00000000-0005-0000-0000-0000830A0000}"/>
    <cellStyle name="Migliaia 17 3 3 4 2" xfId="9459" xr:uid="{00000000-0005-0000-0000-0000840A0000}"/>
    <cellStyle name="Migliaia 17 3 3 5" xfId="7205" xr:uid="{00000000-0005-0000-0000-0000850A0000}"/>
    <cellStyle name="Migliaia 17 3 3 5 2" xfId="9941" xr:uid="{00000000-0005-0000-0000-0000860A0000}"/>
    <cellStyle name="Migliaia 17 3 3 6" xfId="8126" xr:uid="{00000000-0005-0000-0000-0000870A0000}"/>
    <cellStyle name="Migliaia 17 3 4" xfId="1547" xr:uid="{00000000-0005-0000-0000-0000880A0000}"/>
    <cellStyle name="Migliaia 17 3 4 2" xfId="8129" xr:uid="{00000000-0005-0000-0000-0000890A0000}"/>
    <cellStyle name="Migliaia 17 3 5" xfId="1548" xr:uid="{00000000-0005-0000-0000-00008A0A0000}"/>
    <cellStyle name="Migliaia 17 3 5 2" xfId="8130" xr:uid="{00000000-0005-0000-0000-00008B0A0000}"/>
    <cellStyle name="Migliaia 17 3 6" xfId="6037" xr:uid="{00000000-0005-0000-0000-00008C0A0000}"/>
    <cellStyle name="Migliaia 17 3 6 2" xfId="9457" xr:uid="{00000000-0005-0000-0000-00008D0A0000}"/>
    <cellStyle name="Migliaia 17 3 7" xfId="7203" xr:uid="{00000000-0005-0000-0000-00008E0A0000}"/>
    <cellStyle name="Migliaia 17 3 7 2" xfId="9939" xr:uid="{00000000-0005-0000-0000-00008F0A0000}"/>
    <cellStyle name="Migliaia 17 3 8" xfId="8122" xr:uid="{00000000-0005-0000-0000-0000900A0000}"/>
    <cellStyle name="Migliaia 17 4" xfId="1549" xr:uid="{00000000-0005-0000-0000-0000910A0000}"/>
    <cellStyle name="Migliaia 17 4 2" xfId="1550" xr:uid="{00000000-0005-0000-0000-0000920A0000}"/>
    <cellStyle name="Migliaia 17 4 2 2" xfId="1551" xr:uid="{00000000-0005-0000-0000-0000930A0000}"/>
    <cellStyle name="Migliaia 17 4 2 2 2" xfId="8133" xr:uid="{00000000-0005-0000-0000-0000940A0000}"/>
    <cellStyle name="Migliaia 17 4 2 3" xfId="8132" xr:uid="{00000000-0005-0000-0000-0000950A0000}"/>
    <cellStyle name="Migliaia 17 4 3" xfId="1552" xr:uid="{00000000-0005-0000-0000-0000960A0000}"/>
    <cellStyle name="Migliaia 17 4 3 2" xfId="8134" xr:uid="{00000000-0005-0000-0000-0000970A0000}"/>
    <cellStyle name="Migliaia 17 4 4" xfId="1553" xr:uid="{00000000-0005-0000-0000-0000980A0000}"/>
    <cellStyle name="Migliaia 17 4 4 2" xfId="8135" xr:uid="{00000000-0005-0000-0000-0000990A0000}"/>
    <cellStyle name="Migliaia 17 4 5" xfId="6040" xr:uid="{00000000-0005-0000-0000-00009A0A0000}"/>
    <cellStyle name="Migliaia 17 4 5 2" xfId="9460" xr:uid="{00000000-0005-0000-0000-00009B0A0000}"/>
    <cellStyle name="Migliaia 17 4 6" xfId="7206" xr:uid="{00000000-0005-0000-0000-00009C0A0000}"/>
    <cellStyle name="Migliaia 17 4 6 2" xfId="9942" xr:uid="{00000000-0005-0000-0000-00009D0A0000}"/>
    <cellStyle name="Migliaia 17 4 7" xfId="8131" xr:uid="{00000000-0005-0000-0000-00009E0A0000}"/>
    <cellStyle name="Migliaia 17 5" xfId="1554" xr:uid="{00000000-0005-0000-0000-00009F0A0000}"/>
    <cellStyle name="Migliaia 17 5 2" xfId="1555" xr:uid="{00000000-0005-0000-0000-0000A00A0000}"/>
    <cellStyle name="Migliaia 17 5 2 2" xfId="8137" xr:uid="{00000000-0005-0000-0000-0000A10A0000}"/>
    <cellStyle name="Migliaia 17 5 3" xfId="1556" xr:uid="{00000000-0005-0000-0000-0000A20A0000}"/>
    <cellStyle name="Migliaia 17 5 3 2" xfId="8138" xr:uid="{00000000-0005-0000-0000-0000A30A0000}"/>
    <cellStyle name="Migliaia 17 5 4" xfId="6041" xr:uid="{00000000-0005-0000-0000-0000A40A0000}"/>
    <cellStyle name="Migliaia 17 5 4 2" xfId="9461" xr:uid="{00000000-0005-0000-0000-0000A50A0000}"/>
    <cellStyle name="Migliaia 17 5 5" xfId="7207" xr:uid="{00000000-0005-0000-0000-0000A60A0000}"/>
    <cellStyle name="Migliaia 17 5 5 2" xfId="9943" xr:uid="{00000000-0005-0000-0000-0000A70A0000}"/>
    <cellStyle name="Migliaia 17 5 6" xfId="8136" xr:uid="{00000000-0005-0000-0000-0000A80A0000}"/>
    <cellStyle name="Migliaia 17 6" xfId="1557" xr:uid="{00000000-0005-0000-0000-0000A90A0000}"/>
    <cellStyle name="Migliaia 17 6 2" xfId="8139" xr:uid="{00000000-0005-0000-0000-0000AA0A0000}"/>
    <cellStyle name="Migliaia 17 7" xfId="1558" xr:uid="{00000000-0005-0000-0000-0000AB0A0000}"/>
    <cellStyle name="Migliaia 17 7 2" xfId="8140" xr:uid="{00000000-0005-0000-0000-0000AC0A0000}"/>
    <cellStyle name="Migliaia 17 8" xfId="6035" xr:uid="{00000000-0005-0000-0000-0000AD0A0000}"/>
    <cellStyle name="Migliaia 17 8 2" xfId="9455" xr:uid="{00000000-0005-0000-0000-0000AE0A0000}"/>
    <cellStyle name="Migliaia 17 9" xfId="7201" xr:uid="{00000000-0005-0000-0000-0000AF0A0000}"/>
    <cellStyle name="Migliaia 17 9 2" xfId="9937" xr:uid="{00000000-0005-0000-0000-0000B00A0000}"/>
    <cellStyle name="Migliaia 18" xfId="1559" xr:uid="{00000000-0005-0000-0000-0000B10A0000}"/>
    <cellStyle name="Migliaia 18 10" xfId="8141" xr:uid="{00000000-0005-0000-0000-0000B20A0000}"/>
    <cellStyle name="Migliaia 18 2" xfId="1560" xr:uid="{00000000-0005-0000-0000-0000B30A0000}"/>
    <cellStyle name="Migliaia 18 2 2" xfId="1561" xr:uid="{00000000-0005-0000-0000-0000B40A0000}"/>
    <cellStyle name="Migliaia 18 2 2 2" xfId="8143" xr:uid="{00000000-0005-0000-0000-0000B50A0000}"/>
    <cellStyle name="Migliaia 18 2 3" xfId="1562" xr:uid="{00000000-0005-0000-0000-0000B60A0000}"/>
    <cellStyle name="Migliaia 18 2 3 2" xfId="8144" xr:uid="{00000000-0005-0000-0000-0000B70A0000}"/>
    <cellStyle name="Migliaia 18 2 4" xfId="6043" xr:uid="{00000000-0005-0000-0000-0000B80A0000}"/>
    <cellStyle name="Migliaia 18 2 4 2" xfId="9463" xr:uid="{00000000-0005-0000-0000-0000B90A0000}"/>
    <cellStyle name="Migliaia 18 2 5" xfId="7209" xr:uid="{00000000-0005-0000-0000-0000BA0A0000}"/>
    <cellStyle name="Migliaia 18 2 5 2" xfId="9945" xr:uid="{00000000-0005-0000-0000-0000BB0A0000}"/>
    <cellStyle name="Migliaia 18 2 6" xfId="8142" xr:uid="{00000000-0005-0000-0000-0000BC0A0000}"/>
    <cellStyle name="Migliaia 18 3" xfId="1563" xr:uid="{00000000-0005-0000-0000-0000BD0A0000}"/>
    <cellStyle name="Migliaia 18 3 2" xfId="1564" xr:uid="{00000000-0005-0000-0000-0000BE0A0000}"/>
    <cellStyle name="Migliaia 18 3 2 2" xfId="1565" xr:uid="{00000000-0005-0000-0000-0000BF0A0000}"/>
    <cellStyle name="Migliaia 18 3 2 2 2" xfId="8147" xr:uid="{00000000-0005-0000-0000-0000C00A0000}"/>
    <cellStyle name="Migliaia 18 3 2 3" xfId="1566" xr:uid="{00000000-0005-0000-0000-0000C10A0000}"/>
    <cellStyle name="Migliaia 18 3 2 3 2" xfId="8148" xr:uid="{00000000-0005-0000-0000-0000C20A0000}"/>
    <cellStyle name="Migliaia 18 3 2 4" xfId="6045" xr:uid="{00000000-0005-0000-0000-0000C30A0000}"/>
    <cellStyle name="Migliaia 18 3 2 4 2" xfId="9465" xr:uid="{00000000-0005-0000-0000-0000C40A0000}"/>
    <cellStyle name="Migliaia 18 3 2 5" xfId="7211" xr:uid="{00000000-0005-0000-0000-0000C50A0000}"/>
    <cellStyle name="Migliaia 18 3 2 5 2" xfId="9947" xr:uid="{00000000-0005-0000-0000-0000C60A0000}"/>
    <cellStyle name="Migliaia 18 3 2 6" xfId="8146" xr:uid="{00000000-0005-0000-0000-0000C70A0000}"/>
    <cellStyle name="Migliaia 18 3 3" xfId="1567" xr:uid="{00000000-0005-0000-0000-0000C80A0000}"/>
    <cellStyle name="Migliaia 18 3 3 2" xfId="1568" xr:uid="{00000000-0005-0000-0000-0000C90A0000}"/>
    <cellStyle name="Migliaia 18 3 3 2 2" xfId="8150" xr:uid="{00000000-0005-0000-0000-0000CA0A0000}"/>
    <cellStyle name="Migliaia 18 3 3 3" xfId="1569" xr:uid="{00000000-0005-0000-0000-0000CB0A0000}"/>
    <cellStyle name="Migliaia 18 3 3 3 2" xfId="8151" xr:uid="{00000000-0005-0000-0000-0000CC0A0000}"/>
    <cellStyle name="Migliaia 18 3 3 4" xfId="6046" xr:uid="{00000000-0005-0000-0000-0000CD0A0000}"/>
    <cellStyle name="Migliaia 18 3 3 4 2" xfId="9466" xr:uid="{00000000-0005-0000-0000-0000CE0A0000}"/>
    <cellStyle name="Migliaia 18 3 3 5" xfId="7212" xr:uid="{00000000-0005-0000-0000-0000CF0A0000}"/>
    <cellStyle name="Migliaia 18 3 3 5 2" xfId="9948" xr:uid="{00000000-0005-0000-0000-0000D00A0000}"/>
    <cellStyle name="Migliaia 18 3 3 6" xfId="8149" xr:uid="{00000000-0005-0000-0000-0000D10A0000}"/>
    <cellStyle name="Migliaia 18 3 4" xfId="1570" xr:uid="{00000000-0005-0000-0000-0000D20A0000}"/>
    <cellStyle name="Migliaia 18 3 4 2" xfId="8152" xr:uid="{00000000-0005-0000-0000-0000D30A0000}"/>
    <cellStyle name="Migliaia 18 3 5" xfId="1571" xr:uid="{00000000-0005-0000-0000-0000D40A0000}"/>
    <cellStyle name="Migliaia 18 3 5 2" xfId="8153" xr:uid="{00000000-0005-0000-0000-0000D50A0000}"/>
    <cellStyle name="Migliaia 18 3 6" xfId="6044" xr:uid="{00000000-0005-0000-0000-0000D60A0000}"/>
    <cellStyle name="Migliaia 18 3 6 2" xfId="9464" xr:uid="{00000000-0005-0000-0000-0000D70A0000}"/>
    <cellStyle name="Migliaia 18 3 7" xfId="7210" xr:uid="{00000000-0005-0000-0000-0000D80A0000}"/>
    <cellStyle name="Migliaia 18 3 7 2" xfId="9946" xr:uid="{00000000-0005-0000-0000-0000D90A0000}"/>
    <cellStyle name="Migliaia 18 3 8" xfId="8145" xr:uid="{00000000-0005-0000-0000-0000DA0A0000}"/>
    <cellStyle name="Migliaia 18 4" xfId="1572" xr:uid="{00000000-0005-0000-0000-0000DB0A0000}"/>
    <cellStyle name="Migliaia 18 4 2" xfId="1573" xr:uid="{00000000-0005-0000-0000-0000DC0A0000}"/>
    <cellStyle name="Migliaia 18 4 2 2" xfId="1574" xr:uid="{00000000-0005-0000-0000-0000DD0A0000}"/>
    <cellStyle name="Migliaia 18 4 2 2 2" xfId="8156" xr:uid="{00000000-0005-0000-0000-0000DE0A0000}"/>
    <cellStyle name="Migliaia 18 4 2 3" xfId="8155" xr:uid="{00000000-0005-0000-0000-0000DF0A0000}"/>
    <cellStyle name="Migliaia 18 4 3" xfId="1575" xr:uid="{00000000-0005-0000-0000-0000E00A0000}"/>
    <cellStyle name="Migliaia 18 4 3 2" xfId="8157" xr:uid="{00000000-0005-0000-0000-0000E10A0000}"/>
    <cellStyle name="Migliaia 18 4 4" xfId="1576" xr:uid="{00000000-0005-0000-0000-0000E20A0000}"/>
    <cellStyle name="Migliaia 18 4 4 2" xfId="8158" xr:uid="{00000000-0005-0000-0000-0000E30A0000}"/>
    <cellStyle name="Migliaia 18 4 5" xfId="6047" xr:uid="{00000000-0005-0000-0000-0000E40A0000}"/>
    <cellStyle name="Migliaia 18 4 5 2" xfId="9467" xr:uid="{00000000-0005-0000-0000-0000E50A0000}"/>
    <cellStyle name="Migliaia 18 4 6" xfId="7213" xr:uid="{00000000-0005-0000-0000-0000E60A0000}"/>
    <cellStyle name="Migliaia 18 4 6 2" xfId="9949" xr:uid="{00000000-0005-0000-0000-0000E70A0000}"/>
    <cellStyle name="Migliaia 18 4 7" xfId="8154" xr:uid="{00000000-0005-0000-0000-0000E80A0000}"/>
    <cellStyle name="Migliaia 18 5" xfId="1577" xr:uid="{00000000-0005-0000-0000-0000E90A0000}"/>
    <cellStyle name="Migliaia 18 5 2" xfId="1578" xr:uid="{00000000-0005-0000-0000-0000EA0A0000}"/>
    <cellStyle name="Migliaia 18 5 2 2" xfId="8160" xr:uid="{00000000-0005-0000-0000-0000EB0A0000}"/>
    <cellStyle name="Migliaia 18 5 3" xfId="1579" xr:uid="{00000000-0005-0000-0000-0000EC0A0000}"/>
    <cellStyle name="Migliaia 18 5 3 2" xfId="8161" xr:uid="{00000000-0005-0000-0000-0000ED0A0000}"/>
    <cellStyle name="Migliaia 18 5 4" xfId="6048" xr:uid="{00000000-0005-0000-0000-0000EE0A0000}"/>
    <cellStyle name="Migliaia 18 5 4 2" xfId="9468" xr:uid="{00000000-0005-0000-0000-0000EF0A0000}"/>
    <cellStyle name="Migliaia 18 5 5" xfId="7214" xr:uid="{00000000-0005-0000-0000-0000F00A0000}"/>
    <cellStyle name="Migliaia 18 5 5 2" xfId="9950" xr:uid="{00000000-0005-0000-0000-0000F10A0000}"/>
    <cellStyle name="Migliaia 18 5 6" xfId="8159" xr:uid="{00000000-0005-0000-0000-0000F20A0000}"/>
    <cellStyle name="Migliaia 18 6" xfId="1580" xr:uid="{00000000-0005-0000-0000-0000F30A0000}"/>
    <cellStyle name="Migliaia 18 6 2" xfId="8162" xr:uid="{00000000-0005-0000-0000-0000F40A0000}"/>
    <cellStyle name="Migliaia 18 7" xfId="1581" xr:uid="{00000000-0005-0000-0000-0000F50A0000}"/>
    <cellStyle name="Migliaia 18 7 2" xfId="8163" xr:uid="{00000000-0005-0000-0000-0000F60A0000}"/>
    <cellStyle name="Migliaia 18 8" xfId="6042" xr:uid="{00000000-0005-0000-0000-0000F70A0000}"/>
    <cellStyle name="Migliaia 18 8 2" xfId="9462" xr:uid="{00000000-0005-0000-0000-0000F80A0000}"/>
    <cellStyle name="Migliaia 18 9" xfId="7208" xr:uid="{00000000-0005-0000-0000-0000F90A0000}"/>
    <cellStyle name="Migliaia 18 9 2" xfId="9944" xr:uid="{00000000-0005-0000-0000-0000FA0A0000}"/>
    <cellStyle name="Migliaia 19" xfId="1582" xr:uid="{00000000-0005-0000-0000-0000FB0A0000}"/>
    <cellStyle name="Migliaia 19 10" xfId="8164" xr:uid="{00000000-0005-0000-0000-0000FC0A0000}"/>
    <cellStyle name="Migliaia 19 2" xfId="1583" xr:uid="{00000000-0005-0000-0000-0000FD0A0000}"/>
    <cellStyle name="Migliaia 19 2 2" xfId="1584" xr:uid="{00000000-0005-0000-0000-0000FE0A0000}"/>
    <cellStyle name="Migliaia 19 2 2 2" xfId="8166" xr:uid="{00000000-0005-0000-0000-0000FF0A0000}"/>
    <cellStyle name="Migliaia 19 2 3" xfId="1585" xr:uid="{00000000-0005-0000-0000-0000000B0000}"/>
    <cellStyle name="Migliaia 19 2 3 2" xfId="8167" xr:uid="{00000000-0005-0000-0000-0000010B0000}"/>
    <cellStyle name="Migliaia 19 2 4" xfId="6050" xr:uid="{00000000-0005-0000-0000-0000020B0000}"/>
    <cellStyle name="Migliaia 19 2 4 2" xfId="9470" xr:uid="{00000000-0005-0000-0000-0000030B0000}"/>
    <cellStyle name="Migliaia 19 2 5" xfId="7216" xr:uid="{00000000-0005-0000-0000-0000040B0000}"/>
    <cellStyle name="Migliaia 19 2 5 2" xfId="9952" xr:uid="{00000000-0005-0000-0000-0000050B0000}"/>
    <cellStyle name="Migliaia 19 2 6" xfId="8165" xr:uid="{00000000-0005-0000-0000-0000060B0000}"/>
    <cellStyle name="Migliaia 19 3" xfId="1586" xr:uid="{00000000-0005-0000-0000-0000070B0000}"/>
    <cellStyle name="Migliaia 19 3 2" xfId="1587" xr:uid="{00000000-0005-0000-0000-0000080B0000}"/>
    <cellStyle name="Migliaia 19 3 2 2" xfId="1588" xr:uid="{00000000-0005-0000-0000-0000090B0000}"/>
    <cellStyle name="Migliaia 19 3 2 2 2" xfId="8170" xr:uid="{00000000-0005-0000-0000-00000A0B0000}"/>
    <cellStyle name="Migliaia 19 3 2 3" xfId="1589" xr:uid="{00000000-0005-0000-0000-00000B0B0000}"/>
    <cellStyle name="Migliaia 19 3 2 3 2" xfId="8171" xr:uid="{00000000-0005-0000-0000-00000C0B0000}"/>
    <cellStyle name="Migliaia 19 3 2 4" xfId="6052" xr:uid="{00000000-0005-0000-0000-00000D0B0000}"/>
    <cellStyle name="Migliaia 19 3 2 4 2" xfId="9472" xr:uid="{00000000-0005-0000-0000-00000E0B0000}"/>
    <cellStyle name="Migliaia 19 3 2 5" xfId="7218" xr:uid="{00000000-0005-0000-0000-00000F0B0000}"/>
    <cellStyle name="Migliaia 19 3 2 5 2" xfId="9954" xr:uid="{00000000-0005-0000-0000-0000100B0000}"/>
    <cellStyle name="Migliaia 19 3 2 6" xfId="8169" xr:uid="{00000000-0005-0000-0000-0000110B0000}"/>
    <cellStyle name="Migliaia 19 3 3" xfId="1590" xr:uid="{00000000-0005-0000-0000-0000120B0000}"/>
    <cellStyle name="Migliaia 19 3 3 2" xfId="1591" xr:uid="{00000000-0005-0000-0000-0000130B0000}"/>
    <cellStyle name="Migliaia 19 3 3 2 2" xfId="8173" xr:uid="{00000000-0005-0000-0000-0000140B0000}"/>
    <cellStyle name="Migliaia 19 3 3 3" xfId="1592" xr:uid="{00000000-0005-0000-0000-0000150B0000}"/>
    <cellStyle name="Migliaia 19 3 3 3 2" xfId="8174" xr:uid="{00000000-0005-0000-0000-0000160B0000}"/>
    <cellStyle name="Migliaia 19 3 3 4" xfId="6053" xr:uid="{00000000-0005-0000-0000-0000170B0000}"/>
    <cellStyle name="Migliaia 19 3 3 4 2" xfId="9473" xr:uid="{00000000-0005-0000-0000-0000180B0000}"/>
    <cellStyle name="Migliaia 19 3 3 5" xfId="7219" xr:uid="{00000000-0005-0000-0000-0000190B0000}"/>
    <cellStyle name="Migliaia 19 3 3 5 2" xfId="9955" xr:uid="{00000000-0005-0000-0000-00001A0B0000}"/>
    <cellStyle name="Migliaia 19 3 3 6" xfId="8172" xr:uid="{00000000-0005-0000-0000-00001B0B0000}"/>
    <cellStyle name="Migliaia 19 3 4" xfId="1593" xr:uid="{00000000-0005-0000-0000-00001C0B0000}"/>
    <cellStyle name="Migliaia 19 3 4 2" xfId="8175" xr:uid="{00000000-0005-0000-0000-00001D0B0000}"/>
    <cellStyle name="Migliaia 19 3 5" xfId="1594" xr:uid="{00000000-0005-0000-0000-00001E0B0000}"/>
    <cellStyle name="Migliaia 19 3 5 2" xfId="8176" xr:uid="{00000000-0005-0000-0000-00001F0B0000}"/>
    <cellStyle name="Migliaia 19 3 6" xfId="6051" xr:uid="{00000000-0005-0000-0000-0000200B0000}"/>
    <cellStyle name="Migliaia 19 3 6 2" xfId="9471" xr:uid="{00000000-0005-0000-0000-0000210B0000}"/>
    <cellStyle name="Migliaia 19 3 7" xfId="7217" xr:uid="{00000000-0005-0000-0000-0000220B0000}"/>
    <cellStyle name="Migliaia 19 3 7 2" xfId="9953" xr:uid="{00000000-0005-0000-0000-0000230B0000}"/>
    <cellStyle name="Migliaia 19 3 8" xfId="8168" xr:uid="{00000000-0005-0000-0000-0000240B0000}"/>
    <cellStyle name="Migliaia 19 4" xfId="1595" xr:uid="{00000000-0005-0000-0000-0000250B0000}"/>
    <cellStyle name="Migliaia 19 4 2" xfId="1596" xr:uid="{00000000-0005-0000-0000-0000260B0000}"/>
    <cellStyle name="Migliaia 19 4 2 2" xfId="1597" xr:uid="{00000000-0005-0000-0000-0000270B0000}"/>
    <cellStyle name="Migliaia 19 4 2 2 2" xfId="8179" xr:uid="{00000000-0005-0000-0000-0000280B0000}"/>
    <cellStyle name="Migliaia 19 4 2 3" xfId="8178" xr:uid="{00000000-0005-0000-0000-0000290B0000}"/>
    <cellStyle name="Migliaia 19 4 3" xfId="1598" xr:uid="{00000000-0005-0000-0000-00002A0B0000}"/>
    <cellStyle name="Migliaia 19 4 3 2" xfId="8180" xr:uid="{00000000-0005-0000-0000-00002B0B0000}"/>
    <cellStyle name="Migliaia 19 4 4" xfId="1599" xr:uid="{00000000-0005-0000-0000-00002C0B0000}"/>
    <cellStyle name="Migliaia 19 4 4 2" xfId="8181" xr:uid="{00000000-0005-0000-0000-00002D0B0000}"/>
    <cellStyle name="Migliaia 19 4 5" xfId="6054" xr:uid="{00000000-0005-0000-0000-00002E0B0000}"/>
    <cellStyle name="Migliaia 19 4 5 2" xfId="9474" xr:uid="{00000000-0005-0000-0000-00002F0B0000}"/>
    <cellStyle name="Migliaia 19 4 6" xfId="7220" xr:uid="{00000000-0005-0000-0000-0000300B0000}"/>
    <cellStyle name="Migliaia 19 4 6 2" xfId="9956" xr:uid="{00000000-0005-0000-0000-0000310B0000}"/>
    <cellStyle name="Migliaia 19 4 7" xfId="8177" xr:uid="{00000000-0005-0000-0000-0000320B0000}"/>
    <cellStyle name="Migliaia 19 5" xfId="1600" xr:uid="{00000000-0005-0000-0000-0000330B0000}"/>
    <cellStyle name="Migliaia 19 5 2" xfId="1601" xr:uid="{00000000-0005-0000-0000-0000340B0000}"/>
    <cellStyle name="Migliaia 19 5 2 2" xfId="8183" xr:uid="{00000000-0005-0000-0000-0000350B0000}"/>
    <cellStyle name="Migliaia 19 5 3" xfId="1602" xr:uid="{00000000-0005-0000-0000-0000360B0000}"/>
    <cellStyle name="Migliaia 19 5 3 2" xfId="8184" xr:uid="{00000000-0005-0000-0000-0000370B0000}"/>
    <cellStyle name="Migliaia 19 5 4" xfId="6055" xr:uid="{00000000-0005-0000-0000-0000380B0000}"/>
    <cellStyle name="Migliaia 19 5 4 2" xfId="9475" xr:uid="{00000000-0005-0000-0000-0000390B0000}"/>
    <cellStyle name="Migliaia 19 5 5" xfId="7221" xr:uid="{00000000-0005-0000-0000-00003A0B0000}"/>
    <cellStyle name="Migliaia 19 5 5 2" xfId="9957" xr:uid="{00000000-0005-0000-0000-00003B0B0000}"/>
    <cellStyle name="Migliaia 19 5 6" xfId="8182" xr:uid="{00000000-0005-0000-0000-00003C0B0000}"/>
    <cellStyle name="Migliaia 19 6" xfId="1603" xr:uid="{00000000-0005-0000-0000-00003D0B0000}"/>
    <cellStyle name="Migliaia 19 6 2" xfId="8185" xr:uid="{00000000-0005-0000-0000-00003E0B0000}"/>
    <cellStyle name="Migliaia 19 7" xfId="1604" xr:uid="{00000000-0005-0000-0000-00003F0B0000}"/>
    <cellStyle name="Migliaia 19 7 2" xfId="8186" xr:uid="{00000000-0005-0000-0000-0000400B0000}"/>
    <cellStyle name="Migliaia 19 8" xfId="6049" xr:uid="{00000000-0005-0000-0000-0000410B0000}"/>
    <cellStyle name="Migliaia 19 8 2" xfId="9469" xr:uid="{00000000-0005-0000-0000-0000420B0000}"/>
    <cellStyle name="Migliaia 19 9" xfId="7215" xr:uid="{00000000-0005-0000-0000-0000430B0000}"/>
    <cellStyle name="Migliaia 19 9 2" xfId="9951" xr:uid="{00000000-0005-0000-0000-0000440B0000}"/>
    <cellStyle name="Migliaia 2" xfId="1605" xr:uid="{00000000-0005-0000-0000-0000450B0000}"/>
    <cellStyle name="Migliaia 2 10" xfId="7222" xr:uid="{00000000-0005-0000-0000-0000460B0000}"/>
    <cellStyle name="Migliaia 2 10 2" xfId="9958" xr:uid="{00000000-0005-0000-0000-0000470B0000}"/>
    <cellStyle name="Migliaia 2 11" xfId="8187" xr:uid="{00000000-0005-0000-0000-0000480B0000}"/>
    <cellStyle name="Migliaia 2 2" xfId="1606" xr:uid="{00000000-0005-0000-0000-0000490B0000}"/>
    <cellStyle name="Migliaia 2 2 2" xfId="1607" xr:uid="{00000000-0005-0000-0000-00004A0B0000}"/>
    <cellStyle name="Migliaia 2 2 2 2" xfId="10454" xr:uid="{00000000-0005-0000-0000-00004B0B0000}"/>
    <cellStyle name="Migliaia 2 2 2 3" xfId="8189" xr:uid="{00000000-0005-0000-0000-00004C0B0000}"/>
    <cellStyle name="Migliaia 2 2 3" xfId="1608" xr:uid="{00000000-0005-0000-0000-00004D0B0000}"/>
    <cellStyle name="Migliaia 2 2 3 2" xfId="8190" xr:uid="{00000000-0005-0000-0000-00004E0B0000}"/>
    <cellStyle name="Migliaia 2 2 4" xfId="6057" xr:uid="{00000000-0005-0000-0000-00004F0B0000}"/>
    <cellStyle name="Migliaia 2 2 4 2" xfId="9477" xr:uid="{00000000-0005-0000-0000-0000500B0000}"/>
    <cellStyle name="Migliaia 2 2 5" xfId="7223" xr:uid="{00000000-0005-0000-0000-0000510B0000}"/>
    <cellStyle name="Migliaia 2 2 5 2" xfId="9959" xr:uid="{00000000-0005-0000-0000-0000520B0000}"/>
    <cellStyle name="Migliaia 2 2 6" xfId="8188" xr:uid="{00000000-0005-0000-0000-0000530B0000}"/>
    <cellStyle name="Migliaia 2 3" xfId="1609" xr:uid="{00000000-0005-0000-0000-0000540B0000}"/>
    <cellStyle name="Migliaia 2 3 2" xfId="1610" xr:uid="{00000000-0005-0000-0000-0000550B0000}"/>
    <cellStyle name="Migliaia 2 3 2 2" xfId="10455" xr:uid="{00000000-0005-0000-0000-0000560B0000}"/>
    <cellStyle name="Migliaia 2 3 2 3" xfId="8192" xr:uid="{00000000-0005-0000-0000-0000570B0000}"/>
    <cellStyle name="Migliaia 2 3 3" xfId="1611" xr:uid="{00000000-0005-0000-0000-0000580B0000}"/>
    <cellStyle name="Migliaia 2 3 3 2" xfId="8193" xr:uid="{00000000-0005-0000-0000-0000590B0000}"/>
    <cellStyle name="Migliaia 2 3 4" xfId="6058" xr:uid="{00000000-0005-0000-0000-00005A0B0000}"/>
    <cellStyle name="Migliaia 2 3 4 2" xfId="9478" xr:uid="{00000000-0005-0000-0000-00005B0B0000}"/>
    <cellStyle name="Migliaia 2 3 5" xfId="7224" xr:uid="{00000000-0005-0000-0000-00005C0B0000}"/>
    <cellStyle name="Migliaia 2 3 5 2" xfId="9960" xr:uid="{00000000-0005-0000-0000-00005D0B0000}"/>
    <cellStyle name="Migliaia 2 3 6" xfId="8191" xr:uid="{00000000-0005-0000-0000-00005E0B0000}"/>
    <cellStyle name="Migliaia 2 4" xfId="1612" xr:uid="{00000000-0005-0000-0000-00005F0B0000}"/>
    <cellStyle name="Migliaia 2 4 2" xfId="1613" xr:uid="{00000000-0005-0000-0000-0000600B0000}"/>
    <cellStyle name="Migliaia 2 4 2 2" xfId="1614" xr:uid="{00000000-0005-0000-0000-0000610B0000}"/>
    <cellStyle name="Migliaia 2 4 2 2 2" xfId="8196" xr:uid="{00000000-0005-0000-0000-0000620B0000}"/>
    <cellStyle name="Migliaia 2 4 2 3" xfId="1615" xr:uid="{00000000-0005-0000-0000-0000630B0000}"/>
    <cellStyle name="Migliaia 2 4 2 3 2" xfId="8197" xr:uid="{00000000-0005-0000-0000-0000640B0000}"/>
    <cellStyle name="Migliaia 2 4 2 4" xfId="6060" xr:uid="{00000000-0005-0000-0000-0000650B0000}"/>
    <cellStyle name="Migliaia 2 4 2 4 2" xfId="9480" xr:uid="{00000000-0005-0000-0000-0000660B0000}"/>
    <cellStyle name="Migliaia 2 4 2 5" xfId="7226" xr:uid="{00000000-0005-0000-0000-0000670B0000}"/>
    <cellStyle name="Migliaia 2 4 2 5 2" xfId="9962" xr:uid="{00000000-0005-0000-0000-0000680B0000}"/>
    <cellStyle name="Migliaia 2 4 2 6" xfId="8195" xr:uid="{00000000-0005-0000-0000-0000690B0000}"/>
    <cellStyle name="Migliaia 2 4 3" xfId="1616" xr:uid="{00000000-0005-0000-0000-00006A0B0000}"/>
    <cellStyle name="Migliaia 2 4 3 2" xfId="1617" xr:uid="{00000000-0005-0000-0000-00006B0B0000}"/>
    <cellStyle name="Migliaia 2 4 3 2 2" xfId="8199" xr:uid="{00000000-0005-0000-0000-00006C0B0000}"/>
    <cellStyle name="Migliaia 2 4 3 3" xfId="1618" xr:uid="{00000000-0005-0000-0000-00006D0B0000}"/>
    <cellStyle name="Migliaia 2 4 3 3 2" xfId="8200" xr:uid="{00000000-0005-0000-0000-00006E0B0000}"/>
    <cellStyle name="Migliaia 2 4 3 4" xfId="6061" xr:uid="{00000000-0005-0000-0000-00006F0B0000}"/>
    <cellStyle name="Migliaia 2 4 3 4 2" xfId="9481" xr:uid="{00000000-0005-0000-0000-0000700B0000}"/>
    <cellStyle name="Migliaia 2 4 3 5" xfId="7227" xr:uid="{00000000-0005-0000-0000-0000710B0000}"/>
    <cellStyle name="Migliaia 2 4 3 5 2" xfId="9963" xr:uid="{00000000-0005-0000-0000-0000720B0000}"/>
    <cellStyle name="Migliaia 2 4 3 6" xfId="8198" xr:uid="{00000000-0005-0000-0000-0000730B0000}"/>
    <cellStyle name="Migliaia 2 4 4" xfId="1619" xr:uid="{00000000-0005-0000-0000-0000740B0000}"/>
    <cellStyle name="Migliaia 2 4 4 2" xfId="8201" xr:uid="{00000000-0005-0000-0000-0000750B0000}"/>
    <cellStyle name="Migliaia 2 4 5" xfId="1620" xr:uid="{00000000-0005-0000-0000-0000760B0000}"/>
    <cellStyle name="Migliaia 2 4 5 2" xfId="8202" xr:uid="{00000000-0005-0000-0000-0000770B0000}"/>
    <cellStyle name="Migliaia 2 4 6" xfId="6059" xr:uid="{00000000-0005-0000-0000-0000780B0000}"/>
    <cellStyle name="Migliaia 2 4 6 2" xfId="9479" xr:uid="{00000000-0005-0000-0000-0000790B0000}"/>
    <cellStyle name="Migliaia 2 4 7" xfId="7225" xr:uid="{00000000-0005-0000-0000-00007A0B0000}"/>
    <cellStyle name="Migliaia 2 4 7 2" xfId="9961" xr:uid="{00000000-0005-0000-0000-00007B0B0000}"/>
    <cellStyle name="Migliaia 2 4 8" xfId="8194" xr:uid="{00000000-0005-0000-0000-00007C0B0000}"/>
    <cellStyle name="Migliaia 2 5" xfId="1621" xr:uid="{00000000-0005-0000-0000-00007D0B0000}"/>
    <cellStyle name="Migliaia 2 5 2" xfId="1622" xr:uid="{00000000-0005-0000-0000-00007E0B0000}"/>
    <cellStyle name="Migliaia 2 5 2 2" xfId="1623" xr:uid="{00000000-0005-0000-0000-00007F0B0000}"/>
    <cellStyle name="Migliaia 2 5 2 2 2" xfId="8205" xr:uid="{00000000-0005-0000-0000-0000800B0000}"/>
    <cellStyle name="Migliaia 2 5 2 3" xfId="8204" xr:uid="{00000000-0005-0000-0000-0000810B0000}"/>
    <cellStyle name="Migliaia 2 5 3" xfId="1624" xr:uid="{00000000-0005-0000-0000-0000820B0000}"/>
    <cellStyle name="Migliaia 2 5 3 2" xfId="8206" xr:uid="{00000000-0005-0000-0000-0000830B0000}"/>
    <cellStyle name="Migliaia 2 5 4" xfId="1625" xr:uid="{00000000-0005-0000-0000-0000840B0000}"/>
    <cellStyle name="Migliaia 2 5 4 2" xfId="8207" xr:uid="{00000000-0005-0000-0000-0000850B0000}"/>
    <cellStyle name="Migliaia 2 5 5" xfId="6062" xr:uid="{00000000-0005-0000-0000-0000860B0000}"/>
    <cellStyle name="Migliaia 2 5 5 2" xfId="9482" xr:uid="{00000000-0005-0000-0000-0000870B0000}"/>
    <cellStyle name="Migliaia 2 5 6" xfId="7228" xr:uid="{00000000-0005-0000-0000-0000880B0000}"/>
    <cellStyle name="Migliaia 2 5 6 2" xfId="9964" xr:uid="{00000000-0005-0000-0000-0000890B0000}"/>
    <cellStyle name="Migliaia 2 5 7" xfId="8203" xr:uid="{00000000-0005-0000-0000-00008A0B0000}"/>
    <cellStyle name="Migliaia 2 6" xfId="1626" xr:uid="{00000000-0005-0000-0000-00008B0B0000}"/>
    <cellStyle name="Migliaia 2 6 2" xfId="1627" xr:uid="{00000000-0005-0000-0000-00008C0B0000}"/>
    <cellStyle name="Migliaia 2 6 2 2" xfId="8209" xr:uid="{00000000-0005-0000-0000-00008D0B0000}"/>
    <cellStyle name="Migliaia 2 6 3" xfId="1628" xr:uid="{00000000-0005-0000-0000-00008E0B0000}"/>
    <cellStyle name="Migliaia 2 6 3 2" xfId="8210" xr:uid="{00000000-0005-0000-0000-00008F0B0000}"/>
    <cellStyle name="Migliaia 2 6 4" xfId="6063" xr:uid="{00000000-0005-0000-0000-0000900B0000}"/>
    <cellStyle name="Migliaia 2 6 4 2" xfId="9483" xr:uid="{00000000-0005-0000-0000-0000910B0000}"/>
    <cellStyle name="Migliaia 2 6 5" xfId="7229" xr:uid="{00000000-0005-0000-0000-0000920B0000}"/>
    <cellStyle name="Migliaia 2 6 5 2" xfId="9965" xr:uid="{00000000-0005-0000-0000-0000930B0000}"/>
    <cellStyle name="Migliaia 2 6 6" xfId="8208" xr:uid="{00000000-0005-0000-0000-0000940B0000}"/>
    <cellStyle name="Migliaia 2 7" xfId="1629" xr:uid="{00000000-0005-0000-0000-0000950B0000}"/>
    <cellStyle name="Migliaia 2 7 2" xfId="8211" xr:uid="{00000000-0005-0000-0000-0000960B0000}"/>
    <cellStyle name="Migliaia 2 8" xfId="1630" xr:uid="{00000000-0005-0000-0000-0000970B0000}"/>
    <cellStyle name="Migliaia 2 8 2" xfId="8212" xr:uid="{00000000-0005-0000-0000-0000980B0000}"/>
    <cellStyle name="Migliaia 2 9" xfId="6056" xr:uid="{00000000-0005-0000-0000-0000990B0000}"/>
    <cellStyle name="Migliaia 2 9 2" xfId="9476" xr:uid="{00000000-0005-0000-0000-00009A0B0000}"/>
    <cellStyle name="Migliaia 2_Domestico_reg&amp;naz" xfId="1631" xr:uid="{00000000-0005-0000-0000-00009B0B0000}"/>
    <cellStyle name="Migliaia 20" xfId="1632" xr:uid="{00000000-0005-0000-0000-00009C0B0000}"/>
    <cellStyle name="Migliaia 20 10" xfId="8213" xr:uid="{00000000-0005-0000-0000-00009D0B0000}"/>
    <cellStyle name="Migliaia 20 2" xfId="1633" xr:uid="{00000000-0005-0000-0000-00009E0B0000}"/>
    <cellStyle name="Migliaia 20 2 2" xfId="1634" xr:uid="{00000000-0005-0000-0000-00009F0B0000}"/>
    <cellStyle name="Migliaia 20 2 2 2" xfId="8215" xr:uid="{00000000-0005-0000-0000-0000A00B0000}"/>
    <cellStyle name="Migliaia 20 2 3" xfId="1635" xr:uid="{00000000-0005-0000-0000-0000A10B0000}"/>
    <cellStyle name="Migliaia 20 2 3 2" xfId="8216" xr:uid="{00000000-0005-0000-0000-0000A20B0000}"/>
    <cellStyle name="Migliaia 20 2 4" xfId="6065" xr:uid="{00000000-0005-0000-0000-0000A30B0000}"/>
    <cellStyle name="Migliaia 20 2 4 2" xfId="9485" xr:uid="{00000000-0005-0000-0000-0000A40B0000}"/>
    <cellStyle name="Migliaia 20 2 5" xfId="7231" xr:uid="{00000000-0005-0000-0000-0000A50B0000}"/>
    <cellStyle name="Migliaia 20 2 5 2" xfId="9967" xr:uid="{00000000-0005-0000-0000-0000A60B0000}"/>
    <cellStyle name="Migliaia 20 2 6" xfId="8214" xr:uid="{00000000-0005-0000-0000-0000A70B0000}"/>
    <cellStyle name="Migliaia 20 3" xfId="1636" xr:uid="{00000000-0005-0000-0000-0000A80B0000}"/>
    <cellStyle name="Migliaia 20 3 2" xfId="1637" xr:uid="{00000000-0005-0000-0000-0000A90B0000}"/>
    <cellStyle name="Migliaia 20 3 2 2" xfId="1638" xr:uid="{00000000-0005-0000-0000-0000AA0B0000}"/>
    <cellStyle name="Migliaia 20 3 2 2 2" xfId="8219" xr:uid="{00000000-0005-0000-0000-0000AB0B0000}"/>
    <cellStyle name="Migliaia 20 3 2 3" xfId="1639" xr:uid="{00000000-0005-0000-0000-0000AC0B0000}"/>
    <cellStyle name="Migliaia 20 3 2 3 2" xfId="8220" xr:uid="{00000000-0005-0000-0000-0000AD0B0000}"/>
    <cellStyle name="Migliaia 20 3 2 4" xfId="6067" xr:uid="{00000000-0005-0000-0000-0000AE0B0000}"/>
    <cellStyle name="Migliaia 20 3 2 4 2" xfId="9487" xr:uid="{00000000-0005-0000-0000-0000AF0B0000}"/>
    <cellStyle name="Migliaia 20 3 2 5" xfId="7233" xr:uid="{00000000-0005-0000-0000-0000B00B0000}"/>
    <cellStyle name="Migliaia 20 3 2 5 2" xfId="9969" xr:uid="{00000000-0005-0000-0000-0000B10B0000}"/>
    <cellStyle name="Migliaia 20 3 2 6" xfId="8218" xr:uid="{00000000-0005-0000-0000-0000B20B0000}"/>
    <cellStyle name="Migliaia 20 3 3" xfId="1640" xr:uid="{00000000-0005-0000-0000-0000B30B0000}"/>
    <cellStyle name="Migliaia 20 3 3 2" xfId="1641" xr:uid="{00000000-0005-0000-0000-0000B40B0000}"/>
    <cellStyle name="Migliaia 20 3 3 2 2" xfId="8222" xr:uid="{00000000-0005-0000-0000-0000B50B0000}"/>
    <cellStyle name="Migliaia 20 3 3 3" xfId="1642" xr:uid="{00000000-0005-0000-0000-0000B60B0000}"/>
    <cellStyle name="Migliaia 20 3 3 3 2" xfId="8223" xr:uid="{00000000-0005-0000-0000-0000B70B0000}"/>
    <cellStyle name="Migliaia 20 3 3 4" xfId="6068" xr:uid="{00000000-0005-0000-0000-0000B80B0000}"/>
    <cellStyle name="Migliaia 20 3 3 4 2" xfId="9488" xr:uid="{00000000-0005-0000-0000-0000B90B0000}"/>
    <cellStyle name="Migliaia 20 3 3 5" xfId="7234" xr:uid="{00000000-0005-0000-0000-0000BA0B0000}"/>
    <cellStyle name="Migliaia 20 3 3 5 2" xfId="9970" xr:uid="{00000000-0005-0000-0000-0000BB0B0000}"/>
    <cellStyle name="Migliaia 20 3 3 6" xfId="8221" xr:uid="{00000000-0005-0000-0000-0000BC0B0000}"/>
    <cellStyle name="Migliaia 20 3 4" xfId="1643" xr:uid="{00000000-0005-0000-0000-0000BD0B0000}"/>
    <cellStyle name="Migliaia 20 3 4 2" xfId="8224" xr:uid="{00000000-0005-0000-0000-0000BE0B0000}"/>
    <cellStyle name="Migliaia 20 3 5" xfId="1644" xr:uid="{00000000-0005-0000-0000-0000BF0B0000}"/>
    <cellStyle name="Migliaia 20 3 5 2" xfId="8225" xr:uid="{00000000-0005-0000-0000-0000C00B0000}"/>
    <cellStyle name="Migliaia 20 3 6" xfId="6066" xr:uid="{00000000-0005-0000-0000-0000C10B0000}"/>
    <cellStyle name="Migliaia 20 3 6 2" xfId="9486" xr:uid="{00000000-0005-0000-0000-0000C20B0000}"/>
    <cellStyle name="Migliaia 20 3 7" xfId="7232" xr:uid="{00000000-0005-0000-0000-0000C30B0000}"/>
    <cellStyle name="Migliaia 20 3 7 2" xfId="9968" xr:uid="{00000000-0005-0000-0000-0000C40B0000}"/>
    <cellStyle name="Migliaia 20 3 8" xfId="8217" xr:uid="{00000000-0005-0000-0000-0000C50B0000}"/>
    <cellStyle name="Migliaia 20 4" xfId="1645" xr:uid="{00000000-0005-0000-0000-0000C60B0000}"/>
    <cellStyle name="Migliaia 20 4 2" xfId="1646" xr:uid="{00000000-0005-0000-0000-0000C70B0000}"/>
    <cellStyle name="Migliaia 20 4 2 2" xfId="1647" xr:uid="{00000000-0005-0000-0000-0000C80B0000}"/>
    <cellStyle name="Migliaia 20 4 2 2 2" xfId="8228" xr:uid="{00000000-0005-0000-0000-0000C90B0000}"/>
    <cellStyle name="Migliaia 20 4 2 3" xfId="8227" xr:uid="{00000000-0005-0000-0000-0000CA0B0000}"/>
    <cellStyle name="Migliaia 20 4 3" xfId="1648" xr:uid="{00000000-0005-0000-0000-0000CB0B0000}"/>
    <cellStyle name="Migliaia 20 4 3 2" xfId="8229" xr:uid="{00000000-0005-0000-0000-0000CC0B0000}"/>
    <cellStyle name="Migliaia 20 4 4" xfId="1649" xr:uid="{00000000-0005-0000-0000-0000CD0B0000}"/>
    <cellStyle name="Migliaia 20 4 4 2" xfId="8230" xr:uid="{00000000-0005-0000-0000-0000CE0B0000}"/>
    <cellStyle name="Migliaia 20 4 5" xfId="6069" xr:uid="{00000000-0005-0000-0000-0000CF0B0000}"/>
    <cellStyle name="Migliaia 20 4 5 2" xfId="9489" xr:uid="{00000000-0005-0000-0000-0000D00B0000}"/>
    <cellStyle name="Migliaia 20 4 6" xfId="7235" xr:uid="{00000000-0005-0000-0000-0000D10B0000}"/>
    <cellStyle name="Migliaia 20 4 6 2" xfId="9971" xr:uid="{00000000-0005-0000-0000-0000D20B0000}"/>
    <cellStyle name="Migliaia 20 4 7" xfId="8226" xr:uid="{00000000-0005-0000-0000-0000D30B0000}"/>
    <cellStyle name="Migliaia 20 5" xfId="1650" xr:uid="{00000000-0005-0000-0000-0000D40B0000}"/>
    <cellStyle name="Migliaia 20 5 2" xfId="1651" xr:uid="{00000000-0005-0000-0000-0000D50B0000}"/>
    <cellStyle name="Migliaia 20 5 2 2" xfId="8232" xr:uid="{00000000-0005-0000-0000-0000D60B0000}"/>
    <cellStyle name="Migliaia 20 5 3" xfId="1652" xr:uid="{00000000-0005-0000-0000-0000D70B0000}"/>
    <cellStyle name="Migliaia 20 5 3 2" xfId="8233" xr:uid="{00000000-0005-0000-0000-0000D80B0000}"/>
    <cellStyle name="Migliaia 20 5 4" xfId="6070" xr:uid="{00000000-0005-0000-0000-0000D90B0000}"/>
    <cellStyle name="Migliaia 20 5 4 2" xfId="9490" xr:uid="{00000000-0005-0000-0000-0000DA0B0000}"/>
    <cellStyle name="Migliaia 20 5 5" xfId="7236" xr:uid="{00000000-0005-0000-0000-0000DB0B0000}"/>
    <cellStyle name="Migliaia 20 5 5 2" xfId="9972" xr:uid="{00000000-0005-0000-0000-0000DC0B0000}"/>
    <cellStyle name="Migliaia 20 5 6" xfId="8231" xr:uid="{00000000-0005-0000-0000-0000DD0B0000}"/>
    <cellStyle name="Migliaia 20 6" xfId="1653" xr:uid="{00000000-0005-0000-0000-0000DE0B0000}"/>
    <cellStyle name="Migliaia 20 6 2" xfId="8234" xr:uid="{00000000-0005-0000-0000-0000DF0B0000}"/>
    <cellStyle name="Migliaia 20 7" xfId="1654" xr:uid="{00000000-0005-0000-0000-0000E00B0000}"/>
    <cellStyle name="Migliaia 20 7 2" xfId="8235" xr:uid="{00000000-0005-0000-0000-0000E10B0000}"/>
    <cellStyle name="Migliaia 20 8" xfId="6064" xr:uid="{00000000-0005-0000-0000-0000E20B0000}"/>
    <cellStyle name="Migliaia 20 8 2" xfId="9484" xr:uid="{00000000-0005-0000-0000-0000E30B0000}"/>
    <cellStyle name="Migliaia 20 9" xfId="7230" xr:uid="{00000000-0005-0000-0000-0000E40B0000}"/>
    <cellStyle name="Migliaia 20 9 2" xfId="9966" xr:uid="{00000000-0005-0000-0000-0000E50B0000}"/>
    <cellStyle name="Migliaia 21" xfId="1655" xr:uid="{00000000-0005-0000-0000-0000E60B0000}"/>
    <cellStyle name="Migliaia 21 10" xfId="8236" xr:uid="{00000000-0005-0000-0000-0000E70B0000}"/>
    <cellStyle name="Migliaia 21 2" xfId="1656" xr:uid="{00000000-0005-0000-0000-0000E80B0000}"/>
    <cellStyle name="Migliaia 21 2 2" xfId="1657" xr:uid="{00000000-0005-0000-0000-0000E90B0000}"/>
    <cellStyle name="Migliaia 21 2 2 2" xfId="8238" xr:uid="{00000000-0005-0000-0000-0000EA0B0000}"/>
    <cellStyle name="Migliaia 21 2 3" xfId="1658" xr:uid="{00000000-0005-0000-0000-0000EB0B0000}"/>
    <cellStyle name="Migliaia 21 2 3 2" xfId="8239" xr:uid="{00000000-0005-0000-0000-0000EC0B0000}"/>
    <cellStyle name="Migliaia 21 2 4" xfId="6072" xr:uid="{00000000-0005-0000-0000-0000ED0B0000}"/>
    <cellStyle name="Migliaia 21 2 4 2" xfId="9492" xr:uid="{00000000-0005-0000-0000-0000EE0B0000}"/>
    <cellStyle name="Migliaia 21 2 5" xfId="7238" xr:uid="{00000000-0005-0000-0000-0000EF0B0000}"/>
    <cellStyle name="Migliaia 21 2 5 2" xfId="9974" xr:uid="{00000000-0005-0000-0000-0000F00B0000}"/>
    <cellStyle name="Migliaia 21 2 6" xfId="8237" xr:uid="{00000000-0005-0000-0000-0000F10B0000}"/>
    <cellStyle name="Migliaia 21 3" xfId="1659" xr:uid="{00000000-0005-0000-0000-0000F20B0000}"/>
    <cellStyle name="Migliaia 21 3 2" xfId="1660" xr:uid="{00000000-0005-0000-0000-0000F30B0000}"/>
    <cellStyle name="Migliaia 21 3 2 2" xfId="1661" xr:uid="{00000000-0005-0000-0000-0000F40B0000}"/>
    <cellStyle name="Migliaia 21 3 2 2 2" xfId="8242" xr:uid="{00000000-0005-0000-0000-0000F50B0000}"/>
    <cellStyle name="Migliaia 21 3 2 3" xfId="1662" xr:uid="{00000000-0005-0000-0000-0000F60B0000}"/>
    <cellStyle name="Migliaia 21 3 2 3 2" xfId="8243" xr:uid="{00000000-0005-0000-0000-0000F70B0000}"/>
    <cellStyle name="Migliaia 21 3 2 4" xfId="6074" xr:uid="{00000000-0005-0000-0000-0000F80B0000}"/>
    <cellStyle name="Migliaia 21 3 2 4 2" xfId="9494" xr:uid="{00000000-0005-0000-0000-0000F90B0000}"/>
    <cellStyle name="Migliaia 21 3 2 5" xfId="7240" xr:uid="{00000000-0005-0000-0000-0000FA0B0000}"/>
    <cellStyle name="Migliaia 21 3 2 5 2" xfId="9976" xr:uid="{00000000-0005-0000-0000-0000FB0B0000}"/>
    <cellStyle name="Migliaia 21 3 2 6" xfId="8241" xr:uid="{00000000-0005-0000-0000-0000FC0B0000}"/>
    <cellStyle name="Migliaia 21 3 3" xfId="1663" xr:uid="{00000000-0005-0000-0000-0000FD0B0000}"/>
    <cellStyle name="Migliaia 21 3 3 2" xfId="1664" xr:uid="{00000000-0005-0000-0000-0000FE0B0000}"/>
    <cellStyle name="Migliaia 21 3 3 2 2" xfId="8245" xr:uid="{00000000-0005-0000-0000-0000FF0B0000}"/>
    <cellStyle name="Migliaia 21 3 3 3" xfId="1665" xr:uid="{00000000-0005-0000-0000-0000000C0000}"/>
    <cellStyle name="Migliaia 21 3 3 3 2" xfId="8246" xr:uid="{00000000-0005-0000-0000-0000010C0000}"/>
    <cellStyle name="Migliaia 21 3 3 4" xfId="6075" xr:uid="{00000000-0005-0000-0000-0000020C0000}"/>
    <cellStyle name="Migliaia 21 3 3 4 2" xfId="9495" xr:uid="{00000000-0005-0000-0000-0000030C0000}"/>
    <cellStyle name="Migliaia 21 3 3 5" xfId="7241" xr:uid="{00000000-0005-0000-0000-0000040C0000}"/>
    <cellStyle name="Migliaia 21 3 3 5 2" xfId="9977" xr:uid="{00000000-0005-0000-0000-0000050C0000}"/>
    <cellStyle name="Migliaia 21 3 3 6" xfId="8244" xr:uid="{00000000-0005-0000-0000-0000060C0000}"/>
    <cellStyle name="Migliaia 21 3 4" xfId="1666" xr:uid="{00000000-0005-0000-0000-0000070C0000}"/>
    <cellStyle name="Migliaia 21 3 4 2" xfId="8247" xr:uid="{00000000-0005-0000-0000-0000080C0000}"/>
    <cellStyle name="Migliaia 21 3 5" xfId="1667" xr:uid="{00000000-0005-0000-0000-0000090C0000}"/>
    <cellStyle name="Migliaia 21 3 5 2" xfId="8248" xr:uid="{00000000-0005-0000-0000-00000A0C0000}"/>
    <cellStyle name="Migliaia 21 3 6" xfId="6073" xr:uid="{00000000-0005-0000-0000-00000B0C0000}"/>
    <cellStyle name="Migliaia 21 3 6 2" xfId="9493" xr:uid="{00000000-0005-0000-0000-00000C0C0000}"/>
    <cellStyle name="Migliaia 21 3 7" xfId="7239" xr:uid="{00000000-0005-0000-0000-00000D0C0000}"/>
    <cellStyle name="Migliaia 21 3 7 2" xfId="9975" xr:uid="{00000000-0005-0000-0000-00000E0C0000}"/>
    <cellStyle name="Migliaia 21 3 8" xfId="8240" xr:uid="{00000000-0005-0000-0000-00000F0C0000}"/>
    <cellStyle name="Migliaia 21 4" xfId="1668" xr:uid="{00000000-0005-0000-0000-0000100C0000}"/>
    <cellStyle name="Migliaia 21 4 2" xfId="1669" xr:uid="{00000000-0005-0000-0000-0000110C0000}"/>
    <cellStyle name="Migliaia 21 4 2 2" xfId="1670" xr:uid="{00000000-0005-0000-0000-0000120C0000}"/>
    <cellStyle name="Migliaia 21 4 2 2 2" xfId="8251" xr:uid="{00000000-0005-0000-0000-0000130C0000}"/>
    <cellStyle name="Migliaia 21 4 2 3" xfId="8250" xr:uid="{00000000-0005-0000-0000-0000140C0000}"/>
    <cellStyle name="Migliaia 21 4 3" xfId="1671" xr:uid="{00000000-0005-0000-0000-0000150C0000}"/>
    <cellStyle name="Migliaia 21 4 3 2" xfId="8252" xr:uid="{00000000-0005-0000-0000-0000160C0000}"/>
    <cellStyle name="Migliaia 21 4 4" xfId="1672" xr:uid="{00000000-0005-0000-0000-0000170C0000}"/>
    <cellStyle name="Migliaia 21 4 4 2" xfId="8253" xr:uid="{00000000-0005-0000-0000-0000180C0000}"/>
    <cellStyle name="Migliaia 21 4 5" xfId="6076" xr:uid="{00000000-0005-0000-0000-0000190C0000}"/>
    <cellStyle name="Migliaia 21 4 5 2" xfId="9496" xr:uid="{00000000-0005-0000-0000-00001A0C0000}"/>
    <cellStyle name="Migliaia 21 4 6" xfId="7242" xr:uid="{00000000-0005-0000-0000-00001B0C0000}"/>
    <cellStyle name="Migliaia 21 4 6 2" xfId="9978" xr:uid="{00000000-0005-0000-0000-00001C0C0000}"/>
    <cellStyle name="Migliaia 21 4 7" xfId="8249" xr:uid="{00000000-0005-0000-0000-00001D0C0000}"/>
    <cellStyle name="Migliaia 21 5" xfId="1673" xr:uid="{00000000-0005-0000-0000-00001E0C0000}"/>
    <cellStyle name="Migliaia 21 5 2" xfId="1674" xr:uid="{00000000-0005-0000-0000-00001F0C0000}"/>
    <cellStyle name="Migliaia 21 5 2 2" xfId="8255" xr:uid="{00000000-0005-0000-0000-0000200C0000}"/>
    <cellStyle name="Migliaia 21 5 3" xfId="1675" xr:uid="{00000000-0005-0000-0000-0000210C0000}"/>
    <cellStyle name="Migliaia 21 5 3 2" xfId="8256" xr:uid="{00000000-0005-0000-0000-0000220C0000}"/>
    <cellStyle name="Migliaia 21 5 4" xfId="6077" xr:uid="{00000000-0005-0000-0000-0000230C0000}"/>
    <cellStyle name="Migliaia 21 5 4 2" xfId="9497" xr:uid="{00000000-0005-0000-0000-0000240C0000}"/>
    <cellStyle name="Migliaia 21 5 5" xfId="7243" xr:uid="{00000000-0005-0000-0000-0000250C0000}"/>
    <cellStyle name="Migliaia 21 5 5 2" xfId="9979" xr:uid="{00000000-0005-0000-0000-0000260C0000}"/>
    <cellStyle name="Migliaia 21 5 6" xfId="8254" xr:uid="{00000000-0005-0000-0000-0000270C0000}"/>
    <cellStyle name="Migliaia 21 6" xfId="1676" xr:uid="{00000000-0005-0000-0000-0000280C0000}"/>
    <cellStyle name="Migliaia 21 6 2" xfId="8257" xr:uid="{00000000-0005-0000-0000-0000290C0000}"/>
    <cellStyle name="Migliaia 21 7" xfId="1677" xr:uid="{00000000-0005-0000-0000-00002A0C0000}"/>
    <cellStyle name="Migliaia 21 7 2" xfId="8258" xr:uid="{00000000-0005-0000-0000-00002B0C0000}"/>
    <cellStyle name="Migliaia 21 8" xfId="6071" xr:uid="{00000000-0005-0000-0000-00002C0C0000}"/>
    <cellStyle name="Migliaia 21 8 2" xfId="9491" xr:uid="{00000000-0005-0000-0000-00002D0C0000}"/>
    <cellStyle name="Migliaia 21 9" xfId="7237" xr:uid="{00000000-0005-0000-0000-00002E0C0000}"/>
    <cellStyle name="Migliaia 21 9 2" xfId="9973" xr:uid="{00000000-0005-0000-0000-00002F0C0000}"/>
    <cellStyle name="Migliaia 22" xfId="1678" xr:uid="{00000000-0005-0000-0000-0000300C0000}"/>
    <cellStyle name="Migliaia 22 10" xfId="8259" xr:uid="{00000000-0005-0000-0000-0000310C0000}"/>
    <cellStyle name="Migliaia 22 2" xfId="1679" xr:uid="{00000000-0005-0000-0000-0000320C0000}"/>
    <cellStyle name="Migliaia 22 2 2" xfId="1680" xr:uid="{00000000-0005-0000-0000-0000330C0000}"/>
    <cellStyle name="Migliaia 22 2 2 2" xfId="8261" xr:uid="{00000000-0005-0000-0000-0000340C0000}"/>
    <cellStyle name="Migliaia 22 2 3" xfId="1681" xr:uid="{00000000-0005-0000-0000-0000350C0000}"/>
    <cellStyle name="Migliaia 22 2 3 2" xfId="8262" xr:uid="{00000000-0005-0000-0000-0000360C0000}"/>
    <cellStyle name="Migliaia 22 2 4" xfId="6079" xr:uid="{00000000-0005-0000-0000-0000370C0000}"/>
    <cellStyle name="Migliaia 22 2 4 2" xfId="9499" xr:uid="{00000000-0005-0000-0000-0000380C0000}"/>
    <cellStyle name="Migliaia 22 2 5" xfId="7245" xr:uid="{00000000-0005-0000-0000-0000390C0000}"/>
    <cellStyle name="Migliaia 22 2 5 2" xfId="9981" xr:uid="{00000000-0005-0000-0000-00003A0C0000}"/>
    <cellStyle name="Migliaia 22 2 6" xfId="8260" xr:uid="{00000000-0005-0000-0000-00003B0C0000}"/>
    <cellStyle name="Migliaia 22 3" xfId="1682" xr:uid="{00000000-0005-0000-0000-00003C0C0000}"/>
    <cellStyle name="Migliaia 22 3 2" xfId="1683" xr:uid="{00000000-0005-0000-0000-00003D0C0000}"/>
    <cellStyle name="Migliaia 22 3 2 2" xfId="1684" xr:uid="{00000000-0005-0000-0000-00003E0C0000}"/>
    <cellStyle name="Migliaia 22 3 2 2 2" xfId="8265" xr:uid="{00000000-0005-0000-0000-00003F0C0000}"/>
    <cellStyle name="Migliaia 22 3 2 3" xfId="1685" xr:uid="{00000000-0005-0000-0000-0000400C0000}"/>
    <cellStyle name="Migliaia 22 3 2 3 2" xfId="8266" xr:uid="{00000000-0005-0000-0000-0000410C0000}"/>
    <cellStyle name="Migliaia 22 3 2 4" xfId="6081" xr:uid="{00000000-0005-0000-0000-0000420C0000}"/>
    <cellStyle name="Migliaia 22 3 2 4 2" xfId="9501" xr:uid="{00000000-0005-0000-0000-0000430C0000}"/>
    <cellStyle name="Migliaia 22 3 2 5" xfId="7247" xr:uid="{00000000-0005-0000-0000-0000440C0000}"/>
    <cellStyle name="Migliaia 22 3 2 5 2" xfId="9983" xr:uid="{00000000-0005-0000-0000-0000450C0000}"/>
    <cellStyle name="Migliaia 22 3 2 6" xfId="8264" xr:uid="{00000000-0005-0000-0000-0000460C0000}"/>
    <cellStyle name="Migliaia 22 3 3" xfId="1686" xr:uid="{00000000-0005-0000-0000-0000470C0000}"/>
    <cellStyle name="Migliaia 22 3 3 2" xfId="1687" xr:uid="{00000000-0005-0000-0000-0000480C0000}"/>
    <cellStyle name="Migliaia 22 3 3 2 2" xfId="8268" xr:uid="{00000000-0005-0000-0000-0000490C0000}"/>
    <cellStyle name="Migliaia 22 3 3 3" xfId="1688" xr:uid="{00000000-0005-0000-0000-00004A0C0000}"/>
    <cellStyle name="Migliaia 22 3 3 3 2" xfId="8269" xr:uid="{00000000-0005-0000-0000-00004B0C0000}"/>
    <cellStyle name="Migliaia 22 3 3 4" xfId="6082" xr:uid="{00000000-0005-0000-0000-00004C0C0000}"/>
    <cellStyle name="Migliaia 22 3 3 4 2" xfId="9502" xr:uid="{00000000-0005-0000-0000-00004D0C0000}"/>
    <cellStyle name="Migliaia 22 3 3 5" xfId="7248" xr:uid="{00000000-0005-0000-0000-00004E0C0000}"/>
    <cellStyle name="Migliaia 22 3 3 5 2" xfId="9984" xr:uid="{00000000-0005-0000-0000-00004F0C0000}"/>
    <cellStyle name="Migliaia 22 3 3 6" xfId="8267" xr:uid="{00000000-0005-0000-0000-0000500C0000}"/>
    <cellStyle name="Migliaia 22 3 4" xfId="1689" xr:uid="{00000000-0005-0000-0000-0000510C0000}"/>
    <cellStyle name="Migliaia 22 3 4 2" xfId="8270" xr:uid="{00000000-0005-0000-0000-0000520C0000}"/>
    <cellStyle name="Migliaia 22 3 5" xfId="1690" xr:uid="{00000000-0005-0000-0000-0000530C0000}"/>
    <cellStyle name="Migliaia 22 3 5 2" xfId="8271" xr:uid="{00000000-0005-0000-0000-0000540C0000}"/>
    <cellStyle name="Migliaia 22 3 6" xfId="6080" xr:uid="{00000000-0005-0000-0000-0000550C0000}"/>
    <cellStyle name="Migliaia 22 3 6 2" xfId="9500" xr:uid="{00000000-0005-0000-0000-0000560C0000}"/>
    <cellStyle name="Migliaia 22 3 7" xfId="7246" xr:uid="{00000000-0005-0000-0000-0000570C0000}"/>
    <cellStyle name="Migliaia 22 3 7 2" xfId="9982" xr:uid="{00000000-0005-0000-0000-0000580C0000}"/>
    <cellStyle name="Migliaia 22 3 8" xfId="8263" xr:uid="{00000000-0005-0000-0000-0000590C0000}"/>
    <cellStyle name="Migliaia 22 4" xfId="1691" xr:uid="{00000000-0005-0000-0000-00005A0C0000}"/>
    <cellStyle name="Migliaia 22 4 2" xfId="1692" xr:uid="{00000000-0005-0000-0000-00005B0C0000}"/>
    <cellStyle name="Migliaia 22 4 2 2" xfId="1693" xr:uid="{00000000-0005-0000-0000-00005C0C0000}"/>
    <cellStyle name="Migliaia 22 4 2 2 2" xfId="8274" xr:uid="{00000000-0005-0000-0000-00005D0C0000}"/>
    <cellStyle name="Migliaia 22 4 2 3" xfId="8273" xr:uid="{00000000-0005-0000-0000-00005E0C0000}"/>
    <cellStyle name="Migliaia 22 4 3" xfId="1694" xr:uid="{00000000-0005-0000-0000-00005F0C0000}"/>
    <cellStyle name="Migliaia 22 4 3 2" xfId="8275" xr:uid="{00000000-0005-0000-0000-0000600C0000}"/>
    <cellStyle name="Migliaia 22 4 4" xfId="1695" xr:uid="{00000000-0005-0000-0000-0000610C0000}"/>
    <cellStyle name="Migliaia 22 4 4 2" xfId="8276" xr:uid="{00000000-0005-0000-0000-0000620C0000}"/>
    <cellStyle name="Migliaia 22 4 5" xfId="6083" xr:uid="{00000000-0005-0000-0000-0000630C0000}"/>
    <cellStyle name="Migliaia 22 4 5 2" xfId="9503" xr:uid="{00000000-0005-0000-0000-0000640C0000}"/>
    <cellStyle name="Migliaia 22 4 6" xfId="7249" xr:uid="{00000000-0005-0000-0000-0000650C0000}"/>
    <cellStyle name="Migliaia 22 4 6 2" xfId="9985" xr:uid="{00000000-0005-0000-0000-0000660C0000}"/>
    <cellStyle name="Migliaia 22 4 7" xfId="8272" xr:uid="{00000000-0005-0000-0000-0000670C0000}"/>
    <cellStyle name="Migliaia 22 5" xfId="1696" xr:uid="{00000000-0005-0000-0000-0000680C0000}"/>
    <cellStyle name="Migliaia 22 5 2" xfId="1697" xr:uid="{00000000-0005-0000-0000-0000690C0000}"/>
    <cellStyle name="Migliaia 22 5 2 2" xfId="8278" xr:uid="{00000000-0005-0000-0000-00006A0C0000}"/>
    <cellStyle name="Migliaia 22 5 3" xfId="1698" xr:uid="{00000000-0005-0000-0000-00006B0C0000}"/>
    <cellStyle name="Migliaia 22 5 3 2" xfId="8279" xr:uid="{00000000-0005-0000-0000-00006C0C0000}"/>
    <cellStyle name="Migliaia 22 5 4" xfId="6084" xr:uid="{00000000-0005-0000-0000-00006D0C0000}"/>
    <cellStyle name="Migliaia 22 5 4 2" xfId="9504" xr:uid="{00000000-0005-0000-0000-00006E0C0000}"/>
    <cellStyle name="Migliaia 22 5 5" xfId="7250" xr:uid="{00000000-0005-0000-0000-00006F0C0000}"/>
    <cellStyle name="Migliaia 22 5 5 2" xfId="9986" xr:uid="{00000000-0005-0000-0000-0000700C0000}"/>
    <cellStyle name="Migliaia 22 5 6" xfId="8277" xr:uid="{00000000-0005-0000-0000-0000710C0000}"/>
    <cellStyle name="Migliaia 22 6" xfId="1699" xr:uid="{00000000-0005-0000-0000-0000720C0000}"/>
    <cellStyle name="Migliaia 22 6 2" xfId="8280" xr:uid="{00000000-0005-0000-0000-0000730C0000}"/>
    <cellStyle name="Migliaia 22 7" xfId="1700" xr:uid="{00000000-0005-0000-0000-0000740C0000}"/>
    <cellStyle name="Migliaia 22 7 2" xfId="8281" xr:uid="{00000000-0005-0000-0000-0000750C0000}"/>
    <cellStyle name="Migliaia 22 8" xfId="6078" xr:uid="{00000000-0005-0000-0000-0000760C0000}"/>
    <cellStyle name="Migliaia 22 8 2" xfId="9498" xr:uid="{00000000-0005-0000-0000-0000770C0000}"/>
    <cellStyle name="Migliaia 22 9" xfId="7244" xr:uid="{00000000-0005-0000-0000-0000780C0000}"/>
    <cellStyle name="Migliaia 22 9 2" xfId="9980" xr:uid="{00000000-0005-0000-0000-0000790C0000}"/>
    <cellStyle name="Migliaia 23" xfId="1701" xr:uid="{00000000-0005-0000-0000-00007A0C0000}"/>
    <cellStyle name="Migliaia 23 10" xfId="8282" xr:uid="{00000000-0005-0000-0000-00007B0C0000}"/>
    <cellStyle name="Migliaia 23 2" xfId="1702" xr:uid="{00000000-0005-0000-0000-00007C0C0000}"/>
    <cellStyle name="Migliaia 23 2 2" xfId="1703" xr:uid="{00000000-0005-0000-0000-00007D0C0000}"/>
    <cellStyle name="Migliaia 23 2 2 2" xfId="8284" xr:uid="{00000000-0005-0000-0000-00007E0C0000}"/>
    <cellStyle name="Migliaia 23 2 3" xfId="1704" xr:uid="{00000000-0005-0000-0000-00007F0C0000}"/>
    <cellStyle name="Migliaia 23 2 3 2" xfId="8285" xr:uid="{00000000-0005-0000-0000-0000800C0000}"/>
    <cellStyle name="Migliaia 23 2 4" xfId="6086" xr:uid="{00000000-0005-0000-0000-0000810C0000}"/>
    <cellStyle name="Migliaia 23 2 4 2" xfId="9506" xr:uid="{00000000-0005-0000-0000-0000820C0000}"/>
    <cellStyle name="Migliaia 23 2 5" xfId="7252" xr:uid="{00000000-0005-0000-0000-0000830C0000}"/>
    <cellStyle name="Migliaia 23 2 5 2" xfId="9988" xr:uid="{00000000-0005-0000-0000-0000840C0000}"/>
    <cellStyle name="Migliaia 23 2 6" xfId="8283" xr:uid="{00000000-0005-0000-0000-0000850C0000}"/>
    <cellStyle name="Migliaia 23 3" xfId="1705" xr:uid="{00000000-0005-0000-0000-0000860C0000}"/>
    <cellStyle name="Migliaia 23 3 2" xfId="1706" xr:uid="{00000000-0005-0000-0000-0000870C0000}"/>
    <cellStyle name="Migliaia 23 3 2 2" xfId="1707" xr:uid="{00000000-0005-0000-0000-0000880C0000}"/>
    <cellStyle name="Migliaia 23 3 2 2 2" xfId="8288" xr:uid="{00000000-0005-0000-0000-0000890C0000}"/>
    <cellStyle name="Migliaia 23 3 2 3" xfId="1708" xr:uid="{00000000-0005-0000-0000-00008A0C0000}"/>
    <cellStyle name="Migliaia 23 3 2 3 2" xfId="8289" xr:uid="{00000000-0005-0000-0000-00008B0C0000}"/>
    <cellStyle name="Migliaia 23 3 2 4" xfId="6088" xr:uid="{00000000-0005-0000-0000-00008C0C0000}"/>
    <cellStyle name="Migliaia 23 3 2 4 2" xfId="9508" xr:uid="{00000000-0005-0000-0000-00008D0C0000}"/>
    <cellStyle name="Migliaia 23 3 2 5" xfId="7254" xr:uid="{00000000-0005-0000-0000-00008E0C0000}"/>
    <cellStyle name="Migliaia 23 3 2 5 2" xfId="9990" xr:uid="{00000000-0005-0000-0000-00008F0C0000}"/>
    <cellStyle name="Migliaia 23 3 2 6" xfId="8287" xr:uid="{00000000-0005-0000-0000-0000900C0000}"/>
    <cellStyle name="Migliaia 23 3 3" xfId="1709" xr:uid="{00000000-0005-0000-0000-0000910C0000}"/>
    <cellStyle name="Migliaia 23 3 3 2" xfId="1710" xr:uid="{00000000-0005-0000-0000-0000920C0000}"/>
    <cellStyle name="Migliaia 23 3 3 2 2" xfId="8291" xr:uid="{00000000-0005-0000-0000-0000930C0000}"/>
    <cellStyle name="Migliaia 23 3 3 3" xfId="1711" xr:uid="{00000000-0005-0000-0000-0000940C0000}"/>
    <cellStyle name="Migliaia 23 3 3 3 2" xfId="8292" xr:uid="{00000000-0005-0000-0000-0000950C0000}"/>
    <cellStyle name="Migliaia 23 3 3 4" xfId="6089" xr:uid="{00000000-0005-0000-0000-0000960C0000}"/>
    <cellStyle name="Migliaia 23 3 3 4 2" xfId="9509" xr:uid="{00000000-0005-0000-0000-0000970C0000}"/>
    <cellStyle name="Migliaia 23 3 3 5" xfId="7255" xr:uid="{00000000-0005-0000-0000-0000980C0000}"/>
    <cellStyle name="Migliaia 23 3 3 5 2" xfId="9991" xr:uid="{00000000-0005-0000-0000-0000990C0000}"/>
    <cellStyle name="Migliaia 23 3 3 6" xfId="8290" xr:uid="{00000000-0005-0000-0000-00009A0C0000}"/>
    <cellStyle name="Migliaia 23 3 4" xfId="1712" xr:uid="{00000000-0005-0000-0000-00009B0C0000}"/>
    <cellStyle name="Migliaia 23 3 4 2" xfId="8293" xr:uid="{00000000-0005-0000-0000-00009C0C0000}"/>
    <cellStyle name="Migliaia 23 3 5" xfId="1713" xr:uid="{00000000-0005-0000-0000-00009D0C0000}"/>
    <cellStyle name="Migliaia 23 3 5 2" xfId="8294" xr:uid="{00000000-0005-0000-0000-00009E0C0000}"/>
    <cellStyle name="Migliaia 23 3 6" xfId="6087" xr:uid="{00000000-0005-0000-0000-00009F0C0000}"/>
    <cellStyle name="Migliaia 23 3 6 2" xfId="9507" xr:uid="{00000000-0005-0000-0000-0000A00C0000}"/>
    <cellStyle name="Migliaia 23 3 7" xfId="7253" xr:uid="{00000000-0005-0000-0000-0000A10C0000}"/>
    <cellStyle name="Migliaia 23 3 7 2" xfId="9989" xr:uid="{00000000-0005-0000-0000-0000A20C0000}"/>
    <cellStyle name="Migliaia 23 3 8" xfId="8286" xr:uid="{00000000-0005-0000-0000-0000A30C0000}"/>
    <cellStyle name="Migliaia 23 4" xfId="1714" xr:uid="{00000000-0005-0000-0000-0000A40C0000}"/>
    <cellStyle name="Migliaia 23 4 2" xfId="1715" xr:uid="{00000000-0005-0000-0000-0000A50C0000}"/>
    <cellStyle name="Migliaia 23 4 2 2" xfId="1716" xr:uid="{00000000-0005-0000-0000-0000A60C0000}"/>
    <cellStyle name="Migliaia 23 4 2 2 2" xfId="8297" xr:uid="{00000000-0005-0000-0000-0000A70C0000}"/>
    <cellStyle name="Migliaia 23 4 2 3" xfId="8296" xr:uid="{00000000-0005-0000-0000-0000A80C0000}"/>
    <cellStyle name="Migliaia 23 4 3" xfId="1717" xr:uid="{00000000-0005-0000-0000-0000A90C0000}"/>
    <cellStyle name="Migliaia 23 4 3 2" xfId="8298" xr:uid="{00000000-0005-0000-0000-0000AA0C0000}"/>
    <cellStyle name="Migliaia 23 4 4" xfId="1718" xr:uid="{00000000-0005-0000-0000-0000AB0C0000}"/>
    <cellStyle name="Migliaia 23 4 4 2" xfId="8299" xr:uid="{00000000-0005-0000-0000-0000AC0C0000}"/>
    <cellStyle name="Migliaia 23 4 5" xfId="6090" xr:uid="{00000000-0005-0000-0000-0000AD0C0000}"/>
    <cellStyle name="Migliaia 23 4 5 2" xfId="9510" xr:uid="{00000000-0005-0000-0000-0000AE0C0000}"/>
    <cellStyle name="Migliaia 23 4 6" xfId="7256" xr:uid="{00000000-0005-0000-0000-0000AF0C0000}"/>
    <cellStyle name="Migliaia 23 4 6 2" xfId="9992" xr:uid="{00000000-0005-0000-0000-0000B00C0000}"/>
    <cellStyle name="Migliaia 23 4 7" xfId="8295" xr:uid="{00000000-0005-0000-0000-0000B10C0000}"/>
    <cellStyle name="Migliaia 23 5" xfId="1719" xr:uid="{00000000-0005-0000-0000-0000B20C0000}"/>
    <cellStyle name="Migliaia 23 5 2" xfId="1720" xr:uid="{00000000-0005-0000-0000-0000B30C0000}"/>
    <cellStyle name="Migliaia 23 5 2 2" xfId="8301" xr:uid="{00000000-0005-0000-0000-0000B40C0000}"/>
    <cellStyle name="Migliaia 23 5 3" xfId="1721" xr:uid="{00000000-0005-0000-0000-0000B50C0000}"/>
    <cellStyle name="Migliaia 23 5 3 2" xfId="8302" xr:uid="{00000000-0005-0000-0000-0000B60C0000}"/>
    <cellStyle name="Migliaia 23 5 4" xfId="6091" xr:uid="{00000000-0005-0000-0000-0000B70C0000}"/>
    <cellStyle name="Migliaia 23 5 4 2" xfId="9511" xr:uid="{00000000-0005-0000-0000-0000B80C0000}"/>
    <cellStyle name="Migliaia 23 5 5" xfId="7257" xr:uid="{00000000-0005-0000-0000-0000B90C0000}"/>
    <cellStyle name="Migliaia 23 5 5 2" xfId="9993" xr:uid="{00000000-0005-0000-0000-0000BA0C0000}"/>
    <cellStyle name="Migliaia 23 5 6" xfId="8300" xr:uid="{00000000-0005-0000-0000-0000BB0C0000}"/>
    <cellStyle name="Migliaia 23 6" xfId="1722" xr:uid="{00000000-0005-0000-0000-0000BC0C0000}"/>
    <cellStyle name="Migliaia 23 6 2" xfId="8303" xr:uid="{00000000-0005-0000-0000-0000BD0C0000}"/>
    <cellStyle name="Migliaia 23 7" xfId="1723" xr:uid="{00000000-0005-0000-0000-0000BE0C0000}"/>
    <cellStyle name="Migliaia 23 7 2" xfId="8304" xr:uid="{00000000-0005-0000-0000-0000BF0C0000}"/>
    <cellStyle name="Migliaia 23 8" xfId="6085" xr:uid="{00000000-0005-0000-0000-0000C00C0000}"/>
    <cellStyle name="Migliaia 23 8 2" xfId="9505" xr:uid="{00000000-0005-0000-0000-0000C10C0000}"/>
    <cellStyle name="Migliaia 23 9" xfId="7251" xr:uid="{00000000-0005-0000-0000-0000C20C0000}"/>
    <cellStyle name="Migliaia 23 9 2" xfId="9987" xr:uid="{00000000-0005-0000-0000-0000C30C0000}"/>
    <cellStyle name="Migliaia 24" xfId="1724" xr:uid="{00000000-0005-0000-0000-0000C40C0000}"/>
    <cellStyle name="Migliaia 24 10" xfId="8305" xr:uid="{00000000-0005-0000-0000-0000C50C0000}"/>
    <cellStyle name="Migliaia 24 2" xfId="1725" xr:uid="{00000000-0005-0000-0000-0000C60C0000}"/>
    <cellStyle name="Migliaia 24 2 2" xfId="1726" xr:uid="{00000000-0005-0000-0000-0000C70C0000}"/>
    <cellStyle name="Migliaia 24 2 2 2" xfId="8307" xr:uid="{00000000-0005-0000-0000-0000C80C0000}"/>
    <cellStyle name="Migliaia 24 2 3" xfId="1727" xr:uid="{00000000-0005-0000-0000-0000C90C0000}"/>
    <cellStyle name="Migliaia 24 2 3 2" xfId="8308" xr:uid="{00000000-0005-0000-0000-0000CA0C0000}"/>
    <cellStyle name="Migliaia 24 2 4" xfId="6093" xr:uid="{00000000-0005-0000-0000-0000CB0C0000}"/>
    <cellStyle name="Migliaia 24 2 4 2" xfId="9513" xr:uid="{00000000-0005-0000-0000-0000CC0C0000}"/>
    <cellStyle name="Migliaia 24 2 5" xfId="7259" xr:uid="{00000000-0005-0000-0000-0000CD0C0000}"/>
    <cellStyle name="Migliaia 24 2 5 2" xfId="9995" xr:uid="{00000000-0005-0000-0000-0000CE0C0000}"/>
    <cellStyle name="Migliaia 24 2 6" xfId="8306" xr:uid="{00000000-0005-0000-0000-0000CF0C0000}"/>
    <cellStyle name="Migliaia 24 3" xfId="1728" xr:uid="{00000000-0005-0000-0000-0000D00C0000}"/>
    <cellStyle name="Migliaia 24 3 2" xfId="1729" xr:uid="{00000000-0005-0000-0000-0000D10C0000}"/>
    <cellStyle name="Migliaia 24 3 2 2" xfId="1730" xr:uid="{00000000-0005-0000-0000-0000D20C0000}"/>
    <cellStyle name="Migliaia 24 3 2 2 2" xfId="8311" xr:uid="{00000000-0005-0000-0000-0000D30C0000}"/>
    <cellStyle name="Migliaia 24 3 2 3" xfId="1731" xr:uid="{00000000-0005-0000-0000-0000D40C0000}"/>
    <cellStyle name="Migliaia 24 3 2 3 2" xfId="8312" xr:uid="{00000000-0005-0000-0000-0000D50C0000}"/>
    <cellStyle name="Migliaia 24 3 2 4" xfId="6095" xr:uid="{00000000-0005-0000-0000-0000D60C0000}"/>
    <cellStyle name="Migliaia 24 3 2 4 2" xfId="9515" xr:uid="{00000000-0005-0000-0000-0000D70C0000}"/>
    <cellStyle name="Migliaia 24 3 2 5" xfId="7261" xr:uid="{00000000-0005-0000-0000-0000D80C0000}"/>
    <cellStyle name="Migliaia 24 3 2 5 2" xfId="9997" xr:uid="{00000000-0005-0000-0000-0000D90C0000}"/>
    <cellStyle name="Migliaia 24 3 2 6" xfId="8310" xr:uid="{00000000-0005-0000-0000-0000DA0C0000}"/>
    <cellStyle name="Migliaia 24 3 3" xfId="1732" xr:uid="{00000000-0005-0000-0000-0000DB0C0000}"/>
    <cellStyle name="Migliaia 24 3 3 2" xfId="1733" xr:uid="{00000000-0005-0000-0000-0000DC0C0000}"/>
    <cellStyle name="Migliaia 24 3 3 2 2" xfId="8314" xr:uid="{00000000-0005-0000-0000-0000DD0C0000}"/>
    <cellStyle name="Migliaia 24 3 3 3" xfId="1734" xr:uid="{00000000-0005-0000-0000-0000DE0C0000}"/>
    <cellStyle name="Migliaia 24 3 3 3 2" xfId="8315" xr:uid="{00000000-0005-0000-0000-0000DF0C0000}"/>
    <cellStyle name="Migliaia 24 3 3 4" xfId="6096" xr:uid="{00000000-0005-0000-0000-0000E00C0000}"/>
    <cellStyle name="Migliaia 24 3 3 4 2" xfId="9516" xr:uid="{00000000-0005-0000-0000-0000E10C0000}"/>
    <cellStyle name="Migliaia 24 3 3 5" xfId="7262" xr:uid="{00000000-0005-0000-0000-0000E20C0000}"/>
    <cellStyle name="Migliaia 24 3 3 5 2" xfId="9998" xr:uid="{00000000-0005-0000-0000-0000E30C0000}"/>
    <cellStyle name="Migliaia 24 3 3 6" xfId="8313" xr:uid="{00000000-0005-0000-0000-0000E40C0000}"/>
    <cellStyle name="Migliaia 24 3 4" xfId="1735" xr:uid="{00000000-0005-0000-0000-0000E50C0000}"/>
    <cellStyle name="Migliaia 24 3 4 2" xfId="8316" xr:uid="{00000000-0005-0000-0000-0000E60C0000}"/>
    <cellStyle name="Migliaia 24 3 5" xfId="1736" xr:uid="{00000000-0005-0000-0000-0000E70C0000}"/>
    <cellStyle name="Migliaia 24 3 5 2" xfId="8317" xr:uid="{00000000-0005-0000-0000-0000E80C0000}"/>
    <cellStyle name="Migliaia 24 3 6" xfId="6094" xr:uid="{00000000-0005-0000-0000-0000E90C0000}"/>
    <cellStyle name="Migliaia 24 3 6 2" xfId="9514" xr:uid="{00000000-0005-0000-0000-0000EA0C0000}"/>
    <cellStyle name="Migliaia 24 3 7" xfId="7260" xr:uid="{00000000-0005-0000-0000-0000EB0C0000}"/>
    <cellStyle name="Migliaia 24 3 7 2" xfId="9996" xr:uid="{00000000-0005-0000-0000-0000EC0C0000}"/>
    <cellStyle name="Migliaia 24 3 8" xfId="8309" xr:uid="{00000000-0005-0000-0000-0000ED0C0000}"/>
    <cellStyle name="Migliaia 24 4" xfId="1737" xr:uid="{00000000-0005-0000-0000-0000EE0C0000}"/>
    <cellStyle name="Migliaia 24 4 2" xfId="1738" xr:uid="{00000000-0005-0000-0000-0000EF0C0000}"/>
    <cellStyle name="Migliaia 24 4 2 2" xfId="1739" xr:uid="{00000000-0005-0000-0000-0000F00C0000}"/>
    <cellStyle name="Migliaia 24 4 2 2 2" xfId="8320" xr:uid="{00000000-0005-0000-0000-0000F10C0000}"/>
    <cellStyle name="Migliaia 24 4 2 3" xfId="8319" xr:uid="{00000000-0005-0000-0000-0000F20C0000}"/>
    <cellStyle name="Migliaia 24 4 3" xfId="1740" xr:uid="{00000000-0005-0000-0000-0000F30C0000}"/>
    <cellStyle name="Migliaia 24 4 3 2" xfId="8321" xr:uid="{00000000-0005-0000-0000-0000F40C0000}"/>
    <cellStyle name="Migliaia 24 4 4" xfId="1741" xr:uid="{00000000-0005-0000-0000-0000F50C0000}"/>
    <cellStyle name="Migliaia 24 4 4 2" xfId="8322" xr:uid="{00000000-0005-0000-0000-0000F60C0000}"/>
    <cellStyle name="Migliaia 24 4 5" xfId="6097" xr:uid="{00000000-0005-0000-0000-0000F70C0000}"/>
    <cellStyle name="Migliaia 24 4 5 2" xfId="9517" xr:uid="{00000000-0005-0000-0000-0000F80C0000}"/>
    <cellStyle name="Migliaia 24 4 6" xfId="7263" xr:uid="{00000000-0005-0000-0000-0000F90C0000}"/>
    <cellStyle name="Migliaia 24 4 6 2" xfId="9999" xr:uid="{00000000-0005-0000-0000-0000FA0C0000}"/>
    <cellStyle name="Migliaia 24 4 7" xfId="8318" xr:uid="{00000000-0005-0000-0000-0000FB0C0000}"/>
    <cellStyle name="Migliaia 24 5" xfId="1742" xr:uid="{00000000-0005-0000-0000-0000FC0C0000}"/>
    <cellStyle name="Migliaia 24 5 2" xfId="1743" xr:uid="{00000000-0005-0000-0000-0000FD0C0000}"/>
    <cellStyle name="Migliaia 24 5 2 2" xfId="8324" xr:uid="{00000000-0005-0000-0000-0000FE0C0000}"/>
    <cellStyle name="Migliaia 24 5 3" xfId="1744" xr:uid="{00000000-0005-0000-0000-0000FF0C0000}"/>
    <cellStyle name="Migliaia 24 5 3 2" xfId="8325" xr:uid="{00000000-0005-0000-0000-0000000D0000}"/>
    <cellStyle name="Migliaia 24 5 4" xfId="6098" xr:uid="{00000000-0005-0000-0000-0000010D0000}"/>
    <cellStyle name="Migliaia 24 5 4 2" xfId="9518" xr:uid="{00000000-0005-0000-0000-0000020D0000}"/>
    <cellStyle name="Migliaia 24 5 5" xfId="7264" xr:uid="{00000000-0005-0000-0000-0000030D0000}"/>
    <cellStyle name="Migliaia 24 5 5 2" xfId="10000" xr:uid="{00000000-0005-0000-0000-0000040D0000}"/>
    <cellStyle name="Migliaia 24 5 6" xfId="8323" xr:uid="{00000000-0005-0000-0000-0000050D0000}"/>
    <cellStyle name="Migliaia 24 6" xfId="1745" xr:uid="{00000000-0005-0000-0000-0000060D0000}"/>
    <cellStyle name="Migliaia 24 6 2" xfId="8326" xr:uid="{00000000-0005-0000-0000-0000070D0000}"/>
    <cellStyle name="Migliaia 24 7" xfId="1746" xr:uid="{00000000-0005-0000-0000-0000080D0000}"/>
    <cellStyle name="Migliaia 24 7 2" xfId="8327" xr:uid="{00000000-0005-0000-0000-0000090D0000}"/>
    <cellStyle name="Migliaia 24 8" xfId="6092" xr:uid="{00000000-0005-0000-0000-00000A0D0000}"/>
    <cellStyle name="Migliaia 24 8 2" xfId="9512" xr:uid="{00000000-0005-0000-0000-00000B0D0000}"/>
    <cellStyle name="Migliaia 24 9" xfId="7258" xr:uid="{00000000-0005-0000-0000-00000C0D0000}"/>
    <cellStyle name="Migliaia 24 9 2" xfId="9994" xr:uid="{00000000-0005-0000-0000-00000D0D0000}"/>
    <cellStyle name="Migliaia 25" xfId="1747" xr:uid="{00000000-0005-0000-0000-00000E0D0000}"/>
    <cellStyle name="Migliaia 25 10" xfId="8328" xr:uid="{00000000-0005-0000-0000-00000F0D0000}"/>
    <cellStyle name="Migliaia 25 2" xfId="1748" xr:uid="{00000000-0005-0000-0000-0000100D0000}"/>
    <cellStyle name="Migliaia 25 2 2" xfId="1749" xr:uid="{00000000-0005-0000-0000-0000110D0000}"/>
    <cellStyle name="Migliaia 25 2 2 2" xfId="8330" xr:uid="{00000000-0005-0000-0000-0000120D0000}"/>
    <cellStyle name="Migliaia 25 2 3" xfId="1750" xr:uid="{00000000-0005-0000-0000-0000130D0000}"/>
    <cellStyle name="Migliaia 25 2 3 2" xfId="8331" xr:uid="{00000000-0005-0000-0000-0000140D0000}"/>
    <cellStyle name="Migliaia 25 2 4" xfId="6100" xr:uid="{00000000-0005-0000-0000-0000150D0000}"/>
    <cellStyle name="Migliaia 25 2 4 2" xfId="9520" xr:uid="{00000000-0005-0000-0000-0000160D0000}"/>
    <cellStyle name="Migliaia 25 2 5" xfId="7266" xr:uid="{00000000-0005-0000-0000-0000170D0000}"/>
    <cellStyle name="Migliaia 25 2 5 2" xfId="10002" xr:uid="{00000000-0005-0000-0000-0000180D0000}"/>
    <cellStyle name="Migliaia 25 2 6" xfId="8329" xr:uid="{00000000-0005-0000-0000-0000190D0000}"/>
    <cellStyle name="Migliaia 25 3" xfId="1751" xr:uid="{00000000-0005-0000-0000-00001A0D0000}"/>
    <cellStyle name="Migliaia 25 3 2" xfId="1752" xr:uid="{00000000-0005-0000-0000-00001B0D0000}"/>
    <cellStyle name="Migliaia 25 3 2 2" xfId="1753" xr:uid="{00000000-0005-0000-0000-00001C0D0000}"/>
    <cellStyle name="Migliaia 25 3 2 2 2" xfId="8334" xr:uid="{00000000-0005-0000-0000-00001D0D0000}"/>
    <cellStyle name="Migliaia 25 3 2 3" xfId="1754" xr:uid="{00000000-0005-0000-0000-00001E0D0000}"/>
    <cellStyle name="Migliaia 25 3 2 3 2" xfId="8335" xr:uid="{00000000-0005-0000-0000-00001F0D0000}"/>
    <cellStyle name="Migliaia 25 3 2 4" xfId="6102" xr:uid="{00000000-0005-0000-0000-0000200D0000}"/>
    <cellStyle name="Migliaia 25 3 2 4 2" xfId="9522" xr:uid="{00000000-0005-0000-0000-0000210D0000}"/>
    <cellStyle name="Migliaia 25 3 2 5" xfId="7268" xr:uid="{00000000-0005-0000-0000-0000220D0000}"/>
    <cellStyle name="Migliaia 25 3 2 5 2" xfId="10004" xr:uid="{00000000-0005-0000-0000-0000230D0000}"/>
    <cellStyle name="Migliaia 25 3 2 6" xfId="8333" xr:uid="{00000000-0005-0000-0000-0000240D0000}"/>
    <cellStyle name="Migliaia 25 3 3" xfId="1755" xr:uid="{00000000-0005-0000-0000-0000250D0000}"/>
    <cellStyle name="Migliaia 25 3 3 2" xfId="1756" xr:uid="{00000000-0005-0000-0000-0000260D0000}"/>
    <cellStyle name="Migliaia 25 3 3 2 2" xfId="8337" xr:uid="{00000000-0005-0000-0000-0000270D0000}"/>
    <cellStyle name="Migliaia 25 3 3 3" xfId="1757" xr:uid="{00000000-0005-0000-0000-0000280D0000}"/>
    <cellStyle name="Migliaia 25 3 3 3 2" xfId="8338" xr:uid="{00000000-0005-0000-0000-0000290D0000}"/>
    <cellStyle name="Migliaia 25 3 3 4" xfId="6103" xr:uid="{00000000-0005-0000-0000-00002A0D0000}"/>
    <cellStyle name="Migliaia 25 3 3 4 2" xfId="9523" xr:uid="{00000000-0005-0000-0000-00002B0D0000}"/>
    <cellStyle name="Migliaia 25 3 3 5" xfId="7269" xr:uid="{00000000-0005-0000-0000-00002C0D0000}"/>
    <cellStyle name="Migliaia 25 3 3 5 2" xfId="10005" xr:uid="{00000000-0005-0000-0000-00002D0D0000}"/>
    <cellStyle name="Migliaia 25 3 3 6" xfId="8336" xr:uid="{00000000-0005-0000-0000-00002E0D0000}"/>
    <cellStyle name="Migliaia 25 3 4" xfId="1758" xr:uid="{00000000-0005-0000-0000-00002F0D0000}"/>
    <cellStyle name="Migliaia 25 3 4 2" xfId="8339" xr:uid="{00000000-0005-0000-0000-0000300D0000}"/>
    <cellStyle name="Migliaia 25 3 5" xfId="1759" xr:uid="{00000000-0005-0000-0000-0000310D0000}"/>
    <cellStyle name="Migliaia 25 3 5 2" xfId="8340" xr:uid="{00000000-0005-0000-0000-0000320D0000}"/>
    <cellStyle name="Migliaia 25 3 6" xfId="6101" xr:uid="{00000000-0005-0000-0000-0000330D0000}"/>
    <cellStyle name="Migliaia 25 3 6 2" xfId="9521" xr:uid="{00000000-0005-0000-0000-0000340D0000}"/>
    <cellStyle name="Migliaia 25 3 7" xfId="7267" xr:uid="{00000000-0005-0000-0000-0000350D0000}"/>
    <cellStyle name="Migliaia 25 3 7 2" xfId="10003" xr:uid="{00000000-0005-0000-0000-0000360D0000}"/>
    <cellStyle name="Migliaia 25 3 8" xfId="8332" xr:uid="{00000000-0005-0000-0000-0000370D0000}"/>
    <cellStyle name="Migliaia 25 4" xfId="1760" xr:uid="{00000000-0005-0000-0000-0000380D0000}"/>
    <cellStyle name="Migliaia 25 4 2" xfId="1761" xr:uid="{00000000-0005-0000-0000-0000390D0000}"/>
    <cellStyle name="Migliaia 25 4 2 2" xfId="1762" xr:uid="{00000000-0005-0000-0000-00003A0D0000}"/>
    <cellStyle name="Migliaia 25 4 2 2 2" xfId="8343" xr:uid="{00000000-0005-0000-0000-00003B0D0000}"/>
    <cellStyle name="Migliaia 25 4 2 3" xfId="8342" xr:uid="{00000000-0005-0000-0000-00003C0D0000}"/>
    <cellStyle name="Migliaia 25 4 3" xfId="1763" xr:uid="{00000000-0005-0000-0000-00003D0D0000}"/>
    <cellStyle name="Migliaia 25 4 3 2" xfId="8344" xr:uid="{00000000-0005-0000-0000-00003E0D0000}"/>
    <cellStyle name="Migliaia 25 4 4" xfId="1764" xr:uid="{00000000-0005-0000-0000-00003F0D0000}"/>
    <cellStyle name="Migliaia 25 4 4 2" xfId="8345" xr:uid="{00000000-0005-0000-0000-0000400D0000}"/>
    <cellStyle name="Migliaia 25 4 5" xfId="6104" xr:uid="{00000000-0005-0000-0000-0000410D0000}"/>
    <cellStyle name="Migliaia 25 4 5 2" xfId="9524" xr:uid="{00000000-0005-0000-0000-0000420D0000}"/>
    <cellStyle name="Migliaia 25 4 6" xfId="7270" xr:uid="{00000000-0005-0000-0000-0000430D0000}"/>
    <cellStyle name="Migliaia 25 4 6 2" xfId="10006" xr:uid="{00000000-0005-0000-0000-0000440D0000}"/>
    <cellStyle name="Migliaia 25 4 7" xfId="8341" xr:uid="{00000000-0005-0000-0000-0000450D0000}"/>
    <cellStyle name="Migliaia 25 5" xfId="1765" xr:uid="{00000000-0005-0000-0000-0000460D0000}"/>
    <cellStyle name="Migliaia 25 5 2" xfId="1766" xr:uid="{00000000-0005-0000-0000-0000470D0000}"/>
    <cellStyle name="Migliaia 25 5 2 2" xfId="8347" xr:uid="{00000000-0005-0000-0000-0000480D0000}"/>
    <cellStyle name="Migliaia 25 5 3" xfId="1767" xr:uid="{00000000-0005-0000-0000-0000490D0000}"/>
    <cellStyle name="Migliaia 25 5 3 2" xfId="8348" xr:uid="{00000000-0005-0000-0000-00004A0D0000}"/>
    <cellStyle name="Migliaia 25 5 4" xfId="6105" xr:uid="{00000000-0005-0000-0000-00004B0D0000}"/>
    <cellStyle name="Migliaia 25 5 4 2" xfId="9525" xr:uid="{00000000-0005-0000-0000-00004C0D0000}"/>
    <cellStyle name="Migliaia 25 5 5" xfId="7271" xr:uid="{00000000-0005-0000-0000-00004D0D0000}"/>
    <cellStyle name="Migliaia 25 5 5 2" xfId="10007" xr:uid="{00000000-0005-0000-0000-00004E0D0000}"/>
    <cellStyle name="Migliaia 25 5 6" xfId="8346" xr:uid="{00000000-0005-0000-0000-00004F0D0000}"/>
    <cellStyle name="Migliaia 25 6" xfId="1768" xr:uid="{00000000-0005-0000-0000-0000500D0000}"/>
    <cellStyle name="Migliaia 25 6 2" xfId="8349" xr:uid="{00000000-0005-0000-0000-0000510D0000}"/>
    <cellStyle name="Migliaia 25 7" xfId="1769" xr:uid="{00000000-0005-0000-0000-0000520D0000}"/>
    <cellStyle name="Migliaia 25 7 2" xfId="8350" xr:uid="{00000000-0005-0000-0000-0000530D0000}"/>
    <cellStyle name="Migliaia 25 8" xfId="6099" xr:uid="{00000000-0005-0000-0000-0000540D0000}"/>
    <cellStyle name="Migliaia 25 8 2" xfId="9519" xr:uid="{00000000-0005-0000-0000-0000550D0000}"/>
    <cellStyle name="Migliaia 25 9" xfId="7265" xr:uid="{00000000-0005-0000-0000-0000560D0000}"/>
    <cellStyle name="Migliaia 25 9 2" xfId="10001" xr:uid="{00000000-0005-0000-0000-0000570D0000}"/>
    <cellStyle name="Migliaia 26" xfId="1770" xr:uid="{00000000-0005-0000-0000-0000580D0000}"/>
    <cellStyle name="Migliaia 26 10" xfId="8351" xr:uid="{00000000-0005-0000-0000-0000590D0000}"/>
    <cellStyle name="Migliaia 26 2" xfId="1771" xr:uid="{00000000-0005-0000-0000-00005A0D0000}"/>
    <cellStyle name="Migliaia 26 2 2" xfId="1772" xr:uid="{00000000-0005-0000-0000-00005B0D0000}"/>
    <cellStyle name="Migliaia 26 2 2 2" xfId="8353" xr:uid="{00000000-0005-0000-0000-00005C0D0000}"/>
    <cellStyle name="Migliaia 26 2 3" xfId="1773" xr:uid="{00000000-0005-0000-0000-00005D0D0000}"/>
    <cellStyle name="Migliaia 26 2 3 2" xfId="8354" xr:uid="{00000000-0005-0000-0000-00005E0D0000}"/>
    <cellStyle name="Migliaia 26 2 4" xfId="6107" xr:uid="{00000000-0005-0000-0000-00005F0D0000}"/>
    <cellStyle name="Migliaia 26 2 4 2" xfId="9527" xr:uid="{00000000-0005-0000-0000-0000600D0000}"/>
    <cellStyle name="Migliaia 26 2 5" xfId="7273" xr:uid="{00000000-0005-0000-0000-0000610D0000}"/>
    <cellStyle name="Migliaia 26 2 5 2" xfId="10009" xr:uid="{00000000-0005-0000-0000-0000620D0000}"/>
    <cellStyle name="Migliaia 26 2 6" xfId="8352" xr:uid="{00000000-0005-0000-0000-0000630D0000}"/>
    <cellStyle name="Migliaia 26 3" xfId="1774" xr:uid="{00000000-0005-0000-0000-0000640D0000}"/>
    <cellStyle name="Migliaia 26 3 2" xfId="1775" xr:uid="{00000000-0005-0000-0000-0000650D0000}"/>
    <cellStyle name="Migliaia 26 3 2 2" xfId="1776" xr:uid="{00000000-0005-0000-0000-0000660D0000}"/>
    <cellStyle name="Migliaia 26 3 2 2 2" xfId="8357" xr:uid="{00000000-0005-0000-0000-0000670D0000}"/>
    <cellStyle name="Migliaia 26 3 2 3" xfId="1777" xr:uid="{00000000-0005-0000-0000-0000680D0000}"/>
    <cellStyle name="Migliaia 26 3 2 3 2" xfId="8358" xr:uid="{00000000-0005-0000-0000-0000690D0000}"/>
    <cellStyle name="Migliaia 26 3 2 4" xfId="6109" xr:uid="{00000000-0005-0000-0000-00006A0D0000}"/>
    <cellStyle name="Migliaia 26 3 2 4 2" xfId="9529" xr:uid="{00000000-0005-0000-0000-00006B0D0000}"/>
    <cellStyle name="Migliaia 26 3 2 5" xfId="7275" xr:uid="{00000000-0005-0000-0000-00006C0D0000}"/>
    <cellStyle name="Migliaia 26 3 2 5 2" xfId="10011" xr:uid="{00000000-0005-0000-0000-00006D0D0000}"/>
    <cellStyle name="Migliaia 26 3 2 6" xfId="8356" xr:uid="{00000000-0005-0000-0000-00006E0D0000}"/>
    <cellStyle name="Migliaia 26 3 3" xfId="1778" xr:uid="{00000000-0005-0000-0000-00006F0D0000}"/>
    <cellStyle name="Migliaia 26 3 3 2" xfId="1779" xr:uid="{00000000-0005-0000-0000-0000700D0000}"/>
    <cellStyle name="Migliaia 26 3 3 2 2" xfId="8360" xr:uid="{00000000-0005-0000-0000-0000710D0000}"/>
    <cellStyle name="Migliaia 26 3 3 3" xfId="1780" xr:uid="{00000000-0005-0000-0000-0000720D0000}"/>
    <cellStyle name="Migliaia 26 3 3 3 2" xfId="8361" xr:uid="{00000000-0005-0000-0000-0000730D0000}"/>
    <cellStyle name="Migliaia 26 3 3 4" xfId="6110" xr:uid="{00000000-0005-0000-0000-0000740D0000}"/>
    <cellStyle name="Migliaia 26 3 3 4 2" xfId="9530" xr:uid="{00000000-0005-0000-0000-0000750D0000}"/>
    <cellStyle name="Migliaia 26 3 3 5" xfId="7276" xr:uid="{00000000-0005-0000-0000-0000760D0000}"/>
    <cellStyle name="Migliaia 26 3 3 5 2" xfId="10012" xr:uid="{00000000-0005-0000-0000-0000770D0000}"/>
    <cellStyle name="Migliaia 26 3 3 6" xfId="8359" xr:uid="{00000000-0005-0000-0000-0000780D0000}"/>
    <cellStyle name="Migliaia 26 3 4" xfId="1781" xr:uid="{00000000-0005-0000-0000-0000790D0000}"/>
    <cellStyle name="Migliaia 26 3 4 2" xfId="8362" xr:uid="{00000000-0005-0000-0000-00007A0D0000}"/>
    <cellStyle name="Migliaia 26 3 5" xfId="1782" xr:uid="{00000000-0005-0000-0000-00007B0D0000}"/>
    <cellStyle name="Migliaia 26 3 5 2" xfId="8363" xr:uid="{00000000-0005-0000-0000-00007C0D0000}"/>
    <cellStyle name="Migliaia 26 3 6" xfId="6108" xr:uid="{00000000-0005-0000-0000-00007D0D0000}"/>
    <cellStyle name="Migliaia 26 3 6 2" xfId="9528" xr:uid="{00000000-0005-0000-0000-00007E0D0000}"/>
    <cellStyle name="Migliaia 26 3 7" xfId="7274" xr:uid="{00000000-0005-0000-0000-00007F0D0000}"/>
    <cellStyle name="Migliaia 26 3 7 2" xfId="10010" xr:uid="{00000000-0005-0000-0000-0000800D0000}"/>
    <cellStyle name="Migliaia 26 3 8" xfId="8355" xr:uid="{00000000-0005-0000-0000-0000810D0000}"/>
    <cellStyle name="Migliaia 26 4" xfId="1783" xr:uid="{00000000-0005-0000-0000-0000820D0000}"/>
    <cellStyle name="Migliaia 26 4 2" xfId="1784" xr:uid="{00000000-0005-0000-0000-0000830D0000}"/>
    <cellStyle name="Migliaia 26 4 2 2" xfId="1785" xr:uid="{00000000-0005-0000-0000-0000840D0000}"/>
    <cellStyle name="Migliaia 26 4 2 2 2" xfId="8366" xr:uid="{00000000-0005-0000-0000-0000850D0000}"/>
    <cellStyle name="Migliaia 26 4 2 3" xfId="8365" xr:uid="{00000000-0005-0000-0000-0000860D0000}"/>
    <cellStyle name="Migliaia 26 4 3" xfId="1786" xr:uid="{00000000-0005-0000-0000-0000870D0000}"/>
    <cellStyle name="Migliaia 26 4 3 2" xfId="8367" xr:uid="{00000000-0005-0000-0000-0000880D0000}"/>
    <cellStyle name="Migliaia 26 4 4" xfId="1787" xr:uid="{00000000-0005-0000-0000-0000890D0000}"/>
    <cellStyle name="Migliaia 26 4 4 2" xfId="8368" xr:uid="{00000000-0005-0000-0000-00008A0D0000}"/>
    <cellStyle name="Migliaia 26 4 5" xfId="6111" xr:uid="{00000000-0005-0000-0000-00008B0D0000}"/>
    <cellStyle name="Migliaia 26 4 5 2" xfId="9531" xr:uid="{00000000-0005-0000-0000-00008C0D0000}"/>
    <cellStyle name="Migliaia 26 4 6" xfId="7277" xr:uid="{00000000-0005-0000-0000-00008D0D0000}"/>
    <cellStyle name="Migliaia 26 4 6 2" xfId="10013" xr:uid="{00000000-0005-0000-0000-00008E0D0000}"/>
    <cellStyle name="Migliaia 26 4 7" xfId="8364" xr:uid="{00000000-0005-0000-0000-00008F0D0000}"/>
    <cellStyle name="Migliaia 26 5" xfId="1788" xr:uid="{00000000-0005-0000-0000-0000900D0000}"/>
    <cellStyle name="Migliaia 26 5 2" xfId="1789" xr:uid="{00000000-0005-0000-0000-0000910D0000}"/>
    <cellStyle name="Migliaia 26 5 2 2" xfId="8370" xr:uid="{00000000-0005-0000-0000-0000920D0000}"/>
    <cellStyle name="Migliaia 26 5 3" xfId="1790" xr:uid="{00000000-0005-0000-0000-0000930D0000}"/>
    <cellStyle name="Migliaia 26 5 3 2" xfId="8371" xr:uid="{00000000-0005-0000-0000-0000940D0000}"/>
    <cellStyle name="Migliaia 26 5 4" xfId="6112" xr:uid="{00000000-0005-0000-0000-0000950D0000}"/>
    <cellStyle name="Migliaia 26 5 4 2" xfId="9532" xr:uid="{00000000-0005-0000-0000-0000960D0000}"/>
    <cellStyle name="Migliaia 26 5 5" xfId="7278" xr:uid="{00000000-0005-0000-0000-0000970D0000}"/>
    <cellStyle name="Migliaia 26 5 5 2" xfId="10014" xr:uid="{00000000-0005-0000-0000-0000980D0000}"/>
    <cellStyle name="Migliaia 26 5 6" xfId="8369" xr:uid="{00000000-0005-0000-0000-0000990D0000}"/>
    <cellStyle name="Migliaia 26 6" xfId="1791" xr:uid="{00000000-0005-0000-0000-00009A0D0000}"/>
    <cellStyle name="Migliaia 26 6 2" xfId="8372" xr:uid="{00000000-0005-0000-0000-00009B0D0000}"/>
    <cellStyle name="Migliaia 26 7" xfId="1792" xr:uid="{00000000-0005-0000-0000-00009C0D0000}"/>
    <cellStyle name="Migliaia 26 7 2" xfId="8373" xr:uid="{00000000-0005-0000-0000-00009D0D0000}"/>
    <cellStyle name="Migliaia 26 8" xfId="6106" xr:uid="{00000000-0005-0000-0000-00009E0D0000}"/>
    <cellStyle name="Migliaia 26 8 2" xfId="9526" xr:uid="{00000000-0005-0000-0000-00009F0D0000}"/>
    <cellStyle name="Migliaia 26 9" xfId="7272" xr:uid="{00000000-0005-0000-0000-0000A00D0000}"/>
    <cellStyle name="Migliaia 26 9 2" xfId="10008" xr:uid="{00000000-0005-0000-0000-0000A10D0000}"/>
    <cellStyle name="Migliaia 27" xfId="1793" xr:uid="{00000000-0005-0000-0000-0000A20D0000}"/>
    <cellStyle name="Migliaia 27 10" xfId="8374" xr:uid="{00000000-0005-0000-0000-0000A30D0000}"/>
    <cellStyle name="Migliaia 27 2" xfId="1794" xr:uid="{00000000-0005-0000-0000-0000A40D0000}"/>
    <cellStyle name="Migliaia 27 2 2" xfId="1795" xr:uid="{00000000-0005-0000-0000-0000A50D0000}"/>
    <cellStyle name="Migliaia 27 2 2 2" xfId="8376" xr:uid="{00000000-0005-0000-0000-0000A60D0000}"/>
    <cellStyle name="Migliaia 27 2 3" xfId="1796" xr:uid="{00000000-0005-0000-0000-0000A70D0000}"/>
    <cellStyle name="Migliaia 27 2 3 2" xfId="8377" xr:uid="{00000000-0005-0000-0000-0000A80D0000}"/>
    <cellStyle name="Migliaia 27 2 4" xfId="6114" xr:uid="{00000000-0005-0000-0000-0000A90D0000}"/>
    <cellStyle name="Migliaia 27 2 4 2" xfId="9534" xr:uid="{00000000-0005-0000-0000-0000AA0D0000}"/>
    <cellStyle name="Migliaia 27 2 5" xfId="7280" xr:uid="{00000000-0005-0000-0000-0000AB0D0000}"/>
    <cellStyle name="Migliaia 27 2 5 2" xfId="10016" xr:uid="{00000000-0005-0000-0000-0000AC0D0000}"/>
    <cellStyle name="Migliaia 27 2 6" xfId="8375" xr:uid="{00000000-0005-0000-0000-0000AD0D0000}"/>
    <cellStyle name="Migliaia 27 3" xfId="1797" xr:uid="{00000000-0005-0000-0000-0000AE0D0000}"/>
    <cellStyle name="Migliaia 27 3 2" xfId="1798" xr:uid="{00000000-0005-0000-0000-0000AF0D0000}"/>
    <cellStyle name="Migliaia 27 3 2 2" xfId="1799" xr:uid="{00000000-0005-0000-0000-0000B00D0000}"/>
    <cellStyle name="Migliaia 27 3 2 2 2" xfId="8380" xr:uid="{00000000-0005-0000-0000-0000B10D0000}"/>
    <cellStyle name="Migliaia 27 3 2 3" xfId="1800" xr:uid="{00000000-0005-0000-0000-0000B20D0000}"/>
    <cellStyle name="Migliaia 27 3 2 3 2" xfId="8381" xr:uid="{00000000-0005-0000-0000-0000B30D0000}"/>
    <cellStyle name="Migliaia 27 3 2 4" xfId="6116" xr:uid="{00000000-0005-0000-0000-0000B40D0000}"/>
    <cellStyle name="Migliaia 27 3 2 4 2" xfId="9536" xr:uid="{00000000-0005-0000-0000-0000B50D0000}"/>
    <cellStyle name="Migliaia 27 3 2 5" xfId="7282" xr:uid="{00000000-0005-0000-0000-0000B60D0000}"/>
    <cellStyle name="Migliaia 27 3 2 5 2" xfId="10018" xr:uid="{00000000-0005-0000-0000-0000B70D0000}"/>
    <cellStyle name="Migliaia 27 3 2 6" xfId="8379" xr:uid="{00000000-0005-0000-0000-0000B80D0000}"/>
    <cellStyle name="Migliaia 27 3 3" xfId="1801" xr:uid="{00000000-0005-0000-0000-0000B90D0000}"/>
    <cellStyle name="Migliaia 27 3 3 2" xfId="1802" xr:uid="{00000000-0005-0000-0000-0000BA0D0000}"/>
    <cellStyle name="Migliaia 27 3 3 2 2" xfId="8383" xr:uid="{00000000-0005-0000-0000-0000BB0D0000}"/>
    <cellStyle name="Migliaia 27 3 3 3" xfId="1803" xr:uid="{00000000-0005-0000-0000-0000BC0D0000}"/>
    <cellStyle name="Migliaia 27 3 3 3 2" xfId="8384" xr:uid="{00000000-0005-0000-0000-0000BD0D0000}"/>
    <cellStyle name="Migliaia 27 3 3 4" xfId="6117" xr:uid="{00000000-0005-0000-0000-0000BE0D0000}"/>
    <cellStyle name="Migliaia 27 3 3 4 2" xfId="9537" xr:uid="{00000000-0005-0000-0000-0000BF0D0000}"/>
    <cellStyle name="Migliaia 27 3 3 5" xfId="7283" xr:uid="{00000000-0005-0000-0000-0000C00D0000}"/>
    <cellStyle name="Migliaia 27 3 3 5 2" xfId="10019" xr:uid="{00000000-0005-0000-0000-0000C10D0000}"/>
    <cellStyle name="Migliaia 27 3 3 6" xfId="8382" xr:uid="{00000000-0005-0000-0000-0000C20D0000}"/>
    <cellStyle name="Migliaia 27 3 4" xfId="1804" xr:uid="{00000000-0005-0000-0000-0000C30D0000}"/>
    <cellStyle name="Migliaia 27 3 4 2" xfId="8385" xr:uid="{00000000-0005-0000-0000-0000C40D0000}"/>
    <cellStyle name="Migliaia 27 3 5" xfId="1805" xr:uid="{00000000-0005-0000-0000-0000C50D0000}"/>
    <cellStyle name="Migliaia 27 3 5 2" xfId="8386" xr:uid="{00000000-0005-0000-0000-0000C60D0000}"/>
    <cellStyle name="Migliaia 27 3 6" xfId="6115" xr:uid="{00000000-0005-0000-0000-0000C70D0000}"/>
    <cellStyle name="Migliaia 27 3 6 2" xfId="9535" xr:uid="{00000000-0005-0000-0000-0000C80D0000}"/>
    <cellStyle name="Migliaia 27 3 7" xfId="7281" xr:uid="{00000000-0005-0000-0000-0000C90D0000}"/>
    <cellStyle name="Migliaia 27 3 7 2" xfId="10017" xr:uid="{00000000-0005-0000-0000-0000CA0D0000}"/>
    <cellStyle name="Migliaia 27 3 8" xfId="8378" xr:uid="{00000000-0005-0000-0000-0000CB0D0000}"/>
    <cellStyle name="Migliaia 27 4" xfId="1806" xr:uid="{00000000-0005-0000-0000-0000CC0D0000}"/>
    <cellStyle name="Migliaia 27 4 2" xfId="1807" xr:uid="{00000000-0005-0000-0000-0000CD0D0000}"/>
    <cellStyle name="Migliaia 27 4 2 2" xfId="1808" xr:uid="{00000000-0005-0000-0000-0000CE0D0000}"/>
    <cellStyle name="Migliaia 27 4 2 2 2" xfId="8389" xr:uid="{00000000-0005-0000-0000-0000CF0D0000}"/>
    <cellStyle name="Migliaia 27 4 2 3" xfId="8388" xr:uid="{00000000-0005-0000-0000-0000D00D0000}"/>
    <cellStyle name="Migliaia 27 4 3" xfId="1809" xr:uid="{00000000-0005-0000-0000-0000D10D0000}"/>
    <cellStyle name="Migliaia 27 4 3 2" xfId="8390" xr:uid="{00000000-0005-0000-0000-0000D20D0000}"/>
    <cellStyle name="Migliaia 27 4 4" xfId="1810" xr:uid="{00000000-0005-0000-0000-0000D30D0000}"/>
    <cellStyle name="Migliaia 27 4 4 2" xfId="8391" xr:uid="{00000000-0005-0000-0000-0000D40D0000}"/>
    <cellStyle name="Migliaia 27 4 5" xfId="6118" xr:uid="{00000000-0005-0000-0000-0000D50D0000}"/>
    <cellStyle name="Migliaia 27 4 5 2" xfId="9538" xr:uid="{00000000-0005-0000-0000-0000D60D0000}"/>
    <cellStyle name="Migliaia 27 4 6" xfId="7284" xr:uid="{00000000-0005-0000-0000-0000D70D0000}"/>
    <cellStyle name="Migliaia 27 4 6 2" xfId="10020" xr:uid="{00000000-0005-0000-0000-0000D80D0000}"/>
    <cellStyle name="Migliaia 27 4 7" xfId="8387" xr:uid="{00000000-0005-0000-0000-0000D90D0000}"/>
    <cellStyle name="Migliaia 27 5" xfId="1811" xr:uid="{00000000-0005-0000-0000-0000DA0D0000}"/>
    <cellStyle name="Migliaia 27 5 2" xfId="1812" xr:uid="{00000000-0005-0000-0000-0000DB0D0000}"/>
    <cellStyle name="Migliaia 27 5 2 2" xfId="8393" xr:uid="{00000000-0005-0000-0000-0000DC0D0000}"/>
    <cellStyle name="Migliaia 27 5 3" xfId="1813" xr:uid="{00000000-0005-0000-0000-0000DD0D0000}"/>
    <cellStyle name="Migliaia 27 5 3 2" xfId="8394" xr:uid="{00000000-0005-0000-0000-0000DE0D0000}"/>
    <cellStyle name="Migliaia 27 5 4" xfId="6119" xr:uid="{00000000-0005-0000-0000-0000DF0D0000}"/>
    <cellStyle name="Migliaia 27 5 4 2" xfId="9539" xr:uid="{00000000-0005-0000-0000-0000E00D0000}"/>
    <cellStyle name="Migliaia 27 5 5" xfId="7285" xr:uid="{00000000-0005-0000-0000-0000E10D0000}"/>
    <cellStyle name="Migliaia 27 5 5 2" xfId="10021" xr:uid="{00000000-0005-0000-0000-0000E20D0000}"/>
    <cellStyle name="Migliaia 27 5 6" xfId="8392" xr:uid="{00000000-0005-0000-0000-0000E30D0000}"/>
    <cellStyle name="Migliaia 27 6" xfId="1814" xr:uid="{00000000-0005-0000-0000-0000E40D0000}"/>
    <cellStyle name="Migliaia 27 6 2" xfId="8395" xr:uid="{00000000-0005-0000-0000-0000E50D0000}"/>
    <cellStyle name="Migliaia 27 7" xfId="1815" xr:uid="{00000000-0005-0000-0000-0000E60D0000}"/>
    <cellStyle name="Migliaia 27 7 2" xfId="8396" xr:uid="{00000000-0005-0000-0000-0000E70D0000}"/>
    <cellStyle name="Migliaia 27 8" xfId="6113" xr:uid="{00000000-0005-0000-0000-0000E80D0000}"/>
    <cellStyle name="Migliaia 27 8 2" xfId="9533" xr:uid="{00000000-0005-0000-0000-0000E90D0000}"/>
    <cellStyle name="Migliaia 27 9" xfId="7279" xr:uid="{00000000-0005-0000-0000-0000EA0D0000}"/>
    <cellStyle name="Migliaia 27 9 2" xfId="10015" xr:uid="{00000000-0005-0000-0000-0000EB0D0000}"/>
    <cellStyle name="Migliaia 28" xfId="1816" xr:uid="{00000000-0005-0000-0000-0000EC0D0000}"/>
    <cellStyle name="Migliaia 28 10" xfId="8397" xr:uid="{00000000-0005-0000-0000-0000ED0D0000}"/>
    <cellStyle name="Migliaia 28 2" xfId="1817" xr:uid="{00000000-0005-0000-0000-0000EE0D0000}"/>
    <cellStyle name="Migliaia 28 2 2" xfId="1818" xr:uid="{00000000-0005-0000-0000-0000EF0D0000}"/>
    <cellStyle name="Migliaia 28 2 2 2" xfId="8399" xr:uid="{00000000-0005-0000-0000-0000F00D0000}"/>
    <cellStyle name="Migliaia 28 2 3" xfId="1819" xr:uid="{00000000-0005-0000-0000-0000F10D0000}"/>
    <cellStyle name="Migliaia 28 2 3 2" xfId="8400" xr:uid="{00000000-0005-0000-0000-0000F20D0000}"/>
    <cellStyle name="Migliaia 28 2 4" xfId="6121" xr:uid="{00000000-0005-0000-0000-0000F30D0000}"/>
    <cellStyle name="Migliaia 28 2 4 2" xfId="9541" xr:uid="{00000000-0005-0000-0000-0000F40D0000}"/>
    <cellStyle name="Migliaia 28 2 5" xfId="7287" xr:uid="{00000000-0005-0000-0000-0000F50D0000}"/>
    <cellStyle name="Migliaia 28 2 5 2" xfId="10023" xr:uid="{00000000-0005-0000-0000-0000F60D0000}"/>
    <cellStyle name="Migliaia 28 2 6" xfId="8398" xr:uid="{00000000-0005-0000-0000-0000F70D0000}"/>
    <cellStyle name="Migliaia 28 3" xfId="1820" xr:uid="{00000000-0005-0000-0000-0000F80D0000}"/>
    <cellStyle name="Migliaia 28 3 2" xfId="1821" xr:uid="{00000000-0005-0000-0000-0000F90D0000}"/>
    <cellStyle name="Migliaia 28 3 2 2" xfId="1822" xr:uid="{00000000-0005-0000-0000-0000FA0D0000}"/>
    <cellStyle name="Migliaia 28 3 2 2 2" xfId="8403" xr:uid="{00000000-0005-0000-0000-0000FB0D0000}"/>
    <cellStyle name="Migliaia 28 3 2 3" xfId="1823" xr:uid="{00000000-0005-0000-0000-0000FC0D0000}"/>
    <cellStyle name="Migliaia 28 3 2 3 2" xfId="8404" xr:uid="{00000000-0005-0000-0000-0000FD0D0000}"/>
    <cellStyle name="Migliaia 28 3 2 4" xfId="6123" xr:uid="{00000000-0005-0000-0000-0000FE0D0000}"/>
    <cellStyle name="Migliaia 28 3 2 4 2" xfId="9543" xr:uid="{00000000-0005-0000-0000-0000FF0D0000}"/>
    <cellStyle name="Migliaia 28 3 2 5" xfId="7289" xr:uid="{00000000-0005-0000-0000-0000000E0000}"/>
    <cellStyle name="Migliaia 28 3 2 5 2" xfId="10025" xr:uid="{00000000-0005-0000-0000-0000010E0000}"/>
    <cellStyle name="Migliaia 28 3 2 6" xfId="8402" xr:uid="{00000000-0005-0000-0000-0000020E0000}"/>
    <cellStyle name="Migliaia 28 3 3" xfId="1824" xr:uid="{00000000-0005-0000-0000-0000030E0000}"/>
    <cellStyle name="Migliaia 28 3 3 2" xfId="1825" xr:uid="{00000000-0005-0000-0000-0000040E0000}"/>
    <cellStyle name="Migliaia 28 3 3 2 2" xfId="8406" xr:uid="{00000000-0005-0000-0000-0000050E0000}"/>
    <cellStyle name="Migliaia 28 3 3 3" xfId="1826" xr:uid="{00000000-0005-0000-0000-0000060E0000}"/>
    <cellStyle name="Migliaia 28 3 3 3 2" xfId="8407" xr:uid="{00000000-0005-0000-0000-0000070E0000}"/>
    <cellStyle name="Migliaia 28 3 3 4" xfId="6124" xr:uid="{00000000-0005-0000-0000-0000080E0000}"/>
    <cellStyle name="Migliaia 28 3 3 4 2" xfId="9544" xr:uid="{00000000-0005-0000-0000-0000090E0000}"/>
    <cellStyle name="Migliaia 28 3 3 5" xfId="7290" xr:uid="{00000000-0005-0000-0000-00000A0E0000}"/>
    <cellStyle name="Migliaia 28 3 3 5 2" xfId="10026" xr:uid="{00000000-0005-0000-0000-00000B0E0000}"/>
    <cellStyle name="Migliaia 28 3 3 6" xfId="8405" xr:uid="{00000000-0005-0000-0000-00000C0E0000}"/>
    <cellStyle name="Migliaia 28 3 4" xfId="1827" xr:uid="{00000000-0005-0000-0000-00000D0E0000}"/>
    <cellStyle name="Migliaia 28 3 4 2" xfId="8408" xr:uid="{00000000-0005-0000-0000-00000E0E0000}"/>
    <cellStyle name="Migliaia 28 3 5" xfId="1828" xr:uid="{00000000-0005-0000-0000-00000F0E0000}"/>
    <cellStyle name="Migliaia 28 3 5 2" xfId="8409" xr:uid="{00000000-0005-0000-0000-0000100E0000}"/>
    <cellStyle name="Migliaia 28 3 6" xfId="6122" xr:uid="{00000000-0005-0000-0000-0000110E0000}"/>
    <cellStyle name="Migliaia 28 3 6 2" xfId="9542" xr:uid="{00000000-0005-0000-0000-0000120E0000}"/>
    <cellStyle name="Migliaia 28 3 7" xfId="7288" xr:uid="{00000000-0005-0000-0000-0000130E0000}"/>
    <cellStyle name="Migliaia 28 3 7 2" xfId="10024" xr:uid="{00000000-0005-0000-0000-0000140E0000}"/>
    <cellStyle name="Migliaia 28 3 8" xfId="8401" xr:uid="{00000000-0005-0000-0000-0000150E0000}"/>
    <cellStyle name="Migliaia 28 4" xfId="1829" xr:uid="{00000000-0005-0000-0000-0000160E0000}"/>
    <cellStyle name="Migliaia 28 4 2" xfId="1830" xr:uid="{00000000-0005-0000-0000-0000170E0000}"/>
    <cellStyle name="Migliaia 28 4 2 2" xfId="1831" xr:uid="{00000000-0005-0000-0000-0000180E0000}"/>
    <cellStyle name="Migliaia 28 4 2 2 2" xfId="8412" xr:uid="{00000000-0005-0000-0000-0000190E0000}"/>
    <cellStyle name="Migliaia 28 4 2 3" xfId="8411" xr:uid="{00000000-0005-0000-0000-00001A0E0000}"/>
    <cellStyle name="Migliaia 28 4 3" xfId="1832" xr:uid="{00000000-0005-0000-0000-00001B0E0000}"/>
    <cellStyle name="Migliaia 28 4 3 2" xfId="8413" xr:uid="{00000000-0005-0000-0000-00001C0E0000}"/>
    <cellStyle name="Migliaia 28 4 4" xfId="1833" xr:uid="{00000000-0005-0000-0000-00001D0E0000}"/>
    <cellStyle name="Migliaia 28 4 4 2" xfId="8414" xr:uid="{00000000-0005-0000-0000-00001E0E0000}"/>
    <cellStyle name="Migliaia 28 4 5" xfId="6125" xr:uid="{00000000-0005-0000-0000-00001F0E0000}"/>
    <cellStyle name="Migliaia 28 4 5 2" xfId="9545" xr:uid="{00000000-0005-0000-0000-0000200E0000}"/>
    <cellStyle name="Migliaia 28 4 6" xfId="7291" xr:uid="{00000000-0005-0000-0000-0000210E0000}"/>
    <cellStyle name="Migliaia 28 4 6 2" xfId="10027" xr:uid="{00000000-0005-0000-0000-0000220E0000}"/>
    <cellStyle name="Migliaia 28 4 7" xfId="8410" xr:uid="{00000000-0005-0000-0000-0000230E0000}"/>
    <cellStyle name="Migliaia 28 5" xfId="1834" xr:uid="{00000000-0005-0000-0000-0000240E0000}"/>
    <cellStyle name="Migliaia 28 5 2" xfId="1835" xr:uid="{00000000-0005-0000-0000-0000250E0000}"/>
    <cellStyle name="Migliaia 28 5 2 2" xfId="8416" xr:uid="{00000000-0005-0000-0000-0000260E0000}"/>
    <cellStyle name="Migliaia 28 5 3" xfId="1836" xr:uid="{00000000-0005-0000-0000-0000270E0000}"/>
    <cellStyle name="Migliaia 28 5 3 2" xfId="8417" xr:uid="{00000000-0005-0000-0000-0000280E0000}"/>
    <cellStyle name="Migliaia 28 5 4" xfId="6126" xr:uid="{00000000-0005-0000-0000-0000290E0000}"/>
    <cellStyle name="Migliaia 28 5 4 2" xfId="9546" xr:uid="{00000000-0005-0000-0000-00002A0E0000}"/>
    <cellStyle name="Migliaia 28 5 5" xfId="7292" xr:uid="{00000000-0005-0000-0000-00002B0E0000}"/>
    <cellStyle name="Migliaia 28 5 5 2" xfId="10028" xr:uid="{00000000-0005-0000-0000-00002C0E0000}"/>
    <cellStyle name="Migliaia 28 5 6" xfId="8415" xr:uid="{00000000-0005-0000-0000-00002D0E0000}"/>
    <cellStyle name="Migliaia 28 6" xfId="1837" xr:uid="{00000000-0005-0000-0000-00002E0E0000}"/>
    <cellStyle name="Migliaia 28 6 2" xfId="8418" xr:uid="{00000000-0005-0000-0000-00002F0E0000}"/>
    <cellStyle name="Migliaia 28 7" xfId="1838" xr:uid="{00000000-0005-0000-0000-0000300E0000}"/>
    <cellStyle name="Migliaia 28 7 2" xfId="8419" xr:uid="{00000000-0005-0000-0000-0000310E0000}"/>
    <cellStyle name="Migliaia 28 8" xfId="6120" xr:uid="{00000000-0005-0000-0000-0000320E0000}"/>
    <cellStyle name="Migliaia 28 8 2" xfId="9540" xr:uid="{00000000-0005-0000-0000-0000330E0000}"/>
    <cellStyle name="Migliaia 28 9" xfId="7286" xr:uid="{00000000-0005-0000-0000-0000340E0000}"/>
    <cellStyle name="Migliaia 28 9 2" xfId="10022" xr:uid="{00000000-0005-0000-0000-0000350E0000}"/>
    <cellStyle name="Migliaia 29" xfId="1839" xr:uid="{00000000-0005-0000-0000-0000360E0000}"/>
    <cellStyle name="Migliaia 29 10" xfId="8420" xr:uid="{00000000-0005-0000-0000-0000370E0000}"/>
    <cellStyle name="Migliaia 29 2" xfId="1840" xr:uid="{00000000-0005-0000-0000-0000380E0000}"/>
    <cellStyle name="Migliaia 29 2 2" xfId="1841" xr:uid="{00000000-0005-0000-0000-0000390E0000}"/>
    <cellStyle name="Migliaia 29 2 2 2" xfId="8422" xr:uid="{00000000-0005-0000-0000-00003A0E0000}"/>
    <cellStyle name="Migliaia 29 2 3" xfId="1842" xr:uid="{00000000-0005-0000-0000-00003B0E0000}"/>
    <cellStyle name="Migliaia 29 2 3 2" xfId="8423" xr:uid="{00000000-0005-0000-0000-00003C0E0000}"/>
    <cellStyle name="Migliaia 29 2 4" xfId="6128" xr:uid="{00000000-0005-0000-0000-00003D0E0000}"/>
    <cellStyle name="Migliaia 29 2 4 2" xfId="9548" xr:uid="{00000000-0005-0000-0000-00003E0E0000}"/>
    <cellStyle name="Migliaia 29 2 5" xfId="7294" xr:uid="{00000000-0005-0000-0000-00003F0E0000}"/>
    <cellStyle name="Migliaia 29 2 5 2" xfId="10030" xr:uid="{00000000-0005-0000-0000-0000400E0000}"/>
    <cellStyle name="Migliaia 29 2 6" xfId="8421" xr:uid="{00000000-0005-0000-0000-0000410E0000}"/>
    <cellStyle name="Migliaia 29 3" xfId="1843" xr:uid="{00000000-0005-0000-0000-0000420E0000}"/>
    <cellStyle name="Migliaia 29 3 2" xfId="1844" xr:uid="{00000000-0005-0000-0000-0000430E0000}"/>
    <cellStyle name="Migliaia 29 3 2 2" xfId="1845" xr:uid="{00000000-0005-0000-0000-0000440E0000}"/>
    <cellStyle name="Migliaia 29 3 2 2 2" xfId="8426" xr:uid="{00000000-0005-0000-0000-0000450E0000}"/>
    <cellStyle name="Migliaia 29 3 2 3" xfId="1846" xr:uid="{00000000-0005-0000-0000-0000460E0000}"/>
    <cellStyle name="Migliaia 29 3 2 3 2" xfId="8427" xr:uid="{00000000-0005-0000-0000-0000470E0000}"/>
    <cellStyle name="Migliaia 29 3 2 4" xfId="6130" xr:uid="{00000000-0005-0000-0000-0000480E0000}"/>
    <cellStyle name="Migliaia 29 3 2 4 2" xfId="9550" xr:uid="{00000000-0005-0000-0000-0000490E0000}"/>
    <cellStyle name="Migliaia 29 3 2 5" xfId="7296" xr:uid="{00000000-0005-0000-0000-00004A0E0000}"/>
    <cellStyle name="Migliaia 29 3 2 5 2" xfId="10032" xr:uid="{00000000-0005-0000-0000-00004B0E0000}"/>
    <cellStyle name="Migliaia 29 3 2 6" xfId="8425" xr:uid="{00000000-0005-0000-0000-00004C0E0000}"/>
    <cellStyle name="Migliaia 29 3 3" xfId="1847" xr:uid="{00000000-0005-0000-0000-00004D0E0000}"/>
    <cellStyle name="Migliaia 29 3 3 2" xfId="1848" xr:uid="{00000000-0005-0000-0000-00004E0E0000}"/>
    <cellStyle name="Migliaia 29 3 3 2 2" xfId="8429" xr:uid="{00000000-0005-0000-0000-00004F0E0000}"/>
    <cellStyle name="Migliaia 29 3 3 3" xfId="1849" xr:uid="{00000000-0005-0000-0000-0000500E0000}"/>
    <cellStyle name="Migliaia 29 3 3 3 2" xfId="8430" xr:uid="{00000000-0005-0000-0000-0000510E0000}"/>
    <cellStyle name="Migliaia 29 3 3 4" xfId="6131" xr:uid="{00000000-0005-0000-0000-0000520E0000}"/>
    <cellStyle name="Migliaia 29 3 3 4 2" xfId="9551" xr:uid="{00000000-0005-0000-0000-0000530E0000}"/>
    <cellStyle name="Migliaia 29 3 3 5" xfId="7297" xr:uid="{00000000-0005-0000-0000-0000540E0000}"/>
    <cellStyle name="Migliaia 29 3 3 5 2" xfId="10033" xr:uid="{00000000-0005-0000-0000-0000550E0000}"/>
    <cellStyle name="Migliaia 29 3 3 6" xfId="8428" xr:uid="{00000000-0005-0000-0000-0000560E0000}"/>
    <cellStyle name="Migliaia 29 3 4" xfId="1850" xr:uid="{00000000-0005-0000-0000-0000570E0000}"/>
    <cellStyle name="Migliaia 29 3 4 2" xfId="8431" xr:uid="{00000000-0005-0000-0000-0000580E0000}"/>
    <cellStyle name="Migliaia 29 3 5" xfId="1851" xr:uid="{00000000-0005-0000-0000-0000590E0000}"/>
    <cellStyle name="Migliaia 29 3 5 2" xfId="8432" xr:uid="{00000000-0005-0000-0000-00005A0E0000}"/>
    <cellStyle name="Migliaia 29 3 6" xfId="6129" xr:uid="{00000000-0005-0000-0000-00005B0E0000}"/>
    <cellStyle name="Migliaia 29 3 6 2" xfId="9549" xr:uid="{00000000-0005-0000-0000-00005C0E0000}"/>
    <cellStyle name="Migliaia 29 3 7" xfId="7295" xr:uid="{00000000-0005-0000-0000-00005D0E0000}"/>
    <cellStyle name="Migliaia 29 3 7 2" xfId="10031" xr:uid="{00000000-0005-0000-0000-00005E0E0000}"/>
    <cellStyle name="Migliaia 29 3 8" xfId="8424" xr:uid="{00000000-0005-0000-0000-00005F0E0000}"/>
    <cellStyle name="Migliaia 29 4" xfId="1852" xr:uid="{00000000-0005-0000-0000-0000600E0000}"/>
    <cellStyle name="Migliaia 29 4 2" xfId="1853" xr:uid="{00000000-0005-0000-0000-0000610E0000}"/>
    <cellStyle name="Migliaia 29 4 2 2" xfId="1854" xr:uid="{00000000-0005-0000-0000-0000620E0000}"/>
    <cellStyle name="Migliaia 29 4 2 2 2" xfId="8435" xr:uid="{00000000-0005-0000-0000-0000630E0000}"/>
    <cellStyle name="Migliaia 29 4 2 3" xfId="8434" xr:uid="{00000000-0005-0000-0000-0000640E0000}"/>
    <cellStyle name="Migliaia 29 4 3" xfId="1855" xr:uid="{00000000-0005-0000-0000-0000650E0000}"/>
    <cellStyle name="Migliaia 29 4 3 2" xfId="8436" xr:uid="{00000000-0005-0000-0000-0000660E0000}"/>
    <cellStyle name="Migliaia 29 4 4" xfId="1856" xr:uid="{00000000-0005-0000-0000-0000670E0000}"/>
    <cellStyle name="Migliaia 29 4 4 2" xfId="8437" xr:uid="{00000000-0005-0000-0000-0000680E0000}"/>
    <cellStyle name="Migliaia 29 4 5" xfId="6132" xr:uid="{00000000-0005-0000-0000-0000690E0000}"/>
    <cellStyle name="Migliaia 29 4 5 2" xfId="9552" xr:uid="{00000000-0005-0000-0000-00006A0E0000}"/>
    <cellStyle name="Migliaia 29 4 6" xfId="7298" xr:uid="{00000000-0005-0000-0000-00006B0E0000}"/>
    <cellStyle name="Migliaia 29 4 6 2" xfId="10034" xr:uid="{00000000-0005-0000-0000-00006C0E0000}"/>
    <cellStyle name="Migliaia 29 4 7" xfId="8433" xr:uid="{00000000-0005-0000-0000-00006D0E0000}"/>
    <cellStyle name="Migliaia 29 5" xfId="1857" xr:uid="{00000000-0005-0000-0000-00006E0E0000}"/>
    <cellStyle name="Migliaia 29 5 2" xfId="1858" xr:uid="{00000000-0005-0000-0000-00006F0E0000}"/>
    <cellStyle name="Migliaia 29 5 2 2" xfId="8439" xr:uid="{00000000-0005-0000-0000-0000700E0000}"/>
    <cellStyle name="Migliaia 29 5 3" xfId="1859" xr:uid="{00000000-0005-0000-0000-0000710E0000}"/>
    <cellStyle name="Migliaia 29 5 3 2" xfId="8440" xr:uid="{00000000-0005-0000-0000-0000720E0000}"/>
    <cellStyle name="Migliaia 29 5 4" xfId="6133" xr:uid="{00000000-0005-0000-0000-0000730E0000}"/>
    <cellStyle name="Migliaia 29 5 4 2" xfId="9553" xr:uid="{00000000-0005-0000-0000-0000740E0000}"/>
    <cellStyle name="Migliaia 29 5 5" xfId="7299" xr:uid="{00000000-0005-0000-0000-0000750E0000}"/>
    <cellStyle name="Migliaia 29 5 5 2" xfId="10035" xr:uid="{00000000-0005-0000-0000-0000760E0000}"/>
    <cellStyle name="Migliaia 29 5 6" xfId="8438" xr:uid="{00000000-0005-0000-0000-0000770E0000}"/>
    <cellStyle name="Migliaia 29 6" xfId="1860" xr:uid="{00000000-0005-0000-0000-0000780E0000}"/>
    <cellStyle name="Migliaia 29 6 2" xfId="8441" xr:uid="{00000000-0005-0000-0000-0000790E0000}"/>
    <cellStyle name="Migliaia 29 7" xfId="1861" xr:uid="{00000000-0005-0000-0000-00007A0E0000}"/>
    <cellStyle name="Migliaia 29 7 2" xfId="8442" xr:uid="{00000000-0005-0000-0000-00007B0E0000}"/>
    <cellStyle name="Migliaia 29 8" xfId="6127" xr:uid="{00000000-0005-0000-0000-00007C0E0000}"/>
    <cellStyle name="Migliaia 29 8 2" xfId="9547" xr:uid="{00000000-0005-0000-0000-00007D0E0000}"/>
    <cellStyle name="Migliaia 29 9" xfId="7293" xr:uid="{00000000-0005-0000-0000-00007E0E0000}"/>
    <cellStyle name="Migliaia 29 9 2" xfId="10029" xr:uid="{00000000-0005-0000-0000-00007F0E0000}"/>
    <cellStyle name="Migliaia 3" xfId="1862" xr:uid="{00000000-0005-0000-0000-0000800E0000}"/>
    <cellStyle name="Migliaia 3 10" xfId="8443" xr:uid="{00000000-0005-0000-0000-0000810E0000}"/>
    <cellStyle name="Migliaia 3 2" xfId="1863" xr:uid="{00000000-0005-0000-0000-0000820E0000}"/>
    <cellStyle name="Migliaia 3 2 2" xfId="1864" xr:uid="{00000000-0005-0000-0000-0000830E0000}"/>
    <cellStyle name="Migliaia 3 2 2 2" xfId="8445" xr:uid="{00000000-0005-0000-0000-0000840E0000}"/>
    <cellStyle name="Migliaia 3 2 3" xfId="1865" xr:uid="{00000000-0005-0000-0000-0000850E0000}"/>
    <cellStyle name="Migliaia 3 2 3 2" xfId="8446" xr:uid="{00000000-0005-0000-0000-0000860E0000}"/>
    <cellStyle name="Migliaia 3 2 4" xfId="6135" xr:uid="{00000000-0005-0000-0000-0000870E0000}"/>
    <cellStyle name="Migliaia 3 2 4 2" xfId="9555" xr:uid="{00000000-0005-0000-0000-0000880E0000}"/>
    <cellStyle name="Migliaia 3 2 5" xfId="7301" xr:uid="{00000000-0005-0000-0000-0000890E0000}"/>
    <cellStyle name="Migliaia 3 2 5 2" xfId="10037" xr:uid="{00000000-0005-0000-0000-00008A0E0000}"/>
    <cellStyle name="Migliaia 3 2 6" xfId="8444" xr:uid="{00000000-0005-0000-0000-00008B0E0000}"/>
    <cellStyle name="Migliaia 3 3" xfId="1866" xr:uid="{00000000-0005-0000-0000-00008C0E0000}"/>
    <cellStyle name="Migliaia 3 3 2" xfId="1867" xr:uid="{00000000-0005-0000-0000-00008D0E0000}"/>
    <cellStyle name="Migliaia 3 3 2 2" xfId="1868" xr:uid="{00000000-0005-0000-0000-00008E0E0000}"/>
    <cellStyle name="Migliaia 3 3 2 2 2" xfId="8449" xr:uid="{00000000-0005-0000-0000-00008F0E0000}"/>
    <cellStyle name="Migliaia 3 3 2 3" xfId="1869" xr:uid="{00000000-0005-0000-0000-0000900E0000}"/>
    <cellStyle name="Migliaia 3 3 2 3 2" xfId="8450" xr:uid="{00000000-0005-0000-0000-0000910E0000}"/>
    <cellStyle name="Migliaia 3 3 2 4" xfId="6137" xr:uid="{00000000-0005-0000-0000-0000920E0000}"/>
    <cellStyle name="Migliaia 3 3 2 4 2" xfId="9557" xr:uid="{00000000-0005-0000-0000-0000930E0000}"/>
    <cellStyle name="Migliaia 3 3 2 5" xfId="7303" xr:uid="{00000000-0005-0000-0000-0000940E0000}"/>
    <cellStyle name="Migliaia 3 3 2 5 2" xfId="10039" xr:uid="{00000000-0005-0000-0000-0000950E0000}"/>
    <cellStyle name="Migliaia 3 3 2 6" xfId="8448" xr:uid="{00000000-0005-0000-0000-0000960E0000}"/>
    <cellStyle name="Migliaia 3 3 3" xfId="1870" xr:uid="{00000000-0005-0000-0000-0000970E0000}"/>
    <cellStyle name="Migliaia 3 3 3 2" xfId="1871" xr:uid="{00000000-0005-0000-0000-0000980E0000}"/>
    <cellStyle name="Migliaia 3 3 3 2 2" xfId="8452" xr:uid="{00000000-0005-0000-0000-0000990E0000}"/>
    <cellStyle name="Migliaia 3 3 3 3" xfId="1872" xr:uid="{00000000-0005-0000-0000-00009A0E0000}"/>
    <cellStyle name="Migliaia 3 3 3 3 2" xfId="8453" xr:uid="{00000000-0005-0000-0000-00009B0E0000}"/>
    <cellStyle name="Migliaia 3 3 3 4" xfId="6138" xr:uid="{00000000-0005-0000-0000-00009C0E0000}"/>
    <cellStyle name="Migliaia 3 3 3 4 2" xfId="9558" xr:uid="{00000000-0005-0000-0000-00009D0E0000}"/>
    <cellStyle name="Migliaia 3 3 3 5" xfId="7304" xr:uid="{00000000-0005-0000-0000-00009E0E0000}"/>
    <cellStyle name="Migliaia 3 3 3 5 2" xfId="10040" xr:uid="{00000000-0005-0000-0000-00009F0E0000}"/>
    <cellStyle name="Migliaia 3 3 3 6" xfId="8451" xr:uid="{00000000-0005-0000-0000-0000A00E0000}"/>
    <cellStyle name="Migliaia 3 3 4" xfId="1873" xr:uid="{00000000-0005-0000-0000-0000A10E0000}"/>
    <cellStyle name="Migliaia 3 3 4 2" xfId="8454" xr:uid="{00000000-0005-0000-0000-0000A20E0000}"/>
    <cellStyle name="Migliaia 3 3 5" xfId="1874" xr:uid="{00000000-0005-0000-0000-0000A30E0000}"/>
    <cellStyle name="Migliaia 3 3 5 2" xfId="8455" xr:uid="{00000000-0005-0000-0000-0000A40E0000}"/>
    <cellStyle name="Migliaia 3 3 6" xfId="6136" xr:uid="{00000000-0005-0000-0000-0000A50E0000}"/>
    <cellStyle name="Migliaia 3 3 6 2" xfId="9556" xr:uid="{00000000-0005-0000-0000-0000A60E0000}"/>
    <cellStyle name="Migliaia 3 3 7" xfId="7302" xr:uid="{00000000-0005-0000-0000-0000A70E0000}"/>
    <cellStyle name="Migliaia 3 3 7 2" xfId="10038" xr:uid="{00000000-0005-0000-0000-0000A80E0000}"/>
    <cellStyle name="Migliaia 3 3 8" xfId="8447" xr:uid="{00000000-0005-0000-0000-0000A90E0000}"/>
    <cellStyle name="Migliaia 3 4" xfId="1875" xr:uid="{00000000-0005-0000-0000-0000AA0E0000}"/>
    <cellStyle name="Migliaia 3 4 2" xfId="1876" xr:uid="{00000000-0005-0000-0000-0000AB0E0000}"/>
    <cellStyle name="Migliaia 3 4 2 2" xfId="1877" xr:uid="{00000000-0005-0000-0000-0000AC0E0000}"/>
    <cellStyle name="Migliaia 3 4 2 2 2" xfId="8458" xr:uid="{00000000-0005-0000-0000-0000AD0E0000}"/>
    <cellStyle name="Migliaia 3 4 2 3" xfId="8457" xr:uid="{00000000-0005-0000-0000-0000AE0E0000}"/>
    <cellStyle name="Migliaia 3 4 3" xfId="1878" xr:uid="{00000000-0005-0000-0000-0000AF0E0000}"/>
    <cellStyle name="Migliaia 3 4 3 2" xfId="8459" xr:uid="{00000000-0005-0000-0000-0000B00E0000}"/>
    <cellStyle name="Migliaia 3 4 4" xfId="1879" xr:uid="{00000000-0005-0000-0000-0000B10E0000}"/>
    <cellStyle name="Migliaia 3 4 4 2" xfId="8460" xr:uid="{00000000-0005-0000-0000-0000B20E0000}"/>
    <cellStyle name="Migliaia 3 4 5" xfId="6139" xr:uid="{00000000-0005-0000-0000-0000B30E0000}"/>
    <cellStyle name="Migliaia 3 4 5 2" xfId="9559" xr:uid="{00000000-0005-0000-0000-0000B40E0000}"/>
    <cellStyle name="Migliaia 3 4 6" xfId="7305" xr:uid="{00000000-0005-0000-0000-0000B50E0000}"/>
    <cellStyle name="Migliaia 3 4 6 2" xfId="10041" xr:uid="{00000000-0005-0000-0000-0000B60E0000}"/>
    <cellStyle name="Migliaia 3 4 7" xfId="8456" xr:uid="{00000000-0005-0000-0000-0000B70E0000}"/>
    <cellStyle name="Migliaia 3 5" xfId="1880" xr:uid="{00000000-0005-0000-0000-0000B80E0000}"/>
    <cellStyle name="Migliaia 3 5 2" xfId="1881" xr:uid="{00000000-0005-0000-0000-0000B90E0000}"/>
    <cellStyle name="Migliaia 3 5 2 2" xfId="8462" xr:uid="{00000000-0005-0000-0000-0000BA0E0000}"/>
    <cellStyle name="Migliaia 3 5 3" xfId="1882" xr:uid="{00000000-0005-0000-0000-0000BB0E0000}"/>
    <cellStyle name="Migliaia 3 5 3 2" xfId="8463" xr:uid="{00000000-0005-0000-0000-0000BC0E0000}"/>
    <cellStyle name="Migliaia 3 5 4" xfId="6140" xr:uid="{00000000-0005-0000-0000-0000BD0E0000}"/>
    <cellStyle name="Migliaia 3 5 4 2" xfId="9560" xr:uid="{00000000-0005-0000-0000-0000BE0E0000}"/>
    <cellStyle name="Migliaia 3 5 5" xfId="7306" xr:uid="{00000000-0005-0000-0000-0000BF0E0000}"/>
    <cellStyle name="Migliaia 3 5 5 2" xfId="10042" xr:uid="{00000000-0005-0000-0000-0000C00E0000}"/>
    <cellStyle name="Migliaia 3 5 6" xfId="8461" xr:uid="{00000000-0005-0000-0000-0000C10E0000}"/>
    <cellStyle name="Migliaia 3 6" xfId="1883" xr:uid="{00000000-0005-0000-0000-0000C20E0000}"/>
    <cellStyle name="Migliaia 3 6 2" xfId="8464" xr:uid="{00000000-0005-0000-0000-0000C30E0000}"/>
    <cellStyle name="Migliaia 3 7" xfId="1884" xr:uid="{00000000-0005-0000-0000-0000C40E0000}"/>
    <cellStyle name="Migliaia 3 7 2" xfId="8465" xr:uid="{00000000-0005-0000-0000-0000C50E0000}"/>
    <cellStyle name="Migliaia 3 8" xfId="6134" xr:uid="{00000000-0005-0000-0000-0000C60E0000}"/>
    <cellStyle name="Migliaia 3 8 2" xfId="9554" xr:uid="{00000000-0005-0000-0000-0000C70E0000}"/>
    <cellStyle name="Migliaia 3 9" xfId="7300" xr:uid="{00000000-0005-0000-0000-0000C80E0000}"/>
    <cellStyle name="Migliaia 3 9 2" xfId="10036" xr:uid="{00000000-0005-0000-0000-0000C90E0000}"/>
    <cellStyle name="Migliaia 30" xfId="1885" xr:uid="{00000000-0005-0000-0000-0000CA0E0000}"/>
    <cellStyle name="Migliaia 30 10" xfId="8466" xr:uid="{00000000-0005-0000-0000-0000CB0E0000}"/>
    <cellStyle name="Migliaia 30 2" xfId="1886" xr:uid="{00000000-0005-0000-0000-0000CC0E0000}"/>
    <cellStyle name="Migliaia 30 2 2" xfId="1887" xr:uid="{00000000-0005-0000-0000-0000CD0E0000}"/>
    <cellStyle name="Migliaia 30 2 2 2" xfId="8468" xr:uid="{00000000-0005-0000-0000-0000CE0E0000}"/>
    <cellStyle name="Migliaia 30 2 3" xfId="1888" xr:uid="{00000000-0005-0000-0000-0000CF0E0000}"/>
    <cellStyle name="Migliaia 30 2 3 2" xfId="8469" xr:uid="{00000000-0005-0000-0000-0000D00E0000}"/>
    <cellStyle name="Migliaia 30 2 4" xfId="6142" xr:uid="{00000000-0005-0000-0000-0000D10E0000}"/>
    <cellStyle name="Migliaia 30 2 4 2" xfId="9562" xr:uid="{00000000-0005-0000-0000-0000D20E0000}"/>
    <cellStyle name="Migliaia 30 2 5" xfId="7308" xr:uid="{00000000-0005-0000-0000-0000D30E0000}"/>
    <cellStyle name="Migliaia 30 2 5 2" xfId="10044" xr:uid="{00000000-0005-0000-0000-0000D40E0000}"/>
    <cellStyle name="Migliaia 30 2 6" xfId="8467" xr:uid="{00000000-0005-0000-0000-0000D50E0000}"/>
    <cellStyle name="Migliaia 30 3" xfId="1889" xr:uid="{00000000-0005-0000-0000-0000D60E0000}"/>
    <cellStyle name="Migliaia 30 3 2" xfId="1890" xr:uid="{00000000-0005-0000-0000-0000D70E0000}"/>
    <cellStyle name="Migliaia 30 3 2 2" xfId="1891" xr:uid="{00000000-0005-0000-0000-0000D80E0000}"/>
    <cellStyle name="Migliaia 30 3 2 2 2" xfId="8472" xr:uid="{00000000-0005-0000-0000-0000D90E0000}"/>
    <cellStyle name="Migliaia 30 3 2 3" xfId="1892" xr:uid="{00000000-0005-0000-0000-0000DA0E0000}"/>
    <cellStyle name="Migliaia 30 3 2 3 2" xfId="8473" xr:uid="{00000000-0005-0000-0000-0000DB0E0000}"/>
    <cellStyle name="Migliaia 30 3 2 4" xfId="6144" xr:uid="{00000000-0005-0000-0000-0000DC0E0000}"/>
    <cellStyle name="Migliaia 30 3 2 4 2" xfId="9564" xr:uid="{00000000-0005-0000-0000-0000DD0E0000}"/>
    <cellStyle name="Migliaia 30 3 2 5" xfId="7310" xr:uid="{00000000-0005-0000-0000-0000DE0E0000}"/>
    <cellStyle name="Migliaia 30 3 2 5 2" xfId="10046" xr:uid="{00000000-0005-0000-0000-0000DF0E0000}"/>
    <cellStyle name="Migliaia 30 3 2 6" xfId="8471" xr:uid="{00000000-0005-0000-0000-0000E00E0000}"/>
    <cellStyle name="Migliaia 30 3 3" xfId="1893" xr:uid="{00000000-0005-0000-0000-0000E10E0000}"/>
    <cellStyle name="Migliaia 30 3 3 2" xfId="1894" xr:uid="{00000000-0005-0000-0000-0000E20E0000}"/>
    <cellStyle name="Migliaia 30 3 3 2 2" xfId="8475" xr:uid="{00000000-0005-0000-0000-0000E30E0000}"/>
    <cellStyle name="Migliaia 30 3 3 3" xfId="1895" xr:uid="{00000000-0005-0000-0000-0000E40E0000}"/>
    <cellStyle name="Migliaia 30 3 3 3 2" xfId="8476" xr:uid="{00000000-0005-0000-0000-0000E50E0000}"/>
    <cellStyle name="Migliaia 30 3 3 4" xfId="6145" xr:uid="{00000000-0005-0000-0000-0000E60E0000}"/>
    <cellStyle name="Migliaia 30 3 3 4 2" xfId="9565" xr:uid="{00000000-0005-0000-0000-0000E70E0000}"/>
    <cellStyle name="Migliaia 30 3 3 5" xfId="7311" xr:uid="{00000000-0005-0000-0000-0000E80E0000}"/>
    <cellStyle name="Migliaia 30 3 3 5 2" xfId="10047" xr:uid="{00000000-0005-0000-0000-0000E90E0000}"/>
    <cellStyle name="Migliaia 30 3 3 6" xfId="8474" xr:uid="{00000000-0005-0000-0000-0000EA0E0000}"/>
    <cellStyle name="Migliaia 30 3 4" xfId="1896" xr:uid="{00000000-0005-0000-0000-0000EB0E0000}"/>
    <cellStyle name="Migliaia 30 3 4 2" xfId="8477" xr:uid="{00000000-0005-0000-0000-0000EC0E0000}"/>
    <cellStyle name="Migliaia 30 3 5" xfId="1897" xr:uid="{00000000-0005-0000-0000-0000ED0E0000}"/>
    <cellStyle name="Migliaia 30 3 5 2" xfId="8478" xr:uid="{00000000-0005-0000-0000-0000EE0E0000}"/>
    <cellStyle name="Migliaia 30 3 6" xfId="6143" xr:uid="{00000000-0005-0000-0000-0000EF0E0000}"/>
    <cellStyle name="Migliaia 30 3 6 2" xfId="9563" xr:uid="{00000000-0005-0000-0000-0000F00E0000}"/>
    <cellStyle name="Migliaia 30 3 7" xfId="7309" xr:uid="{00000000-0005-0000-0000-0000F10E0000}"/>
    <cellStyle name="Migliaia 30 3 7 2" xfId="10045" xr:uid="{00000000-0005-0000-0000-0000F20E0000}"/>
    <cellStyle name="Migliaia 30 3 8" xfId="8470" xr:uid="{00000000-0005-0000-0000-0000F30E0000}"/>
    <cellStyle name="Migliaia 30 4" xfId="1898" xr:uid="{00000000-0005-0000-0000-0000F40E0000}"/>
    <cellStyle name="Migliaia 30 4 2" xfId="1899" xr:uid="{00000000-0005-0000-0000-0000F50E0000}"/>
    <cellStyle name="Migliaia 30 4 2 2" xfId="1900" xr:uid="{00000000-0005-0000-0000-0000F60E0000}"/>
    <cellStyle name="Migliaia 30 4 2 2 2" xfId="8481" xr:uid="{00000000-0005-0000-0000-0000F70E0000}"/>
    <cellStyle name="Migliaia 30 4 2 3" xfId="8480" xr:uid="{00000000-0005-0000-0000-0000F80E0000}"/>
    <cellStyle name="Migliaia 30 4 3" xfId="1901" xr:uid="{00000000-0005-0000-0000-0000F90E0000}"/>
    <cellStyle name="Migliaia 30 4 3 2" xfId="8482" xr:uid="{00000000-0005-0000-0000-0000FA0E0000}"/>
    <cellStyle name="Migliaia 30 4 4" xfId="1902" xr:uid="{00000000-0005-0000-0000-0000FB0E0000}"/>
    <cellStyle name="Migliaia 30 4 4 2" xfId="8483" xr:uid="{00000000-0005-0000-0000-0000FC0E0000}"/>
    <cellStyle name="Migliaia 30 4 5" xfId="6146" xr:uid="{00000000-0005-0000-0000-0000FD0E0000}"/>
    <cellStyle name="Migliaia 30 4 5 2" xfId="9566" xr:uid="{00000000-0005-0000-0000-0000FE0E0000}"/>
    <cellStyle name="Migliaia 30 4 6" xfId="7312" xr:uid="{00000000-0005-0000-0000-0000FF0E0000}"/>
    <cellStyle name="Migliaia 30 4 6 2" xfId="10048" xr:uid="{00000000-0005-0000-0000-0000000F0000}"/>
    <cellStyle name="Migliaia 30 4 7" xfId="8479" xr:uid="{00000000-0005-0000-0000-0000010F0000}"/>
    <cellStyle name="Migliaia 30 5" xfId="1903" xr:uid="{00000000-0005-0000-0000-0000020F0000}"/>
    <cellStyle name="Migliaia 30 5 2" xfId="1904" xr:uid="{00000000-0005-0000-0000-0000030F0000}"/>
    <cellStyle name="Migliaia 30 5 2 2" xfId="8485" xr:uid="{00000000-0005-0000-0000-0000040F0000}"/>
    <cellStyle name="Migliaia 30 5 3" xfId="1905" xr:uid="{00000000-0005-0000-0000-0000050F0000}"/>
    <cellStyle name="Migliaia 30 5 3 2" xfId="8486" xr:uid="{00000000-0005-0000-0000-0000060F0000}"/>
    <cellStyle name="Migliaia 30 5 4" xfId="6147" xr:uid="{00000000-0005-0000-0000-0000070F0000}"/>
    <cellStyle name="Migliaia 30 5 4 2" xfId="9567" xr:uid="{00000000-0005-0000-0000-0000080F0000}"/>
    <cellStyle name="Migliaia 30 5 5" xfId="7313" xr:uid="{00000000-0005-0000-0000-0000090F0000}"/>
    <cellStyle name="Migliaia 30 5 5 2" xfId="10049" xr:uid="{00000000-0005-0000-0000-00000A0F0000}"/>
    <cellStyle name="Migliaia 30 5 6" xfId="8484" xr:uid="{00000000-0005-0000-0000-00000B0F0000}"/>
    <cellStyle name="Migliaia 30 6" xfId="1906" xr:uid="{00000000-0005-0000-0000-00000C0F0000}"/>
    <cellStyle name="Migliaia 30 6 2" xfId="8487" xr:uid="{00000000-0005-0000-0000-00000D0F0000}"/>
    <cellStyle name="Migliaia 30 7" xfId="1907" xr:uid="{00000000-0005-0000-0000-00000E0F0000}"/>
    <cellStyle name="Migliaia 30 7 2" xfId="8488" xr:uid="{00000000-0005-0000-0000-00000F0F0000}"/>
    <cellStyle name="Migliaia 30 8" xfId="6141" xr:uid="{00000000-0005-0000-0000-0000100F0000}"/>
    <cellStyle name="Migliaia 30 8 2" xfId="9561" xr:uid="{00000000-0005-0000-0000-0000110F0000}"/>
    <cellStyle name="Migliaia 30 9" xfId="7307" xr:uid="{00000000-0005-0000-0000-0000120F0000}"/>
    <cellStyle name="Migliaia 30 9 2" xfId="10043" xr:uid="{00000000-0005-0000-0000-0000130F0000}"/>
    <cellStyle name="Migliaia 31" xfId="1908" xr:uid="{00000000-0005-0000-0000-0000140F0000}"/>
    <cellStyle name="Migliaia 31 10" xfId="8489" xr:uid="{00000000-0005-0000-0000-0000150F0000}"/>
    <cellStyle name="Migliaia 31 2" xfId="1909" xr:uid="{00000000-0005-0000-0000-0000160F0000}"/>
    <cellStyle name="Migliaia 31 2 2" xfId="1910" xr:uid="{00000000-0005-0000-0000-0000170F0000}"/>
    <cellStyle name="Migliaia 31 2 2 2" xfId="8491" xr:uid="{00000000-0005-0000-0000-0000180F0000}"/>
    <cellStyle name="Migliaia 31 2 3" xfId="1911" xr:uid="{00000000-0005-0000-0000-0000190F0000}"/>
    <cellStyle name="Migliaia 31 2 3 2" xfId="8492" xr:uid="{00000000-0005-0000-0000-00001A0F0000}"/>
    <cellStyle name="Migliaia 31 2 4" xfId="6149" xr:uid="{00000000-0005-0000-0000-00001B0F0000}"/>
    <cellStyle name="Migliaia 31 2 4 2" xfId="9569" xr:uid="{00000000-0005-0000-0000-00001C0F0000}"/>
    <cellStyle name="Migliaia 31 2 5" xfId="7315" xr:uid="{00000000-0005-0000-0000-00001D0F0000}"/>
    <cellStyle name="Migliaia 31 2 5 2" xfId="10051" xr:uid="{00000000-0005-0000-0000-00001E0F0000}"/>
    <cellStyle name="Migliaia 31 2 6" xfId="8490" xr:uid="{00000000-0005-0000-0000-00001F0F0000}"/>
    <cellStyle name="Migliaia 31 3" xfId="1912" xr:uid="{00000000-0005-0000-0000-0000200F0000}"/>
    <cellStyle name="Migliaia 31 3 2" xfId="1913" xr:uid="{00000000-0005-0000-0000-0000210F0000}"/>
    <cellStyle name="Migliaia 31 3 2 2" xfId="1914" xr:uid="{00000000-0005-0000-0000-0000220F0000}"/>
    <cellStyle name="Migliaia 31 3 2 2 2" xfId="8495" xr:uid="{00000000-0005-0000-0000-0000230F0000}"/>
    <cellStyle name="Migliaia 31 3 2 3" xfId="1915" xr:uid="{00000000-0005-0000-0000-0000240F0000}"/>
    <cellStyle name="Migliaia 31 3 2 3 2" xfId="8496" xr:uid="{00000000-0005-0000-0000-0000250F0000}"/>
    <cellStyle name="Migliaia 31 3 2 4" xfId="6151" xr:uid="{00000000-0005-0000-0000-0000260F0000}"/>
    <cellStyle name="Migliaia 31 3 2 4 2" xfId="9571" xr:uid="{00000000-0005-0000-0000-0000270F0000}"/>
    <cellStyle name="Migliaia 31 3 2 5" xfId="7317" xr:uid="{00000000-0005-0000-0000-0000280F0000}"/>
    <cellStyle name="Migliaia 31 3 2 5 2" xfId="10053" xr:uid="{00000000-0005-0000-0000-0000290F0000}"/>
    <cellStyle name="Migliaia 31 3 2 6" xfId="8494" xr:uid="{00000000-0005-0000-0000-00002A0F0000}"/>
    <cellStyle name="Migliaia 31 3 3" xfId="1916" xr:uid="{00000000-0005-0000-0000-00002B0F0000}"/>
    <cellStyle name="Migliaia 31 3 3 2" xfId="1917" xr:uid="{00000000-0005-0000-0000-00002C0F0000}"/>
    <cellStyle name="Migliaia 31 3 3 2 2" xfId="8498" xr:uid="{00000000-0005-0000-0000-00002D0F0000}"/>
    <cellStyle name="Migliaia 31 3 3 3" xfId="1918" xr:uid="{00000000-0005-0000-0000-00002E0F0000}"/>
    <cellStyle name="Migliaia 31 3 3 3 2" xfId="8499" xr:uid="{00000000-0005-0000-0000-00002F0F0000}"/>
    <cellStyle name="Migliaia 31 3 3 4" xfId="6152" xr:uid="{00000000-0005-0000-0000-0000300F0000}"/>
    <cellStyle name="Migliaia 31 3 3 4 2" xfId="9572" xr:uid="{00000000-0005-0000-0000-0000310F0000}"/>
    <cellStyle name="Migliaia 31 3 3 5" xfId="7318" xr:uid="{00000000-0005-0000-0000-0000320F0000}"/>
    <cellStyle name="Migliaia 31 3 3 5 2" xfId="10054" xr:uid="{00000000-0005-0000-0000-0000330F0000}"/>
    <cellStyle name="Migliaia 31 3 3 6" xfId="8497" xr:uid="{00000000-0005-0000-0000-0000340F0000}"/>
    <cellStyle name="Migliaia 31 3 4" xfId="1919" xr:uid="{00000000-0005-0000-0000-0000350F0000}"/>
    <cellStyle name="Migliaia 31 3 4 2" xfId="8500" xr:uid="{00000000-0005-0000-0000-0000360F0000}"/>
    <cellStyle name="Migliaia 31 3 5" xfId="1920" xr:uid="{00000000-0005-0000-0000-0000370F0000}"/>
    <cellStyle name="Migliaia 31 3 5 2" xfId="8501" xr:uid="{00000000-0005-0000-0000-0000380F0000}"/>
    <cellStyle name="Migliaia 31 3 6" xfId="6150" xr:uid="{00000000-0005-0000-0000-0000390F0000}"/>
    <cellStyle name="Migliaia 31 3 6 2" xfId="9570" xr:uid="{00000000-0005-0000-0000-00003A0F0000}"/>
    <cellStyle name="Migliaia 31 3 7" xfId="7316" xr:uid="{00000000-0005-0000-0000-00003B0F0000}"/>
    <cellStyle name="Migliaia 31 3 7 2" xfId="10052" xr:uid="{00000000-0005-0000-0000-00003C0F0000}"/>
    <cellStyle name="Migliaia 31 3 8" xfId="8493" xr:uid="{00000000-0005-0000-0000-00003D0F0000}"/>
    <cellStyle name="Migliaia 31 4" xfId="1921" xr:uid="{00000000-0005-0000-0000-00003E0F0000}"/>
    <cellStyle name="Migliaia 31 4 2" xfId="1922" xr:uid="{00000000-0005-0000-0000-00003F0F0000}"/>
    <cellStyle name="Migliaia 31 4 2 2" xfId="1923" xr:uid="{00000000-0005-0000-0000-0000400F0000}"/>
    <cellStyle name="Migliaia 31 4 2 2 2" xfId="8504" xr:uid="{00000000-0005-0000-0000-0000410F0000}"/>
    <cellStyle name="Migliaia 31 4 2 3" xfId="8503" xr:uid="{00000000-0005-0000-0000-0000420F0000}"/>
    <cellStyle name="Migliaia 31 4 3" xfId="1924" xr:uid="{00000000-0005-0000-0000-0000430F0000}"/>
    <cellStyle name="Migliaia 31 4 3 2" xfId="8505" xr:uid="{00000000-0005-0000-0000-0000440F0000}"/>
    <cellStyle name="Migliaia 31 4 4" xfId="1925" xr:uid="{00000000-0005-0000-0000-0000450F0000}"/>
    <cellStyle name="Migliaia 31 4 4 2" xfId="8506" xr:uid="{00000000-0005-0000-0000-0000460F0000}"/>
    <cellStyle name="Migliaia 31 4 5" xfId="6153" xr:uid="{00000000-0005-0000-0000-0000470F0000}"/>
    <cellStyle name="Migliaia 31 4 5 2" xfId="9573" xr:uid="{00000000-0005-0000-0000-0000480F0000}"/>
    <cellStyle name="Migliaia 31 4 6" xfId="7319" xr:uid="{00000000-0005-0000-0000-0000490F0000}"/>
    <cellStyle name="Migliaia 31 4 6 2" xfId="10055" xr:uid="{00000000-0005-0000-0000-00004A0F0000}"/>
    <cellStyle name="Migliaia 31 4 7" xfId="8502" xr:uid="{00000000-0005-0000-0000-00004B0F0000}"/>
    <cellStyle name="Migliaia 31 5" xfId="1926" xr:uid="{00000000-0005-0000-0000-00004C0F0000}"/>
    <cellStyle name="Migliaia 31 5 2" xfId="1927" xr:uid="{00000000-0005-0000-0000-00004D0F0000}"/>
    <cellStyle name="Migliaia 31 5 2 2" xfId="8508" xr:uid="{00000000-0005-0000-0000-00004E0F0000}"/>
    <cellStyle name="Migliaia 31 5 3" xfId="1928" xr:uid="{00000000-0005-0000-0000-00004F0F0000}"/>
    <cellStyle name="Migliaia 31 5 3 2" xfId="8509" xr:uid="{00000000-0005-0000-0000-0000500F0000}"/>
    <cellStyle name="Migliaia 31 5 4" xfId="6154" xr:uid="{00000000-0005-0000-0000-0000510F0000}"/>
    <cellStyle name="Migliaia 31 5 4 2" xfId="9574" xr:uid="{00000000-0005-0000-0000-0000520F0000}"/>
    <cellStyle name="Migliaia 31 5 5" xfId="7320" xr:uid="{00000000-0005-0000-0000-0000530F0000}"/>
    <cellStyle name="Migliaia 31 5 5 2" xfId="10056" xr:uid="{00000000-0005-0000-0000-0000540F0000}"/>
    <cellStyle name="Migliaia 31 5 6" xfId="8507" xr:uid="{00000000-0005-0000-0000-0000550F0000}"/>
    <cellStyle name="Migliaia 31 6" xfId="1929" xr:uid="{00000000-0005-0000-0000-0000560F0000}"/>
    <cellStyle name="Migliaia 31 6 2" xfId="8510" xr:uid="{00000000-0005-0000-0000-0000570F0000}"/>
    <cellStyle name="Migliaia 31 7" xfId="1930" xr:uid="{00000000-0005-0000-0000-0000580F0000}"/>
    <cellStyle name="Migliaia 31 7 2" xfId="8511" xr:uid="{00000000-0005-0000-0000-0000590F0000}"/>
    <cellStyle name="Migliaia 31 8" xfId="6148" xr:uid="{00000000-0005-0000-0000-00005A0F0000}"/>
    <cellStyle name="Migliaia 31 8 2" xfId="9568" xr:uid="{00000000-0005-0000-0000-00005B0F0000}"/>
    <cellStyle name="Migliaia 31 9" xfId="7314" xr:uid="{00000000-0005-0000-0000-00005C0F0000}"/>
    <cellStyle name="Migliaia 31 9 2" xfId="10050" xr:uid="{00000000-0005-0000-0000-00005D0F0000}"/>
    <cellStyle name="Migliaia 32" xfId="1931" xr:uid="{00000000-0005-0000-0000-00005E0F0000}"/>
    <cellStyle name="Migliaia 32 10" xfId="8512" xr:uid="{00000000-0005-0000-0000-00005F0F0000}"/>
    <cellStyle name="Migliaia 32 2" xfId="1932" xr:uid="{00000000-0005-0000-0000-0000600F0000}"/>
    <cellStyle name="Migliaia 32 2 2" xfId="1933" xr:uid="{00000000-0005-0000-0000-0000610F0000}"/>
    <cellStyle name="Migliaia 32 2 2 2" xfId="8514" xr:uid="{00000000-0005-0000-0000-0000620F0000}"/>
    <cellStyle name="Migliaia 32 2 3" xfId="1934" xr:uid="{00000000-0005-0000-0000-0000630F0000}"/>
    <cellStyle name="Migliaia 32 2 3 2" xfId="8515" xr:uid="{00000000-0005-0000-0000-0000640F0000}"/>
    <cellStyle name="Migliaia 32 2 4" xfId="6156" xr:uid="{00000000-0005-0000-0000-0000650F0000}"/>
    <cellStyle name="Migliaia 32 2 4 2" xfId="9576" xr:uid="{00000000-0005-0000-0000-0000660F0000}"/>
    <cellStyle name="Migliaia 32 2 5" xfId="7322" xr:uid="{00000000-0005-0000-0000-0000670F0000}"/>
    <cellStyle name="Migliaia 32 2 5 2" xfId="10058" xr:uid="{00000000-0005-0000-0000-0000680F0000}"/>
    <cellStyle name="Migliaia 32 2 6" xfId="8513" xr:uid="{00000000-0005-0000-0000-0000690F0000}"/>
    <cellStyle name="Migliaia 32 3" xfId="1935" xr:uid="{00000000-0005-0000-0000-00006A0F0000}"/>
    <cellStyle name="Migliaia 32 3 2" xfId="1936" xr:uid="{00000000-0005-0000-0000-00006B0F0000}"/>
    <cellStyle name="Migliaia 32 3 2 2" xfId="1937" xr:uid="{00000000-0005-0000-0000-00006C0F0000}"/>
    <cellStyle name="Migliaia 32 3 2 2 2" xfId="8518" xr:uid="{00000000-0005-0000-0000-00006D0F0000}"/>
    <cellStyle name="Migliaia 32 3 2 3" xfId="1938" xr:uid="{00000000-0005-0000-0000-00006E0F0000}"/>
    <cellStyle name="Migliaia 32 3 2 3 2" xfId="8519" xr:uid="{00000000-0005-0000-0000-00006F0F0000}"/>
    <cellStyle name="Migliaia 32 3 2 4" xfId="6158" xr:uid="{00000000-0005-0000-0000-0000700F0000}"/>
    <cellStyle name="Migliaia 32 3 2 4 2" xfId="9578" xr:uid="{00000000-0005-0000-0000-0000710F0000}"/>
    <cellStyle name="Migliaia 32 3 2 5" xfId="7324" xr:uid="{00000000-0005-0000-0000-0000720F0000}"/>
    <cellStyle name="Migliaia 32 3 2 5 2" xfId="10060" xr:uid="{00000000-0005-0000-0000-0000730F0000}"/>
    <cellStyle name="Migliaia 32 3 2 6" xfId="8517" xr:uid="{00000000-0005-0000-0000-0000740F0000}"/>
    <cellStyle name="Migliaia 32 3 3" xfId="1939" xr:uid="{00000000-0005-0000-0000-0000750F0000}"/>
    <cellStyle name="Migliaia 32 3 3 2" xfId="1940" xr:uid="{00000000-0005-0000-0000-0000760F0000}"/>
    <cellStyle name="Migliaia 32 3 3 2 2" xfId="8521" xr:uid="{00000000-0005-0000-0000-0000770F0000}"/>
    <cellStyle name="Migliaia 32 3 3 3" xfId="1941" xr:uid="{00000000-0005-0000-0000-0000780F0000}"/>
    <cellStyle name="Migliaia 32 3 3 3 2" xfId="8522" xr:uid="{00000000-0005-0000-0000-0000790F0000}"/>
    <cellStyle name="Migliaia 32 3 3 4" xfId="6159" xr:uid="{00000000-0005-0000-0000-00007A0F0000}"/>
    <cellStyle name="Migliaia 32 3 3 4 2" xfId="9579" xr:uid="{00000000-0005-0000-0000-00007B0F0000}"/>
    <cellStyle name="Migliaia 32 3 3 5" xfId="7325" xr:uid="{00000000-0005-0000-0000-00007C0F0000}"/>
    <cellStyle name="Migliaia 32 3 3 5 2" xfId="10061" xr:uid="{00000000-0005-0000-0000-00007D0F0000}"/>
    <cellStyle name="Migliaia 32 3 3 6" xfId="8520" xr:uid="{00000000-0005-0000-0000-00007E0F0000}"/>
    <cellStyle name="Migliaia 32 3 4" xfId="1942" xr:uid="{00000000-0005-0000-0000-00007F0F0000}"/>
    <cellStyle name="Migliaia 32 3 4 2" xfId="8523" xr:uid="{00000000-0005-0000-0000-0000800F0000}"/>
    <cellStyle name="Migliaia 32 3 5" xfId="1943" xr:uid="{00000000-0005-0000-0000-0000810F0000}"/>
    <cellStyle name="Migliaia 32 3 5 2" xfId="8524" xr:uid="{00000000-0005-0000-0000-0000820F0000}"/>
    <cellStyle name="Migliaia 32 3 6" xfId="6157" xr:uid="{00000000-0005-0000-0000-0000830F0000}"/>
    <cellStyle name="Migliaia 32 3 6 2" xfId="9577" xr:uid="{00000000-0005-0000-0000-0000840F0000}"/>
    <cellStyle name="Migliaia 32 3 7" xfId="7323" xr:uid="{00000000-0005-0000-0000-0000850F0000}"/>
    <cellStyle name="Migliaia 32 3 7 2" xfId="10059" xr:uid="{00000000-0005-0000-0000-0000860F0000}"/>
    <cellStyle name="Migliaia 32 3 8" xfId="8516" xr:uid="{00000000-0005-0000-0000-0000870F0000}"/>
    <cellStyle name="Migliaia 32 4" xfId="1944" xr:uid="{00000000-0005-0000-0000-0000880F0000}"/>
    <cellStyle name="Migliaia 32 4 2" xfId="1945" xr:uid="{00000000-0005-0000-0000-0000890F0000}"/>
    <cellStyle name="Migliaia 32 4 2 2" xfId="1946" xr:uid="{00000000-0005-0000-0000-00008A0F0000}"/>
    <cellStyle name="Migliaia 32 4 2 2 2" xfId="8527" xr:uid="{00000000-0005-0000-0000-00008B0F0000}"/>
    <cellStyle name="Migliaia 32 4 2 3" xfId="8526" xr:uid="{00000000-0005-0000-0000-00008C0F0000}"/>
    <cellStyle name="Migliaia 32 4 3" xfId="1947" xr:uid="{00000000-0005-0000-0000-00008D0F0000}"/>
    <cellStyle name="Migliaia 32 4 3 2" xfId="8528" xr:uid="{00000000-0005-0000-0000-00008E0F0000}"/>
    <cellStyle name="Migliaia 32 4 4" xfId="1948" xr:uid="{00000000-0005-0000-0000-00008F0F0000}"/>
    <cellStyle name="Migliaia 32 4 4 2" xfId="8529" xr:uid="{00000000-0005-0000-0000-0000900F0000}"/>
    <cellStyle name="Migliaia 32 4 5" xfId="6160" xr:uid="{00000000-0005-0000-0000-0000910F0000}"/>
    <cellStyle name="Migliaia 32 4 5 2" xfId="9580" xr:uid="{00000000-0005-0000-0000-0000920F0000}"/>
    <cellStyle name="Migliaia 32 4 6" xfId="7326" xr:uid="{00000000-0005-0000-0000-0000930F0000}"/>
    <cellStyle name="Migliaia 32 4 6 2" xfId="10062" xr:uid="{00000000-0005-0000-0000-0000940F0000}"/>
    <cellStyle name="Migliaia 32 4 7" xfId="8525" xr:uid="{00000000-0005-0000-0000-0000950F0000}"/>
    <cellStyle name="Migliaia 32 5" xfId="1949" xr:uid="{00000000-0005-0000-0000-0000960F0000}"/>
    <cellStyle name="Migliaia 32 5 2" xfId="1950" xr:uid="{00000000-0005-0000-0000-0000970F0000}"/>
    <cellStyle name="Migliaia 32 5 2 2" xfId="8531" xr:uid="{00000000-0005-0000-0000-0000980F0000}"/>
    <cellStyle name="Migliaia 32 5 3" xfId="1951" xr:uid="{00000000-0005-0000-0000-0000990F0000}"/>
    <cellStyle name="Migliaia 32 5 3 2" xfId="8532" xr:uid="{00000000-0005-0000-0000-00009A0F0000}"/>
    <cellStyle name="Migliaia 32 5 4" xfId="6161" xr:uid="{00000000-0005-0000-0000-00009B0F0000}"/>
    <cellStyle name="Migliaia 32 5 4 2" xfId="9581" xr:uid="{00000000-0005-0000-0000-00009C0F0000}"/>
    <cellStyle name="Migliaia 32 5 5" xfId="7327" xr:uid="{00000000-0005-0000-0000-00009D0F0000}"/>
    <cellStyle name="Migliaia 32 5 5 2" xfId="10063" xr:uid="{00000000-0005-0000-0000-00009E0F0000}"/>
    <cellStyle name="Migliaia 32 5 6" xfId="8530" xr:uid="{00000000-0005-0000-0000-00009F0F0000}"/>
    <cellStyle name="Migliaia 32 6" xfId="1952" xr:uid="{00000000-0005-0000-0000-0000A00F0000}"/>
    <cellStyle name="Migliaia 32 6 2" xfId="8533" xr:uid="{00000000-0005-0000-0000-0000A10F0000}"/>
    <cellStyle name="Migliaia 32 7" xfId="1953" xr:uid="{00000000-0005-0000-0000-0000A20F0000}"/>
    <cellStyle name="Migliaia 32 7 2" xfId="8534" xr:uid="{00000000-0005-0000-0000-0000A30F0000}"/>
    <cellStyle name="Migliaia 32 8" xfId="6155" xr:uid="{00000000-0005-0000-0000-0000A40F0000}"/>
    <cellStyle name="Migliaia 32 8 2" xfId="9575" xr:uid="{00000000-0005-0000-0000-0000A50F0000}"/>
    <cellStyle name="Migliaia 32 9" xfId="7321" xr:uid="{00000000-0005-0000-0000-0000A60F0000}"/>
    <cellStyle name="Migliaia 32 9 2" xfId="10057" xr:uid="{00000000-0005-0000-0000-0000A70F0000}"/>
    <cellStyle name="Migliaia 33" xfId="1954" xr:uid="{00000000-0005-0000-0000-0000A80F0000}"/>
    <cellStyle name="Migliaia 33 10" xfId="8535" xr:uid="{00000000-0005-0000-0000-0000A90F0000}"/>
    <cellStyle name="Migliaia 33 2" xfId="1955" xr:uid="{00000000-0005-0000-0000-0000AA0F0000}"/>
    <cellStyle name="Migliaia 33 2 2" xfId="1956" xr:uid="{00000000-0005-0000-0000-0000AB0F0000}"/>
    <cellStyle name="Migliaia 33 2 2 2" xfId="8537" xr:uid="{00000000-0005-0000-0000-0000AC0F0000}"/>
    <cellStyle name="Migliaia 33 2 3" xfId="1957" xr:uid="{00000000-0005-0000-0000-0000AD0F0000}"/>
    <cellStyle name="Migliaia 33 2 3 2" xfId="8538" xr:uid="{00000000-0005-0000-0000-0000AE0F0000}"/>
    <cellStyle name="Migliaia 33 2 4" xfId="6163" xr:uid="{00000000-0005-0000-0000-0000AF0F0000}"/>
    <cellStyle name="Migliaia 33 2 4 2" xfId="9583" xr:uid="{00000000-0005-0000-0000-0000B00F0000}"/>
    <cellStyle name="Migliaia 33 2 5" xfId="7329" xr:uid="{00000000-0005-0000-0000-0000B10F0000}"/>
    <cellStyle name="Migliaia 33 2 5 2" xfId="10065" xr:uid="{00000000-0005-0000-0000-0000B20F0000}"/>
    <cellStyle name="Migliaia 33 2 6" xfId="8536" xr:uid="{00000000-0005-0000-0000-0000B30F0000}"/>
    <cellStyle name="Migliaia 33 3" xfId="1958" xr:uid="{00000000-0005-0000-0000-0000B40F0000}"/>
    <cellStyle name="Migliaia 33 3 2" xfId="1959" xr:uid="{00000000-0005-0000-0000-0000B50F0000}"/>
    <cellStyle name="Migliaia 33 3 2 2" xfId="1960" xr:uid="{00000000-0005-0000-0000-0000B60F0000}"/>
    <cellStyle name="Migliaia 33 3 2 2 2" xfId="8541" xr:uid="{00000000-0005-0000-0000-0000B70F0000}"/>
    <cellStyle name="Migliaia 33 3 2 3" xfId="1961" xr:uid="{00000000-0005-0000-0000-0000B80F0000}"/>
    <cellStyle name="Migliaia 33 3 2 3 2" xfId="8542" xr:uid="{00000000-0005-0000-0000-0000B90F0000}"/>
    <cellStyle name="Migliaia 33 3 2 4" xfId="6165" xr:uid="{00000000-0005-0000-0000-0000BA0F0000}"/>
    <cellStyle name="Migliaia 33 3 2 4 2" xfId="9585" xr:uid="{00000000-0005-0000-0000-0000BB0F0000}"/>
    <cellStyle name="Migliaia 33 3 2 5" xfId="7331" xr:uid="{00000000-0005-0000-0000-0000BC0F0000}"/>
    <cellStyle name="Migliaia 33 3 2 5 2" xfId="10067" xr:uid="{00000000-0005-0000-0000-0000BD0F0000}"/>
    <cellStyle name="Migliaia 33 3 2 6" xfId="8540" xr:uid="{00000000-0005-0000-0000-0000BE0F0000}"/>
    <cellStyle name="Migliaia 33 3 3" xfId="1962" xr:uid="{00000000-0005-0000-0000-0000BF0F0000}"/>
    <cellStyle name="Migliaia 33 3 3 2" xfId="1963" xr:uid="{00000000-0005-0000-0000-0000C00F0000}"/>
    <cellStyle name="Migliaia 33 3 3 2 2" xfId="8544" xr:uid="{00000000-0005-0000-0000-0000C10F0000}"/>
    <cellStyle name="Migliaia 33 3 3 3" xfId="1964" xr:uid="{00000000-0005-0000-0000-0000C20F0000}"/>
    <cellStyle name="Migliaia 33 3 3 3 2" xfId="8545" xr:uid="{00000000-0005-0000-0000-0000C30F0000}"/>
    <cellStyle name="Migliaia 33 3 3 4" xfId="6166" xr:uid="{00000000-0005-0000-0000-0000C40F0000}"/>
    <cellStyle name="Migliaia 33 3 3 4 2" xfId="9586" xr:uid="{00000000-0005-0000-0000-0000C50F0000}"/>
    <cellStyle name="Migliaia 33 3 3 5" xfId="7332" xr:uid="{00000000-0005-0000-0000-0000C60F0000}"/>
    <cellStyle name="Migliaia 33 3 3 5 2" xfId="10068" xr:uid="{00000000-0005-0000-0000-0000C70F0000}"/>
    <cellStyle name="Migliaia 33 3 3 6" xfId="8543" xr:uid="{00000000-0005-0000-0000-0000C80F0000}"/>
    <cellStyle name="Migliaia 33 3 4" xfId="1965" xr:uid="{00000000-0005-0000-0000-0000C90F0000}"/>
    <cellStyle name="Migliaia 33 3 4 2" xfId="8546" xr:uid="{00000000-0005-0000-0000-0000CA0F0000}"/>
    <cellStyle name="Migliaia 33 3 5" xfId="1966" xr:uid="{00000000-0005-0000-0000-0000CB0F0000}"/>
    <cellStyle name="Migliaia 33 3 5 2" xfId="8547" xr:uid="{00000000-0005-0000-0000-0000CC0F0000}"/>
    <cellStyle name="Migliaia 33 3 6" xfId="6164" xr:uid="{00000000-0005-0000-0000-0000CD0F0000}"/>
    <cellStyle name="Migliaia 33 3 6 2" xfId="9584" xr:uid="{00000000-0005-0000-0000-0000CE0F0000}"/>
    <cellStyle name="Migliaia 33 3 7" xfId="7330" xr:uid="{00000000-0005-0000-0000-0000CF0F0000}"/>
    <cellStyle name="Migliaia 33 3 7 2" xfId="10066" xr:uid="{00000000-0005-0000-0000-0000D00F0000}"/>
    <cellStyle name="Migliaia 33 3 8" xfId="8539" xr:uid="{00000000-0005-0000-0000-0000D10F0000}"/>
    <cellStyle name="Migliaia 33 4" xfId="1967" xr:uid="{00000000-0005-0000-0000-0000D20F0000}"/>
    <cellStyle name="Migliaia 33 4 2" xfId="1968" xr:uid="{00000000-0005-0000-0000-0000D30F0000}"/>
    <cellStyle name="Migliaia 33 4 2 2" xfId="1969" xr:uid="{00000000-0005-0000-0000-0000D40F0000}"/>
    <cellStyle name="Migliaia 33 4 2 2 2" xfId="8550" xr:uid="{00000000-0005-0000-0000-0000D50F0000}"/>
    <cellStyle name="Migliaia 33 4 2 3" xfId="8549" xr:uid="{00000000-0005-0000-0000-0000D60F0000}"/>
    <cellStyle name="Migliaia 33 4 3" xfId="1970" xr:uid="{00000000-0005-0000-0000-0000D70F0000}"/>
    <cellStyle name="Migliaia 33 4 3 2" xfId="8551" xr:uid="{00000000-0005-0000-0000-0000D80F0000}"/>
    <cellStyle name="Migliaia 33 4 4" xfId="1971" xr:uid="{00000000-0005-0000-0000-0000D90F0000}"/>
    <cellStyle name="Migliaia 33 4 4 2" xfId="8552" xr:uid="{00000000-0005-0000-0000-0000DA0F0000}"/>
    <cellStyle name="Migliaia 33 4 5" xfId="6167" xr:uid="{00000000-0005-0000-0000-0000DB0F0000}"/>
    <cellStyle name="Migliaia 33 4 5 2" xfId="9587" xr:uid="{00000000-0005-0000-0000-0000DC0F0000}"/>
    <cellStyle name="Migliaia 33 4 6" xfId="7333" xr:uid="{00000000-0005-0000-0000-0000DD0F0000}"/>
    <cellStyle name="Migliaia 33 4 6 2" xfId="10069" xr:uid="{00000000-0005-0000-0000-0000DE0F0000}"/>
    <cellStyle name="Migliaia 33 4 7" xfId="8548" xr:uid="{00000000-0005-0000-0000-0000DF0F0000}"/>
    <cellStyle name="Migliaia 33 5" xfId="1972" xr:uid="{00000000-0005-0000-0000-0000E00F0000}"/>
    <cellStyle name="Migliaia 33 5 2" xfId="1973" xr:uid="{00000000-0005-0000-0000-0000E10F0000}"/>
    <cellStyle name="Migliaia 33 5 2 2" xfId="8554" xr:uid="{00000000-0005-0000-0000-0000E20F0000}"/>
    <cellStyle name="Migliaia 33 5 3" xfId="1974" xr:uid="{00000000-0005-0000-0000-0000E30F0000}"/>
    <cellStyle name="Migliaia 33 5 3 2" xfId="8555" xr:uid="{00000000-0005-0000-0000-0000E40F0000}"/>
    <cellStyle name="Migliaia 33 5 4" xfId="6168" xr:uid="{00000000-0005-0000-0000-0000E50F0000}"/>
    <cellStyle name="Migliaia 33 5 4 2" xfId="9588" xr:uid="{00000000-0005-0000-0000-0000E60F0000}"/>
    <cellStyle name="Migliaia 33 5 5" xfId="7334" xr:uid="{00000000-0005-0000-0000-0000E70F0000}"/>
    <cellStyle name="Migliaia 33 5 5 2" xfId="10070" xr:uid="{00000000-0005-0000-0000-0000E80F0000}"/>
    <cellStyle name="Migliaia 33 5 6" xfId="8553" xr:uid="{00000000-0005-0000-0000-0000E90F0000}"/>
    <cellStyle name="Migliaia 33 6" xfId="1975" xr:uid="{00000000-0005-0000-0000-0000EA0F0000}"/>
    <cellStyle name="Migliaia 33 6 2" xfId="8556" xr:uid="{00000000-0005-0000-0000-0000EB0F0000}"/>
    <cellStyle name="Migliaia 33 7" xfId="1976" xr:uid="{00000000-0005-0000-0000-0000EC0F0000}"/>
    <cellStyle name="Migliaia 33 7 2" xfId="8557" xr:uid="{00000000-0005-0000-0000-0000ED0F0000}"/>
    <cellStyle name="Migliaia 33 8" xfId="6162" xr:uid="{00000000-0005-0000-0000-0000EE0F0000}"/>
    <cellStyle name="Migliaia 33 8 2" xfId="9582" xr:uid="{00000000-0005-0000-0000-0000EF0F0000}"/>
    <cellStyle name="Migliaia 33 9" xfId="7328" xr:uid="{00000000-0005-0000-0000-0000F00F0000}"/>
    <cellStyle name="Migliaia 33 9 2" xfId="10064" xr:uid="{00000000-0005-0000-0000-0000F10F0000}"/>
    <cellStyle name="Migliaia 34" xfId="1977" xr:uid="{00000000-0005-0000-0000-0000F20F0000}"/>
    <cellStyle name="Migliaia 34 10" xfId="8558" xr:uid="{00000000-0005-0000-0000-0000F30F0000}"/>
    <cellStyle name="Migliaia 34 2" xfId="1978" xr:uid="{00000000-0005-0000-0000-0000F40F0000}"/>
    <cellStyle name="Migliaia 34 2 2" xfId="1979" xr:uid="{00000000-0005-0000-0000-0000F50F0000}"/>
    <cellStyle name="Migliaia 34 2 2 2" xfId="8560" xr:uid="{00000000-0005-0000-0000-0000F60F0000}"/>
    <cellStyle name="Migliaia 34 2 3" xfId="1980" xr:uid="{00000000-0005-0000-0000-0000F70F0000}"/>
    <cellStyle name="Migliaia 34 2 3 2" xfId="8561" xr:uid="{00000000-0005-0000-0000-0000F80F0000}"/>
    <cellStyle name="Migliaia 34 2 4" xfId="6170" xr:uid="{00000000-0005-0000-0000-0000F90F0000}"/>
    <cellStyle name="Migliaia 34 2 4 2" xfId="9590" xr:uid="{00000000-0005-0000-0000-0000FA0F0000}"/>
    <cellStyle name="Migliaia 34 2 5" xfId="7336" xr:uid="{00000000-0005-0000-0000-0000FB0F0000}"/>
    <cellStyle name="Migliaia 34 2 5 2" xfId="10072" xr:uid="{00000000-0005-0000-0000-0000FC0F0000}"/>
    <cellStyle name="Migliaia 34 2 6" xfId="8559" xr:uid="{00000000-0005-0000-0000-0000FD0F0000}"/>
    <cellStyle name="Migliaia 34 3" xfId="1981" xr:uid="{00000000-0005-0000-0000-0000FE0F0000}"/>
    <cellStyle name="Migliaia 34 3 2" xfId="1982" xr:uid="{00000000-0005-0000-0000-0000FF0F0000}"/>
    <cellStyle name="Migliaia 34 3 2 2" xfId="1983" xr:uid="{00000000-0005-0000-0000-000000100000}"/>
    <cellStyle name="Migliaia 34 3 2 2 2" xfId="8564" xr:uid="{00000000-0005-0000-0000-000001100000}"/>
    <cellStyle name="Migliaia 34 3 2 3" xfId="1984" xr:uid="{00000000-0005-0000-0000-000002100000}"/>
    <cellStyle name="Migliaia 34 3 2 3 2" xfId="8565" xr:uid="{00000000-0005-0000-0000-000003100000}"/>
    <cellStyle name="Migliaia 34 3 2 4" xfId="6172" xr:uid="{00000000-0005-0000-0000-000004100000}"/>
    <cellStyle name="Migliaia 34 3 2 4 2" xfId="9592" xr:uid="{00000000-0005-0000-0000-000005100000}"/>
    <cellStyle name="Migliaia 34 3 2 5" xfId="7338" xr:uid="{00000000-0005-0000-0000-000006100000}"/>
    <cellStyle name="Migliaia 34 3 2 5 2" xfId="10074" xr:uid="{00000000-0005-0000-0000-000007100000}"/>
    <cellStyle name="Migliaia 34 3 2 6" xfId="8563" xr:uid="{00000000-0005-0000-0000-000008100000}"/>
    <cellStyle name="Migliaia 34 3 3" xfId="1985" xr:uid="{00000000-0005-0000-0000-000009100000}"/>
    <cellStyle name="Migliaia 34 3 3 2" xfId="1986" xr:uid="{00000000-0005-0000-0000-00000A100000}"/>
    <cellStyle name="Migliaia 34 3 3 2 2" xfId="8567" xr:uid="{00000000-0005-0000-0000-00000B100000}"/>
    <cellStyle name="Migliaia 34 3 3 3" xfId="1987" xr:uid="{00000000-0005-0000-0000-00000C100000}"/>
    <cellStyle name="Migliaia 34 3 3 3 2" xfId="8568" xr:uid="{00000000-0005-0000-0000-00000D100000}"/>
    <cellStyle name="Migliaia 34 3 3 4" xfId="6173" xr:uid="{00000000-0005-0000-0000-00000E100000}"/>
    <cellStyle name="Migliaia 34 3 3 4 2" xfId="9593" xr:uid="{00000000-0005-0000-0000-00000F100000}"/>
    <cellStyle name="Migliaia 34 3 3 5" xfId="7339" xr:uid="{00000000-0005-0000-0000-000010100000}"/>
    <cellStyle name="Migliaia 34 3 3 5 2" xfId="10075" xr:uid="{00000000-0005-0000-0000-000011100000}"/>
    <cellStyle name="Migliaia 34 3 3 6" xfId="8566" xr:uid="{00000000-0005-0000-0000-000012100000}"/>
    <cellStyle name="Migliaia 34 3 4" xfId="1988" xr:uid="{00000000-0005-0000-0000-000013100000}"/>
    <cellStyle name="Migliaia 34 3 4 2" xfId="8569" xr:uid="{00000000-0005-0000-0000-000014100000}"/>
    <cellStyle name="Migliaia 34 3 5" xfId="1989" xr:uid="{00000000-0005-0000-0000-000015100000}"/>
    <cellStyle name="Migliaia 34 3 5 2" xfId="8570" xr:uid="{00000000-0005-0000-0000-000016100000}"/>
    <cellStyle name="Migliaia 34 3 6" xfId="6171" xr:uid="{00000000-0005-0000-0000-000017100000}"/>
    <cellStyle name="Migliaia 34 3 6 2" xfId="9591" xr:uid="{00000000-0005-0000-0000-000018100000}"/>
    <cellStyle name="Migliaia 34 3 7" xfId="7337" xr:uid="{00000000-0005-0000-0000-000019100000}"/>
    <cellStyle name="Migliaia 34 3 7 2" xfId="10073" xr:uid="{00000000-0005-0000-0000-00001A100000}"/>
    <cellStyle name="Migliaia 34 3 8" xfId="8562" xr:uid="{00000000-0005-0000-0000-00001B100000}"/>
    <cellStyle name="Migliaia 34 4" xfId="1990" xr:uid="{00000000-0005-0000-0000-00001C100000}"/>
    <cellStyle name="Migliaia 34 4 2" xfId="1991" xr:uid="{00000000-0005-0000-0000-00001D100000}"/>
    <cellStyle name="Migliaia 34 4 2 2" xfId="1992" xr:uid="{00000000-0005-0000-0000-00001E100000}"/>
    <cellStyle name="Migliaia 34 4 2 2 2" xfId="8573" xr:uid="{00000000-0005-0000-0000-00001F100000}"/>
    <cellStyle name="Migliaia 34 4 2 3" xfId="8572" xr:uid="{00000000-0005-0000-0000-000020100000}"/>
    <cellStyle name="Migliaia 34 4 3" xfId="1993" xr:uid="{00000000-0005-0000-0000-000021100000}"/>
    <cellStyle name="Migliaia 34 4 3 2" xfId="8574" xr:uid="{00000000-0005-0000-0000-000022100000}"/>
    <cellStyle name="Migliaia 34 4 4" xfId="1994" xr:uid="{00000000-0005-0000-0000-000023100000}"/>
    <cellStyle name="Migliaia 34 4 4 2" xfId="8575" xr:uid="{00000000-0005-0000-0000-000024100000}"/>
    <cellStyle name="Migliaia 34 4 5" xfId="6174" xr:uid="{00000000-0005-0000-0000-000025100000}"/>
    <cellStyle name="Migliaia 34 4 5 2" xfId="9594" xr:uid="{00000000-0005-0000-0000-000026100000}"/>
    <cellStyle name="Migliaia 34 4 6" xfId="7340" xr:uid="{00000000-0005-0000-0000-000027100000}"/>
    <cellStyle name="Migliaia 34 4 6 2" xfId="10076" xr:uid="{00000000-0005-0000-0000-000028100000}"/>
    <cellStyle name="Migliaia 34 4 7" xfId="8571" xr:uid="{00000000-0005-0000-0000-000029100000}"/>
    <cellStyle name="Migliaia 34 5" xfId="1995" xr:uid="{00000000-0005-0000-0000-00002A100000}"/>
    <cellStyle name="Migliaia 34 5 2" xfId="1996" xr:uid="{00000000-0005-0000-0000-00002B100000}"/>
    <cellStyle name="Migliaia 34 5 2 2" xfId="8577" xr:uid="{00000000-0005-0000-0000-00002C100000}"/>
    <cellStyle name="Migliaia 34 5 3" xfId="1997" xr:uid="{00000000-0005-0000-0000-00002D100000}"/>
    <cellStyle name="Migliaia 34 5 3 2" xfId="8578" xr:uid="{00000000-0005-0000-0000-00002E100000}"/>
    <cellStyle name="Migliaia 34 5 4" xfId="6175" xr:uid="{00000000-0005-0000-0000-00002F100000}"/>
    <cellStyle name="Migliaia 34 5 4 2" xfId="9595" xr:uid="{00000000-0005-0000-0000-000030100000}"/>
    <cellStyle name="Migliaia 34 5 5" xfId="7341" xr:uid="{00000000-0005-0000-0000-000031100000}"/>
    <cellStyle name="Migliaia 34 5 5 2" xfId="10077" xr:uid="{00000000-0005-0000-0000-000032100000}"/>
    <cellStyle name="Migliaia 34 5 6" xfId="8576" xr:uid="{00000000-0005-0000-0000-000033100000}"/>
    <cellStyle name="Migliaia 34 6" xfId="1998" xr:uid="{00000000-0005-0000-0000-000034100000}"/>
    <cellStyle name="Migliaia 34 6 2" xfId="8579" xr:uid="{00000000-0005-0000-0000-000035100000}"/>
    <cellStyle name="Migliaia 34 7" xfId="1999" xr:uid="{00000000-0005-0000-0000-000036100000}"/>
    <cellStyle name="Migliaia 34 7 2" xfId="8580" xr:uid="{00000000-0005-0000-0000-000037100000}"/>
    <cellStyle name="Migliaia 34 8" xfId="6169" xr:uid="{00000000-0005-0000-0000-000038100000}"/>
    <cellStyle name="Migliaia 34 8 2" xfId="9589" xr:uid="{00000000-0005-0000-0000-000039100000}"/>
    <cellStyle name="Migliaia 34 9" xfId="7335" xr:uid="{00000000-0005-0000-0000-00003A100000}"/>
    <cellStyle name="Migliaia 34 9 2" xfId="10071" xr:uid="{00000000-0005-0000-0000-00003B100000}"/>
    <cellStyle name="Migliaia 35" xfId="2000" xr:uid="{00000000-0005-0000-0000-00003C100000}"/>
    <cellStyle name="Migliaia 35 10" xfId="8581" xr:uid="{00000000-0005-0000-0000-00003D100000}"/>
    <cellStyle name="Migliaia 35 2" xfId="2001" xr:uid="{00000000-0005-0000-0000-00003E100000}"/>
    <cellStyle name="Migliaia 35 2 2" xfId="2002" xr:uid="{00000000-0005-0000-0000-00003F100000}"/>
    <cellStyle name="Migliaia 35 2 2 2" xfId="8583" xr:uid="{00000000-0005-0000-0000-000040100000}"/>
    <cellStyle name="Migliaia 35 2 3" xfId="2003" xr:uid="{00000000-0005-0000-0000-000041100000}"/>
    <cellStyle name="Migliaia 35 2 3 2" xfId="8584" xr:uid="{00000000-0005-0000-0000-000042100000}"/>
    <cellStyle name="Migliaia 35 2 4" xfId="6177" xr:uid="{00000000-0005-0000-0000-000043100000}"/>
    <cellStyle name="Migliaia 35 2 4 2" xfId="9597" xr:uid="{00000000-0005-0000-0000-000044100000}"/>
    <cellStyle name="Migliaia 35 2 5" xfId="7343" xr:uid="{00000000-0005-0000-0000-000045100000}"/>
    <cellStyle name="Migliaia 35 2 5 2" xfId="10079" xr:uid="{00000000-0005-0000-0000-000046100000}"/>
    <cellStyle name="Migliaia 35 2 6" xfId="8582" xr:uid="{00000000-0005-0000-0000-000047100000}"/>
    <cellStyle name="Migliaia 35 3" xfId="2004" xr:uid="{00000000-0005-0000-0000-000048100000}"/>
    <cellStyle name="Migliaia 35 3 2" xfId="2005" xr:uid="{00000000-0005-0000-0000-000049100000}"/>
    <cellStyle name="Migliaia 35 3 2 2" xfId="2006" xr:uid="{00000000-0005-0000-0000-00004A100000}"/>
    <cellStyle name="Migliaia 35 3 2 2 2" xfId="8587" xr:uid="{00000000-0005-0000-0000-00004B100000}"/>
    <cellStyle name="Migliaia 35 3 2 3" xfId="2007" xr:uid="{00000000-0005-0000-0000-00004C100000}"/>
    <cellStyle name="Migliaia 35 3 2 3 2" xfId="8588" xr:uid="{00000000-0005-0000-0000-00004D100000}"/>
    <cellStyle name="Migliaia 35 3 2 4" xfId="6179" xr:uid="{00000000-0005-0000-0000-00004E100000}"/>
    <cellStyle name="Migliaia 35 3 2 4 2" xfId="9599" xr:uid="{00000000-0005-0000-0000-00004F100000}"/>
    <cellStyle name="Migliaia 35 3 2 5" xfId="7345" xr:uid="{00000000-0005-0000-0000-000050100000}"/>
    <cellStyle name="Migliaia 35 3 2 5 2" xfId="10081" xr:uid="{00000000-0005-0000-0000-000051100000}"/>
    <cellStyle name="Migliaia 35 3 2 6" xfId="8586" xr:uid="{00000000-0005-0000-0000-000052100000}"/>
    <cellStyle name="Migliaia 35 3 3" xfId="2008" xr:uid="{00000000-0005-0000-0000-000053100000}"/>
    <cellStyle name="Migliaia 35 3 3 2" xfId="2009" xr:uid="{00000000-0005-0000-0000-000054100000}"/>
    <cellStyle name="Migliaia 35 3 3 2 2" xfId="8590" xr:uid="{00000000-0005-0000-0000-000055100000}"/>
    <cellStyle name="Migliaia 35 3 3 3" xfId="2010" xr:uid="{00000000-0005-0000-0000-000056100000}"/>
    <cellStyle name="Migliaia 35 3 3 3 2" xfId="8591" xr:uid="{00000000-0005-0000-0000-000057100000}"/>
    <cellStyle name="Migliaia 35 3 3 4" xfId="6180" xr:uid="{00000000-0005-0000-0000-000058100000}"/>
    <cellStyle name="Migliaia 35 3 3 4 2" xfId="9600" xr:uid="{00000000-0005-0000-0000-000059100000}"/>
    <cellStyle name="Migliaia 35 3 3 5" xfId="7346" xr:uid="{00000000-0005-0000-0000-00005A100000}"/>
    <cellStyle name="Migliaia 35 3 3 5 2" xfId="10082" xr:uid="{00000000-0005-0000-0000-00005B100000}"/>
    <cellStyle name="Migliaia 35 3 3 6" xfId="8589" xr:uid="{00000000-0005-0000-0000-00005C100000}"/>
    <cellStyle name="Migliaia 35 3 4" xfId="2011" xr:uid="{00000000-0005-0000-0000-00005D100000}"/>
    <cellStyle name="Migliaia 35 3 4 2" xfId="8592" xr:uid="{00000000-0005-0000-0000-00005E100000}"/>
    <cellStyle name="Migliaia 35 3 5" xfId="2012" xr:uid="{00000000-0005-0000-0000-00005F100000}"/>
    <cellStyle name="Migliaia 35 3 5 2" xfId="8593" xr:uid="{00000000-0005-0000-0000-000060100000}"/>
    <cellStyle name="Migliaia 35 3 6" xfId="6178" xr:uid="{00000000-0005-0000-0000-000061100000}"/>
    <cellStyle name="Migliaia 35 3 6 2" xfId="9598" xr:uid="{00000000-0005-0000-0000-000062100000}"/>
    <cellStyle name="Migliaia 35 3 7" xfId="7344" xr:uid="{00000000-0005-0000-0000-000063100000}"/>
    <cellStyle name="Migliaia 35 3 7 2" xfId="10080" xr:uid="{00000000-0005-0000-0000-000064100000}"/>
    <cellStyle name="Migliaia 35 3 8" xfId="8585" xr:uid="{00000000-0005-0000-0000-000065100000}"/>
    <cellStyle name="Migliaia 35 4" xfId="2013" xr:uid="{00000000-0005-0000-0000-000066100000}"/>
    <cellStyle name="Migliaia 35 4 2" xfId="2014" xr:uid="{00000000-0005-0000-0000-000067100000}"/>
    <cellStyle name="Migliaia 35 4 2 2" xfId="2015" xr:uid="{00000000-0005-0000-0000-000068100000}"/>
    <cellStyle name="Migliaia 35 4 2 2 2" xfId="8596" xr:uid="{00000000-0005-0000-0000-000069100000}"/>
    <cellStyle name="Migliaia 35 4 2 3" xfId="8595" xr:uid="{00000000-0005-0000-0000-00006A100000}"/>
    <cellStyle name="Migliaia 35 4 3" xfId="2016" xr:uid="{00000000-0005-0000-0000-00006B100000}"/>
    <cellStyle name="Migliaia 35 4 3 2" xfId="8597" xr:uid="{00000000-0005-0000-0000-00006C100000}"/>
    <cellStyle name="Migliaia 35 4 4" xfId="2017" xr:uid="{00000000-0005-0000-0000-00006D100000}"/>
    <cellStyle name="Migliaia 35 4 4 2" xfId="8598" xr:uid="{00000000-0005-0000-0000-00006E100000}"/>
    <cellStyle name="Migliaia 35 4 5" xfId="6181" xr:uid="{00000000-0005-0000-0000-00006F100000}"/>
    <cellStyle name="Migliaia 35 4 5 2" xfId="9601" xr:uid="{00000000-0005-0000-0000-000070100000}"/>
    <cellStyle name="Migliaia 35 4 6" xfId="7347" xr:uid="{00000000-0005-0000-0000-000071100000}"/>
    <cellStyle name="Migliaia 35 4 6 2" xfId="10083" xr:uid="{00000000-0005-0000-0000-000072100000}"/>
    <cellStyle name="Migliaia 35 4 7" xfId="8594" xr:uid="{00000000-0005-0000-0000-000073100000}"/>
    <cellStyle name="Migliaia 35 5" xfId="2018" xr:uid="{00000000-0005-0000-0000-000074100000}"/>
    <cellStyle name="Migliaia 35 5 2" xfId="2019" xr:uid="{00000000-0005-0000-0000-000075100000}"/>
    <cellStyle name="Migliaia 35 5 2 2" xfId="8600" xr:uid="{00000000-0005-0000-0000-000076100000}"/>
    <cellStyle name="Migliaia 35 5 3" xfId="2020" xr:uid="{00000000-0005-0000-0000-000077100000}"/>
    <cellStyle name="Migliaia 35 5 3 2" xfId="8601" xr:uid="{00000000-0005-0000-0000-000078100000}"/>
    <cellStyle name="Migliaia 35 5 4" xfId="6182" xr:uid="{00000000-0005-0000-0000-000079100000}"/>
    <cellStyle name="Migliaia 35 5 4 2" xfId="9602" xr:uid="{00000000-0005-0000-0000-00007A100000}"/>
    <cellStyle name="Migliaia 35 5 5" xfId="7348" xr:uid="{00000000-0005-0000-0000-00007B100000}"/>
    <cellStyle name="Migliaia 35 5 5 2" xfId="10084" xr:uid="{00000000-0005-0000-0000-00007C100000}"/>
    <cellStyle name="Migliaia 35 5 6" xfId="8599" xr:uid="{00000000-0005-0000-0000-00007D100000}"/>
    <cellStyle name="Migliaia 35 6" xfId="2021" xr:uid="{00000000-0005-0000-0000-00007E100000}"/>
    <cellStyle name="Migliaia 35 6 2" xfId="8602" xr:uid="{00000000-0005-0000-0000-00007F100000}"/>
    <cellStyle name="Migliaia 35 7" xfId="2022" xr:uid="{00000000-0005-0000-0000-000080100000}"/>
    <cellStyle name="Migliaia 35 7 2" xfId="8603" xr:uid="{00000000-0005-0000-0000-000081100000}"/>
    <cellStyle name="Migliaia 35 8" xfId="6176" xr:uid="{00000000-0005-0000-0000-000082100000}"/>
    <cellStyle name="Migliaia 35 8 2" xfId="9596" xr:uid="{00000000-0005-0000-0000-000083100000}"/>
    <cellStyle name="Migliaia 35 9" xfId="7342" xr:uid="{00000000-0005-0000-0000-000084100000}"/>
    <cellStyle name="Migliaia 35 9 2" xfId="10078" xr:uid="{00000000-0005-0000-0000-000085100000}"/>
    <cellStyle name="Migliaia 36" xfId="2023" xr:uid="{00000000-0005-0000-0000-000086100000}"/>
    <cellStyle name="Migliaia 36 10" xfId="8604" xr:uid="{00000000-0005-0000-0000-000087100000}"/>
    <cellStyle name="Migliaia 36 2" xfId="2024" xr:uid="{00000000-0005-0000-0000-000088100000}"/>
    <cellStyle name="Migliaia 36 2 2" xfId="2025" xr:uid="{00000000-0005-0000-0000-000089100000}"/>
    <cellStyle name="Migliaia 36 2 2 2" xfId="8606" xr:uid="{00000000-0005-0000-0000-00008A100000}"/>
    <cellStyle name="Migliaia 36 2 3" xfId="2026" xr:uid="{00000000-0005-0000-0000-00008B100000}"/>
    <cellStyle name="Migliaia 36 2 3 2" xfId="8607" xr:uid="{00000000-0005-0000-0000-00008C100000}"/>
    <cellStyle name="Migliaia 36 2 4" xfId="6184" xr:uid="{00000000-0005-0000-0000-00008D100000}"/>
    <cellStyle name="Migliaia 36 2 4 2" xfId="9604" xr:uid="{00000000-0005-0000-0000-00008E100000}"/>
    <cellStyle name="Migliaia 36 2 5" xfId="7350" xr:uid="{00000000-0005-0000-0000-00008F100000}"/>
    <cellStyle name="Migliaia 36 2 5 2" xfId="10086" xr:uid="{00000000-0005-0000-0000-000090100000}"/>
    <cellStyle name="Migliaia 36 2 6" xfId="8605" xr:uid="{00000000-0005-0000-0000-000091100000}"/>
    <cellStyle name="Migliaia 36 3" xfId="2027" xr:uid="{00000000-0005-0000-0000-000092100000}"/>
    <cellStyle name="Migliaia 36 3 2" xfId="2028" xr:uid="{00000000-0005-0000-0000-000093100000}"/>
    <cellStyle name="Migliaia 36 3 2 2" xfId="2029" xr:uid="{00000000-0005-0000-0000-000094100000}"/>
    <cellStyle name="Migliaia 36 3 2 2 2" xfId="8610" xr:uid="{00000000-0005-0000-0000-000095100000}"/>
    <cellStyle name="Migliaia 36 3 2 3" xfId="2030" xr:uid="{00000000-0005-0000-0000-000096100000}"/>
    <cellStyle name="Migliaia 36 3 2 3 2" xfId="8611" xr:uid="{00000000-0005-0000-0000-000097100000}"/>
    <cellStyle name="Migliaia 36 3 2 4" xfId="6186" xr:uid="{00000000-0005-0000-0000-000098100000}"/>
    <cellStyle name="Migliaia 36 3 2 4 2" xfId="9606" xr:uid="{00000000-0005-0000-0000-000099100000}"/>
    <cellStyle name="Migliaia 36 3 2 5" xfId="7352" xr:uid="{00000000-0005-0000-0000-00009A100000}"/>
    <cellStyle name="Migliaia 36 3 2 5 2" xfId="10088" xr:uid="{00000000-0005-0000-0000-00009B100000}"/>
    <cellStyle name="Migliaia 36 3 2 6" xfId="8609" xr:uid="{00000000-0005-0000-0000-00009C100000}"/>
    <cellStyle name="Migliaia 36 3 3" xfId="2031" xr:uid="{00000000-0005-0000-0000-00009D100000}"/>
    <cellStyle name="Migliaia 36 3 3 2" xfId="2032" xr:uid="{00000000-0005-0000-0000-00009E100000}"/>
    <cellStyle name="Migliaia 36 3 3 2 2" xfId="8613" xr:uid="{00000000-0005-0000-0000-00009F100000}"/>
    <cellStyle name="Migliaia 36 3 3 3" xfId="2033" xr:uid="{00000000-0005-0000-0000-0000A0100000}"/>
    <cellStyle name="Migliaia 36 3 3 3 2" xfId="8614" xr:uid="{00000000-0005-0000-0000-0000A1100000}"/>
    <cellStyle name="Migliaia 36 3 3 4" xfId="6187" xr:uid="{00000000-0005-0000-0000-0000A2100000}"/>
    <cellStyle name="Migliaia 36 3 3 4 2" xfId="9607" xr:uid="{00000000-0005-0000-0000-0000A3100000}"/>
    <cellStyle name="Migliaia 36 3 3 5" xfId="7353" xr:uid="{00000000-0005-0000-0000-0000A4100000}"/>
    <cellStyle name="Migliaia 36 3 3 5 2" xfId="10089" xr:uid="{00000000-0005-0000-0000-0000A5100000}"/>
    <cellStyle name="Migliaia 36 3 3 6" xfId="8612" xr:uid="{00000000-0005-0000-0000-0000A6100000}"/>
    <cellStyle name="Migliaia 36 3 4" xfId="2034" xr:uid="{00000000-0005-0000-0000-0000A7100000}"/>
    <cellStyle name="Migliaia 36 3 4 2" xfId="8615" xr:uid="{00000000-0005-0000-0000-0000A8100000}"/>
    <cellStyle name="Migliaia 36 3 5" xfId="2035" xr:uid="{00000000-0005-0000-0000-0000A9100000}"/>
    <cellStyle name="Migliaia 36 3 5 2" xfId="8616" xr:uid="{00000000-0005-0000-0000-0000AA100000}"/>
    <cellStyle name="Migliaia 36 3 6" xfId="6185" xr:uid="{00000000-0005-0000-0000-0000AB100000}"/>
    <cellStyle name="Migliaia 36 3 6 2" xfId="9605" xr:uid="{00000000-0005-0000-0000-0000AC100000}"/>
    <cellStyle name="Migliaia 36 3 7" xfId="7351" xr:uid="{00000000-0005-0000-0000-0000AD100000}"/>
    <cellStyle name="Migliaia 36 3 7 2" xfId="10087" xr:uid="{00000000-0005-0000-0000-0000AE100000}"/>
    <cellStyle name="Migliaia 36 3 8" xfId="8608" xr:uid="{00000000-0005-0000-0000-0000AF100000}"/>
    <cellStyle name="Migliaia 36 4" xfId="2036" xr:uid="{00000000-0005-0000-0000-0000B0100000}"/>
    <cellStyle name="Migliaia 36 4 2" xfId="2037" xr:uid="{00000000-0005-0000-0000-0000B1100000}"/>
    <cellStyle name="Migliaia 36 4 2 2" xfId="2038" xr:uid="{00000000-0005-0000-0000-0000B2100000}"/>
    <cellStyle name="Migliaia 36 4 2 2 2" xfId="8619" xr:uid="{00000000-0005-0000-0000-0000B3100000}"/>
    <cellStyle name="Migliaia 36 4 2 3" xfId="8618" xr:uid="{00000000-0005-0000-0000-0000B4100000}"/>
    <cellStyle name="Migliaia 36 4 3" xfId="2039" xr:uid="{00000000-0005-0000-0000-0000B5100000}"/>
    <cellStyle name="Migliaia 36 4 3 2" xfId="8620" xr:uid="{00000000-0005-0000-0000-0000B6100000}"/>
    <cellStyle name="Migliaia 36 4 4" xfId="2040" xr:uid="{00000000-0005-0000-0000-0000B7100000}"/>
    <cellStyle name="Migliaia 36 4 4 2" xfId="8621" xr:uid="{00000000-0005-0000-0000-0000B8100000}"/>
    <cellStyle name="Migliaia 36 4 5" xfId="6188" xr:uid="{00000000-0005-0000-0000-0000B9100000}"/>
    <cellStyle name="Migliaia 36 4 5 2" xfId="9608" xr:uid="{00000000-0005-0000-0000-0000BA100000}"/>
    <cellStyle name="Migliaia 36 4 6" xfId="7354" xr:uid="{00000000-0005-0000-0000-0000BB100000}"/>
    <cellStyle name="Migliaia 36 4 6 2" xfId="10090" xr:uid="{00000000-0005-0000-0000-0000BC100000}"/>
    <cellStyle name="Migliaia 36 4 7" xfId="8617" xr:uid="{00000000-0005-0000-0000-0000BD100000}"/>
    <cellStyle name="Migliaia 36 5" xfId="2041" xr:uid="{00000000-0005-0000-0000-0000BE100000}"/>
    <cellStyle name="Migliaia 36 5 2" xfId="2042" xr:uid="{00000000-0005-0000-0000-0000BF100000}"/>
    <cellStyle name="Migliaia 36 5 2 2" xfId="8623" xr:uid="{00000000-0005-0000-0000-0000C0100000}"/>
    <cellStyle name="Migliaia 36 5 3" xfId="2043" xr:uid="{00000000-0005-0000-0000-0000C1100000}"/>
    <cellStyle name="Migliaia 36 5 3 2" xfId="8624" xr:uid="{00000000-0005-0000-0000-0000C2100000}"/>
    <cellStyle name="Migliaia 36 5 4" xfId="6189" xr:uid="{00000000-0005-0000-0000-0000C3100000}"/>
    <cellStyle name="Migliaia 36 5 4 2" xfId="9609" xr:uid="{00000000-0005-0000-0000-0000C4100000}"/>
    <cellStyle name="Migliaia 36 5 5" xfId="7355" xr:uid="{00000000-0005-0000-0000-0000C5100000}"/>
    <cellStyle name="Migliaia 36 5 5 2" xfId="10091" xr:uid="{00000000-0005-0000-0000-0000C6100000}"/>
    <cellStyle name="Migliaia 36 5 6" xfId="8622" xr:uid="{00000000-0005-0000-0000-0000C7100000}"/>
    <cellStyle name="Migliaia 36 6" xfId="2044" xr:uid="{00000000-0005-0000-0000-0000C8100000}"/>
    <cellStyle name="Migliaia 36 6 2" xfId="8625" xr:uid="{00000000-0005-0000-0000-0000C9100000}"/>
    <cellStyle name="Migliaia 36 7" xfId="2045" xr:uid="{00000000-0005-0000-0000-0000CA100000}"/>
    <cellStyle name="Migliaia 36 7 2" xfId="8626" xr:uid="{00000000-0005-0000-0000-0000CB100000}"/>
    <cellStyle name="Migliaia 36 8" xfId="6183" xr:uid="{00000000-0005-0000-0000-0000CC100000}"/>
    <cellStyle name="Migliaia 36 8 2" xfId="9603" xr:uid="{00000000-0005-0000-0000-0000CD100000}"/>
    <cellStyle name="Migliaia 36 9" xfId="7349" xr:uid="{00000000-0005-0000-0000-0000CE100000}"/>
    <cellStyle name="Migliaia 36 9 2" xfId="10085" xr:uid="{00000000-0005-0000-0000-0000CF100000}"/>
    <cellStyle name="Migliaia 37" xfId="2046" xr:uid="{00000000-0005-0000-0000-0000D0100000}"/>
    <cellStyle name="Migliaia 37 10" xfId="8627" xr:uid="{00000000-0005-0000-0000-0000D1100000}"/>
    <cellStyle name="Migliaia 37 2" xfId="2047" xr:uid="{00000000-0005-0000-0000-0000D2100000}"/>
    <cellStyle name="Migliaia 37 2 2" xfId="2048" xr:uid="{00000000-0005-0000-0000-0000D3100000}"/>
    <cellStyle name="Migliaia 37 2 2 2" xfId="8629" xr:uid="{00000000-0005-0000-0000-0000D4100000}"/>
    <cellStyle name="Migliaia 37 2 3" xfId="2049" xr:uid="{00000000-0005-0000-0000-0000D5100000}"/>
    <cellStyle name="Migliaia 37 2 3 2" xfId="8630" xr:uid="{00000000-0005-0000-0000-0000D6100000}"/>
    <cellStyle name="Migliaia 37 2 4" xfId="6191" xr:uid="{00000000-0005-0000-0000-0000D7100000}"/>
    <cellStyle name="Migliaia 37 2 4 2" xfId="9611" xr:uid="{00000000-0005-0000-0000-0000D8100000}"/>
    <cellStyle name="Migliaia 37 2 5" xfId="7357" xr:uid="{00000000-0005-0000-0000-0000D9100000}"/>
    <cellStyle name="Migliaia 37 2 5 2" xfId="10093" xr:uid="{00000000-0005-0000-0000-0000DA100000}"/>
    <cellStyle name="Migliaia 37 2 6" xfId="8628" xr:uid="{00000000-0005-0000-0000-0000DB100000}"/>
    <cellStyle name="Migliaia 37 3" xfId="2050" xr:uid="{00000000-0005-0000-0000-0000DC100000}"/>
    <cellStyle name="Migliaia 37 3 2" xfId="2051" xr:uid="{00000000-0005-0000-0000-0000DD100000}"/>
    <cellStyle name="Migliaia 37 3 2 2" xfId="2052" xr:uid="{00000000-0005-0000-0000-0000DE100000}"/>
    <cellStyle name="Migliaia 37 3 2 2 2" xfId="8633" xr:uid="{00000000-0005-0000-0000-0000DF100000}"/>
    <cellStyle name="Migliaia 37 3 2 3" xfId="2053" xr:uid="{00000000-0005-0000-0000-0000E0100000}"/>
    <cellStyle name="Migliaia 37 3 2 3 2" xfId="8634" xr:uid="{00000000-0005-0000-0000-0000E1100000}"/>
    <cellStyle name="Migliaia 37 3 2 4" xfId="6193" xr:uid="{00000000-0005-0000-0000-0000E2100000}"/>
    <cellStyle name="Migliaia 37 3 2 4 2" xfId="9613" xr:uid="{00000000-0005-0000-0000-0000E3100000}"/>
    <cellStyle name="Migliaia 37 3 2 5" xfId="7359" xr:uid="{00000000-0005-0000-0000-0000E4100000}"/>
    <cellStyle name="Migliaia 37 3 2 5 2" xfId="10095" xr:uid="{00000000-0005-0000-0000-0000E5100000}"/>
    <cellStyle name="Migliaia 37 3 2 6" xfId="8632" xr:uid="{00000000-0005-0000-0000-0000E6100000}"/>
    <cellStyle name="Migliaia 37 3 3" xfId="2054" xr:uid="{00000000-0005-0000-0000-0000E7100000}"/>
    <cellStyle name="Migliaia 37 3 3 2" xfId="2055" xr:uid="{00000000-0005-0000-0000-0000E8100000}"/>
    <cellStyle name="Migliaia 37 3 3 2 2" xfId="8636" xr:uid="{00000000-0005-0000-0000-0000E9100000}"/>
    <cellStyle name="Migliaia 37 3 3 3" xfId="2056" xr:uid="{00000000-0005-0000-0000-0000EA100000}"/>
    <cellStyle name="Migliaia 37 3 3 3 2" xfId="8637" xr:uid="{00000000-0005-0000-0000-0000EB100000}"/>
    <cellStyle name="Migliaia 37 3 3 4" xfId="6194" xr:uid="{00000000-0005-0000-0000-0000EC100000}"/>
    <cellStyle name="Migliaia 37 3 3 4 2" xfId="9614" xr:uid="{00000000-0005-0000-0000-0000ED100000}"/>
    <cellStyle name="Migliaia 37 3 3 5" xfId="7360" xr:uid="{00000000-0005-0000-0000-0000EE100000}"/>
    <cellStyle name="Migliaia 37 3 3 5 2" xfId="10096" xr:uid="{00000000-0005-0000-0000-0000EF100000}"/>
    <cellStyle name="Migliaia 37 3 3 6" xfId="8635" xr:uid="{00000000-0005-0000-0000-0000F0100000}"/>
    <cellStyle name="Migliaia 37 3 4" xfId="2057" xr:uid="{00000000-0005-0000-0000-0000F1100000}"/>
    <cellStyle name="Migliaia 37 3 4 2" xfId="8638" xr:uid="{00000000-0005-0000-0000-0000F2100000}"/>
    <cellStyle name="Migliaia 37 3 5" xfId="2058" xr:uid="{00000000-0005-0000-0000-0000F3100000}"/>
    <cellStyle name="Migliaia 37 3 5 2" xfId="8639" xr:uid="{00000000-0005-0000-0000-0000F4100000}"/>
    <cellStyle name="Migliaia 37 3 6" xfId="6192" xr:uid="{00000000-0005-0000-0000-0000F5100000}"/>
    <cellStyle name="Migliaia 37 3 6 2" xfId="9612" xr:uid="{00000000-0005-0000-0000-0000F6100000}"/>
    <cellStyle name="Migliaia 37 3 7" xfId="7358" xr:uid="{00000000-0005-0000-0000-0000F7100000}"/>
    <cellStyle name="Migliaia 37 3 7 2" xfId="10094" xr:uid="{00000000-0005-0000-0000-0000F8100000}"/>
    <cellStyle name="Migliaia 37 3 8" xfId="8631" xr:uid="{00000000-0005-0000-0000-0000F9100000}"/>
    <cellStyle name="Migliaia 37 4" xfId="2059" xr:uid="{00000000-0005-0000-0000-0000FA100000}"/>
    <cellStyle name="Migliaia 37 4 2" xfId="2060" xr:uid="{00000000-0005-0000-0000-0000FB100000}"/>
    <cellStyle name="Migliaia 37 4 2 2" xfId="2061" xr:uid="{00000000-0005-0000-0000-0000FC100000}"/>
    <cellStyle name="Migliaia 37 4 2 2 2" xfId="8642" xr:uid="{00000000-0005-0000-0000-0000FD100000}"/>
    <cellStyle name="Migliaia 37 4 2 3" xfId="8641" xr:uid="{00000000-0005-0000-0000-0000FE100000}"/>
    <cellStyle name="Migliaia 37 4 3" xfId="2062" xr:uid="{00000000-0005-0000-0000-0000FF100000}"/>
    <cellStyle name="Migliaia 37 4 3 2" xfId="8643" xr:uid="{00000000-0005-0000-0000-000000110000}"/>
    <cellStyle name="Migliaia 37 4 4" xfId="2063" xr:uid="{00000000-0005-0000-0000-000001110000}"/>
    <cellStyle name="Migliaia 37 4 4 2" xfId="8644" xr:uid="{00000000-0005-0000-0000-000002110000}"/>
    <cellStyle name="Migliaia 37 4 5" xfId="6195" xr:uid="{00000000-0005-0000-0000-000003110000}"/>
    <cellStyle name="Migliaia 37 4 5 2" xfId="9615" xr:uid="{00000000-0005-0000-0000-000004110000}"/>
    <cellStyle name="Migliaia 37 4 6" xfId="7361" xr:uid="{00000000-0005-0000-0000-000005110000}"/>
    <cellStyle name="Migliaia 37 4 6 2" xfId="10097" xr:uid="{00000000-0005-0000-0000-000006110000}"/>
    <cellStyle name="Migliaia 37 4 7" xfId="8640" xr:uid="{00000000-0005-0000-0000-000007110000}"/>
    <cellStyle name="Migliaia 37 5" xfId="2064" xr:uid="{00000000-0005-0000-0000-000008110000}"/>
    <cellStyle name="Migliaia 37 5 2" xfId="2065" xr:uid="{00000000-0005-0000-0000-000009110000}"/>
    <cellStyle name="Migliaia 37 5 2 2" xfId="8646" xr:uid="{00000000-0005-0000-0000-00000A110000}"/>
    <cellStyle name="Migliaia 37 5 3" xfId="2066" xr:uid="{00000000-0005-0000-0000-00000B110000}"/>
    <cellStyle name="Migliaia 37 5 3 2" xfId="8647" xr:uid="{00000000-0005-0000-0000-00000C110000}"/>
    <cellStyle name="Migliaia 37 5 4" xfId="6196" xr:uid="{00000000-0005-0000-0000-00000D110000}"/>
    <cellStyle name="Migliaia 37 5 4 2" xfId="9616" xr:uid="{00000000-0005-0000-0000-00000E110000}"/>
    <cellStyle name="Migliaia 37 5 5" xfId="7362" xr:uid="{00000000-0005-0000-0000-00000F110000}"/>
    <cellStyle name="Migliaia 37 5 5 2" xfId="10098" xr:uid="{00000000-0005-0000-0000-000010110000}"/>
    <cellStyle name="Migliaia 37 5 6" xfId="8645" xr:uid="{00000000-0005-0000-0000-000011110000}"/>
    <cellStyle name="Migliaia 37 6" xfId="2067" xr:uid="{00000000-0005-0000-0000-000012110000}"/>
    <cellStyle name="Migliaia 37 6 2" xfId="8648" xr:uid="{00000000-0005-0000-0000-000013110000}"/>
    <cellStyle name="Migliaia 37 7" xfId="2068" xr:uid="{00000000-0005-0000-0000-000014110000}"/>
    <cellStyle name="Migliaia 37 7 2" xfId="8649" xr:uid="{00000000-0005-0000-0000-000015110000}"/>
    <cellStyle name="Migliaia 37 8" xfId="6190" xr:uid="{00000000-0005-0000-0000-000016110000}"/>
    <cellStyle name="Migliaia 37 8 2" xfId="9610" xr:uid="{00000000-0005-0000-0000-000017110000}"/>
    <cellStyle name="Migliaia 37 9" xfId="7356" xr:uid="{00000000-0005-0000-0000-000018110000}"/>
    <cellStyle name="Migliaia 37 9 2" xfId="10092" xr:uid="{00000000-0005-0000-0000-000019110000}"/>
    <cellStyle name="Migliaia 38" xfId="2069" xr:uid="{00000000-0005-0000-0000-00001A110000}"/>
    <cellStyle name="Migliaia 38 10" xfId="8650" xr:uid="{00000000-0005-0000-0000-00001B110000}"/>
    <cellStyle name="Migliaia 38 2" xfId="2070" xr:uid="{00000000-0005-0000-0000-00001C110000}"/>
    <cellStyle name="Migliaia 38 2 2" xfId="2071" xr:uid="{00000000-0005-0000-0000-00001D110000}"/>
    <cellStyle name="Migliaia 38 2 2 2" xfId="8652" xr:uid="{00000000-0005-0000-0000-00001E110000}"/>
    <cellStyle name="Migliaia 38 2 3" xfId="2072" xr:uid="{00000000-0005-0000-0000-00001F110000}"/>
    <cellStyle name="Migliaia 38 2 3 2" xfId="8653" xr:uid="{00000000-0005-0000-0000-000020110000}"/>
    <cellStyle name="Migliaia 38 2 4" xfId="6198" xr:uid="{00000000-0005-0000-0000-000021110000}"/>
    <cellStyle name="Migliaia 38 2 4 2" xfId="9618" xr:uid="{00000000-0005-0000-0000-000022110000}"/>
    <cellStyle name="Migliaia 38 2 5" xfId="7364" xr:uid="{00000000-0005-0000-0000-000023110000}"/>
    <cellStyle name="Migliaia 38 2 5 2" xfId="10100" xr:uid="{00000000-0005-0000-0000-000024110000}"/>
    <cellStyle name="Migliaia 38 2 6" xfId="8651" xr:uid="{00000000-0005-0000-0000-000025110000}"/>
    <cellStyle name="Migliaia 38 3" xfId="2073" xr:uid="{00000000-0005-0000-0000-000026110000}"/>
    <cellStyle name="Migliaia 38 3 2" xfId="2074" xr:uid="{00000000-0005-0000-0000-000027110000}"/>
    <cellStyle name="Migliaia 38 3 2 2" xfId="2075" xr:uid="{00000000-0005-0000-0000-000028110000}"/>
    <cellStyle name="Migliaia 38 3 2 2 2" xfId="8656" xr:uid="{00000000-0005-0000-0000-000029110000}"/>
    <cellStyle name="Migliaia 38 3 2 3" xfId="2076" xr:uid="{00000000-0005-0000-0000-00002A110000}"/>
    <cellStyle name="Migliaia 38 3 2 3 2" xfId="8657" xr:uid="{00000000-0005-0000-0000-00002B110000}"/>
    <cellStyle name="Migliaia 38 3 2 4" xfId="6200" xr:uid="{00000000-0005-0000-0000-00002C110000}"/>
    <cellStyle name="Migliaia 38 3 2 4 2" xfId="9620" xr:uid="{00000000-0005-0000-0000-00002D110000}"/>
    <cellStyle name="Migliaia 38 3 2 5" xfId="7366" xr:uid="{00000000-0005-0000-0000-00002E110000}"/>
    <cellStyle name="Migliaia 38 3 2 5 2" xfId="10102" xr:uid="{00000000-0005-0000-0000-00002F110000}"/>
    <cellStyle name="Migliaia 38 3 2 6" xfId="8655" xr:uid="{00000000-0005-0000-0000-000030110000}"/>
    <cellStyle name="Migliaia 38 3 3" xfId="2077" xr:uid="{00000000-0005-0000-0000-000031110000}"/>
    <cellStyle name="Migliaia 38 3 3 2" xfId="2078" xr:uid="{00000000-0005-0000-0000-000032110000}"/>
    <cellStyle name="Migliaia 38 3 3 2 2" xfId="8659" xr:uid="{00000000-0005-0000-0000-000033110000}"/>
    <cellStyle name="Migliaia 38 3 3 3" xfId="2079" xr:uid="{00000000-0005-0000-0000-000034110000}"/>
    <cellStyle name="Migliaia 38 3 3 3 2" xfId="8660" xr:uid="{00000000-0005-0000-0000-000035110000}"/>
    <cellStyle name="Migliaia 38 3 3 4" xfId="6201" xr:uid="{00000000-0005-0000-0000-000036110000}"/>
    <cellStyle name="Migliaia 38 3 3 4 2" xfId="9621" xr:uid="{00000000-0005-0000-0000-000037110000}"/>
    <cellStyle name="Migliaia 38 3 3 5" xfId="7367" xr:uid="{00000000-0005-0000-0000-000038110000}"/>
    <cellStyle name="Migliaia 38 3 3 5 2" xfId="10103" xr:uid="{00000000-0005-0000-0000-000039110000}"/>
    <cellStyle name="Migliaia 38 3 3 6" xfId="8658" xr:uid="{00000000-0005-0000-0000-00003A110000}"/>
    <cellStyle name="Migliaia 38 3 4" xfId="2080" xr:uid="{00000000-0005-0000-0000-00003B110000}"/>
    <cellStyle name="Migliaia 38 3 4 2" xfId="8661" xr:uid="{00000000-0005-0000-0000-00003C110000}"/>
    <cellStyle name="Migliaia 38 3 5" xfId="2081" xr:uid="{00000000-0005-0000-0000-00003D110000}"/>
    <cellStyle name="Migliaia 38 3 5 2" xfId="8662" xr:uid="{00000000-0005-0000-0000-00003E110000}"/>
    <cellStyle name="Migliaia 38 3 6" xfId="6199" xr:uid="{00000000-0005-0000-0000-00003F110000}"/>
    <cellStyle name="Migliaia 38 3 6 2" xfId="9619" xr:uid="{00000000-0005-0000-0000-000040110000}"/>
    <cellStyle name="Migliaia 38 3 7" xfId="7365" xr:uid="{00000000-0005-0000-0000-000041110000}"/>
    <cellStyle name="Migliaia 38 3 7 2" xfId="10101" xr:uid="{00000000-0005-0000-0000-000042110000}"/>
    <cellStyle name="Migliaia 38 3 8" xfId="8654" xr:uid="{00000000-0005-0000-0000-000043110000}"/>
    <cellStyle name="Migliaia 38 4" xfId="2082" xr:uid="{00000000-0005-0000-0000-000044110000}"/>
    <cellStyle name="Migliaia 38 4 2" xfId="2083" xr:uid="{00000000-0005-0000-0000-000045110000}"/>
    <cellStyle name="Migliaia 38 4 2 2" xfId="2084" xr:uid="{00000000-0005-0000-0000-000046110000}"/>
    <cellStyle name="Migliaia 38 4 2 2 2" xfId="8665" xr:uid="{00000000-0005-0000-0000-000047110000}"/>
    <cellStyle name="Migliaia 38 4 2 3" xfId="8664" xr:uid="{00000000-0005-0000-0000-000048110000}"/>
    <cellStyle name="Migliaia 38 4 3" xfId="2085" xr:uid="{00000000-0005-0000-0000-000049110000}"/>
    <cellStyle name="Migliaia 38 4 3 2" xfId="8666" xr:uid="{00000000-0005-0000-0000-00004A110000}"/>
    <cellStyle name="Migliaia 38 4 4" xfId="2086" xr:uid="{00000000-0005-0000-0000-00004B110000}"/>
    <cellStyle name="Migliaia 38 4 4 2" xfId="8667" xr:uid="{00000000-0005-0000-0000-00004C110000}"/>
    <cellStyle name="Migliaia 38 4 5" xfId="6202" xr:uid="{00000000-0005-0000-0000-00004D110000}"/>
    <cellStyle name="Migliaia 38 4 5 2" xfId="9622" xr:uid="{00000000-0005-0000-0000-00004E110000}"/>
    <cellStyle name="Migliaia 38 4 6" xfId="7368" xr:uid="{00000000-0005-0000-0000-00004F110000}"/>
    <cellStyle name="Migliaia 38 4 6 2" xfId="10104" xr:uid="{00000000-0005-0000-0000-000050110000}"/>
    <cellStyle name="Migliaia 38 4 7" xfId="8663" xr:uid="{00000000-0005-0000-0000-000051110000}"/>
    <cellStyle name="Migliaia 38 5" xfId="2087" xr:uid="{00000000-0005-0000-0000-000052110000}"/>
    <cellStyle name="Migliaia 38 5 2" xfId="2088" xr:uid="{00000000-0005-0000-0000-000053110000}"/>
    <cellStyle name="Migliaia 38 5 2 2" xfId="8669" xr:uid="{00000000-0005-0000-0000-000054110000}"/>
    <cellStyle name="Migliaia 38 5 3" xfId="2089" xr:uid="{00000000-0005-0000-0000-000055110000}"/>
    <cellStyle name="Migliaia 38 5 3 2" xfId="8670" xr:uid="{00000000-0005-0000-0000-000056110000}"/>
    <cellStyle name="Migliaia 38 5 4" xfId="6203" xr:uid="{00000000-0005-0000-0000-000057110000}"/>
    <cellStyle name="Migliaia 38 5 4 2" xfId="9623" xr:uid="{00000000-0005-0000-0000-000058110000}"/>
    <cellStyle name="Migliaia 38 5 5" xfId="7369" xr:uid="{00000000-0005-0000-0000-000059110000}"/>
    <cellStyle name="Migliaia 38 5 5 2" xfId="10105" xr:uid="{00000000-0005-0000-0000-00005A110000}"/>
    <cellStyle name="Migliaia 38 5 6" xfId="8668" xr:uid="{00000000-0005-0000-0000-00005B110000}"/>
    <cellStyle name="Migliaia 38 6" xfId="2090" xr:uid="{00000000-0005-0000-0000-00005C110000}"/>
    <cellStyle name="Migliaia 38 6 2" xfId="8671" xr:uid="{00000000-0005-0000-0000-00005D110000}"/>
    <cellStyle name="Migliaia 38 7" xfId="2091" xr:uid="{00000000-0005-0000-0000-00005E110000}"/>
    <cellStyle name="Migliaia 38 7 2" xfId="8672" xr:uid="{00000000-0005-0000-0000-00005F110000}"/>
    <cellStyle name="Migliaia 38 8" xfId="6197" xr:uid="{00000000-0005-0000-0000-000060110000}"/>
    <cellStyle name="Migliaia 38 8 2" xfId="9617" xr:uid="{00000000-0005-0000-0000-000061110000}"/>
    <cellStyle name="Migliaia 38 9" xfId="7363" xr:uid="{00000000-0005-0000-0000-000062110000}"/>
    <cellStyle name="Migliaia 38 9 2" xfId="10099" xr:uid="{00000000-0005-0000-0000-000063110000}"/>
    <cellStyle name="Migliaia 39" xfId="2092" xr:uid="{00000000-0005-0000-0000-000064110000}"/>
    <cellStyle name="Migliaia 39 10" xfId="8673" xr:uid="{00000000-0005-0000-0000-000065110000}"/>
    <cellStyle name="Migliaia 39 2" xfId="2093" xr:uid="{00000000-0005-0000-0000-000066110000}"/>
    <cellStyle name="Migliaia 39 2 2" xfId="2094" xr:uid="{00000000-0005-0000-0000-000067110000}"/>
    <cellStyle name="Migliaia 39 2 2 2" xfId="8675" xr:uid="{00000000-0005-0000-0000-000068110000}"/>
    <cellStyle name="Migliaia 39 2 3" xfId="2095" xr:uid="{00000000-0005-0000-0000-000069110000}"/>
    <cellStyle name="Migliaia 39 2 3 2" xfId="8676" xr:uid="{00000000-0005-0000-0000-00006A110000}"/>
    <cellStyle name="Migliaia 39 2 4" xfId="6205" xr:uid="{00000000-0005-0000-0000-00006B110000}"/>
    <cellStyle name="Migliaia 39 2 4 2" xfId="9625" xr:uid="{00000000-0005-0000-0000-00006C110000}"/>
    <cellStyle name="Migliaia 39 2 5" xfId="7371" xr:uid="{00000000-0005-0000-0000-00006D110000}"/>
    <cellStyle name="Migliaia 39 2 5 2" xfId="10107" xr:uid="{00000000-0005-0000-0000-00006E110000}"/>
    <cellStyle name="Migliaia 39 2 6" xfId="8674" xr:uid="{00000000-0005-0000-0000-00006F110000}"/>
    <cellStyle name="Migliaia 39 3" xfId="2096" xr:uid="{00000000-0005-0000-0000-000070110000}"/>
    <cellStyle name="Migliaia 39 3 2" xfId="2097" xr:uid="{00000000-0005-0000-0000-000071110000}"/>
    <cellStyle name="Migliaia 39 3 2 2" xfId="2098" xr:uid="{00000000-0005-0000-0000-000072110000}"/>
    <cellStyle name="Migliaia 39 3 2 2 2" xfId="8679" xr:uid="{00000000-0005-0000-0000-000073110000}"/>
    <cellStyle name="Migliaia 39 3 2 3" xfId="2099" xr:uid="{00000000-0005-0000-0000-000074110000}"/>
    <cellStyle name="Migliaia 39 3 2 3 2" xfId="8680" xr:uid="{00000000-0005-0000-0000-000075110000}"/>
    <cellStyle name="Migliaia 39 3 2 4" xfId="6207" xr:uid="{00000000-0005-0000-0000-000076110000}"/>
    <cellStyle name="Migliaia 39 3 2 4 2" xfId="9627" xr:uid="{00000000-0005-0000-0000-000077110000}"/>
    <cellStyle name="Migliaia 39 3 2 5" xfId="7373" xr:uid="{00000000-0005-0000-0000-000078110000}"/>
    <cellStyle name="Migliaia 39 3 2 5 2" xfId="10109" xr:uid="{00000000-0005-0000-0000-000079110000}"/>
    <cellStyle name="Migliaia 39 3 2 6" xfId="8678" xr:uid="{00000000-0005-0000-0000-00007A110000}"/>
    <cellStyle name="Migliaia 39 3 3" xfId="2100" xr:uid="{00000000-0005-0000-0000-00007B110000}"/>
    <cellStyle name="Migliaia 39 3 3 2" xfId="2101" xr:uid="{00000000-0005-0000-0000-00007C110000}"/>
    <cellStyle name="Migliaia 39 3 3 2 2" xfId="8682" xr:uid="{00000000-0005-0000-0000-00007D110000}"/>
    <cellStyle name="Migliaia 39 3 3 3" xfId="2102" xr:uid="{00000000-0005-0000-0000-00007E110000}"/>
    <cellStyle name="Migliaia 39 3 3 3 2" xfId="8683" xr:uid="{00000000-0005-0000-0000-00007F110000}"/>
    <cellStyle name="Migliaia 39 3 3 4" xfId="6208" xr:uid="{00000000-0005-0000-0000-000080110000}"/>
    <cellStyle name="Migliaia 39 3 3 4 2" xfId="9628" xr:uid="{00000000-0005-0000-0000-000081110000}"/>
    <cellStyle name="Migliaia 39 3 3 5" xfId="7374" xr:uid="{00000000-0005-0000-0000-000082110000}"/>
    <cellStyle name="Migliaia 39 3 3 5 2" xfId="10110" xr:uid="{00000000-0005-0000-0000-000083110000}"/>
    <cellStyle name="Migliaia 39 3 3 6" xfId="8681" xr:uid="{00000000-0005-0000-0000-000084110000}"/>
    <cellStyle name="Migliaia 39 3 4" xfId="2103" xr:uid="{00000000-0005-0000-0000-000085110000}"/>
    <cellStyle name="Migliaia 39 3 4 2" xfId="8684" xr:uid="{00000000-0005-0000-0000-000086110000}"/>
    <cellStyle name="Migliaia 39 3 5" xfId="2104" xr:uid="{00000000-0005-0000-0000-000087110000}"/>
    <cellStyle name="Migliaia 39 3 5 2" xfId="8685" xr:uid="{00000000-0005-0000-0000-000088110000}"/>
    <cellStyle name="Migliaia 39 3 6" xfId="6206" xr:uid="{00000000-0005-0000-0000-000089110000}"/>
    <cellStyle name="Migliaia 39 3 6 2" xfId="9626" xr:uid="{00000000-0005-0000-0000-00008A110000}"/>
    <cellStyle name="Migliaia 39 3 7" xfId="7372" xr:uid="{00000000-0005-0000-0000-00008B110000}"/>
    <cellStyle name="Migliaia 39 3 7 2" xfId="10108" xr:uid="{00000000-0005-0000-0000-00008C110000}"/>
    <cellStyle name="Migliaia 39 3 8" xfId="8677" xr:uid="{00000000-0005-0000-0000-00008D110000}"/>
    <cellStyle name="Migliaia 39 4" xfId="2105" xr:uid="{00000000-0005-0000-0000-00008E110000}"/>
    <cellStyle name="Migliaia 39 4 2" xfId="2106" xr:uid="{00000000-0005-0000-0000-00008F110000}"/>
    <cellStyle name="Migliaia 39 4 2 2" xfId="2107" xr:uid="{00000000-0005-0000-0000-000090110000}"/>
    <cellStyle name="Migliaia 39 4 2 2 2" xfId="8688" xr:uid="{00000000-0005-0000-0000-000091110000}"/>
    <cellStyle name="Migliaia 39 4 2 3" xfId="8687" xr:uid="{00000000-0005-0000-0000-000092110000}"/>
    <cellStyle name="Migliaia 39 4 3" xfId="2108" xr:uid="{00000000-0005-0000-0000-000093110000}"/>
    <cellStyle name="Migliaia 39 4 3 2" xfId="8689" xr:uid="{00000000-0005-0000-0000-000094110000}"/>
    <cellStyle name="Migliaia 39 4 4" xfId="2109" xr:uid="{00000000-0005-0000-0000-000095110000}"/>
    <cellStyle name="Migliaia 39 4 4 2" xfId="8690" xr:uid="{00000000-0005-0000-0000-000096110000}"/>
    <cellStyle name="Migliaia 39 4 5" xfId="6209" xr:uid="{00000000-0005-0000-0000-000097110000}"/>
    <cellStyle name="Migliaia 39 4 5 2" xfId="9629" xr:uid="{00000000-0005-0000-0000-000098110000}"/>
    <cellStyle name="Migliaia 39 4 6" xfId="7375" xr:uid="{00000000-0005-0000-0000-000099110000}"/>
    <cellStyle name="Migliaia 39 4 6 2" xfId="10111" xr:uid="{00000000-0005-0000-0000-00009A110000}"/>
    <cellStyle name="Migliaia 39 4 7" xfId="8686" xr:uid="{00000000-0005-0000-0000-00009B110000}"/>
    <cellStyle name="Migliaia 39 5" xfId="2110" xr:uid="{00000000-0005-0000-0000-00009C110000}"/>
    <cellStyle name="Migliaia 39 5 2" xfId="2111" xr:uid="{00000000-0005-0000-0000-00009D110000}"/>
    <cellStyle name="Migliaia 39 5 2 2" xfId="8692" xr:uid="{00000000-0005-0000-0000-00009E110000}"/>
    <cellStyle name="Migliaia 39 5 3" xfId="2112" xr:uid="{00000000-0005-0000-0000-00009F110000}"/>
    <cellStyle name="Migliaia 39 5 3 2" xfId="8693" xr:uid="{00000000-0005-0000-0000-0000A0110000}"/>
    <cellStyle name="Migliaia 39 5 4" xfId="6210" xr:uid="{00000000-0005-0000-0000-0000A1110000}"/>
    <cellStyle name="Migliaia 39 5 4 2" xfId="9630" xr:uid="{00000000-0005-0000-0000-0000A2110000}"/>
    <cellStyle name="Migliaia 39 5 5" xfId="7376" xr:uid="{00000000-0005-0000-0000-0000A3110000}"/>
    <cellStyle name="Migliaia 39 5 5 2" xfId="10112" xr:uid="{00000000-0005-0000-0000-0000A4110000}"/>
    <cellStyle name="Migliaia 39 5 6" xfId="8691" xr:uid="{00000000-0005-0000-0000-0000A5110000}"/>
    <cellStyle name="Migliaia 39 6" xfId="2113" xr:uid="{00000000-0005-0000-0000-0000A6110000}"/>
    <cellStyle name="Migliaia 39 6 2" xfId="8694" xr:uid="{00000000-0005-0000-0000-0000A7110000}"/>
    <cellStyle name="Migliaia 39 7" xfId="2114" xr:uid="{00000000-0005-0000-0000-0000A8110000}"/>
    <cellStyle name="Migliaia 39 7 2" xfId="8695" xr:uid="{00000000-0005-0000-0000-0000A9110000}"/>
    <cellStyle name="Migliaia 39 8" xfId="6204" xr:uid="{00000000-0005-0000-0000-0000AA110000}"/>
    <cellStyle name="Migliaia 39 8 2" xfId="9624" xr:uid="{00000000-0005-0000-0000-0000AB110000}"/>
    <cellStyle name="Migliaia 39 9" xfId="7370" xr:uid="{00000000-0005-0000-0000-0000AC110000}"/>
    <cellStyle name="Migliaia 39 9 2" xfId="10106" xr:uid="{00000000-0005-0000-0000-0000AD110000}"/>
    <cellStyle name="Migliaia 4" xfId="2115" xr:uid="{00000000-0005-0000-0000-0000AE110000}"/>
    <cellStyle name="Migliaia 4 10" xfId="8696" xr:uid="{00000000-0005-0000-0000-0000AF110000}"/>
    <cellStyle name="Migliaia 4 2" xfId="2116" xr:uid="{00000000-0005-0000-0000-0000B0110000}"/>
    <cellStyle name="Migliaia 4 2 2" xfId="2117" xr:uid="{00000000-0005-0000-0000-0000B1110000}"/>
    <cellStyle name="Migliaia 4 2 2 2" xfId="8698" xr:uid="{00000000-0005-0000-0000-0000B2110000}"/>
    <cellStyle name="Migliaia 4 2 3" xfId="2118" xr:uid="{00000000-0005-0000-0000-0000B3110000}"/>
    <cellStyle name="Migliaia 4 2 3 2" xfId="8699" xr:uid="{00000000-0005-0000-0000-0000B4110000}"/>
    <cellStyle name="Migliaia 4 2 4" xfId="6212" xr:uid="{00000000-0005-0000-0000-0000B5110000}"/>
    <cellStyle name="Migliaia 4 2 4 2" xfId="9632" xr:uid="{00000000-0005-0000-0000-0000B6110000}"/>
    <cellStyle name="Migliaia 4 2 5" xfId="7378" xr:uid="{00000000-0005-0000-0000-0000B7110000}"/>
    <cellStyle name="Migliaia 4 2 5 2" xfId="10114" xr:uid="{00000000-0005-0000-0000-0000B8110000}"/>
    <cellStyle name="Migliaia 4 2 6" xfId="8697" xr:uid="{00000000-0005-0000-0000-0000B9110000}"/>
    <cellStyle name="Migliaia 4 3" xfId="2119" xr:uid="{00000000-0005-0000-0000-0000BA110000}"/>
    <cellStyle name="Migliaia 4 3 2" xfId="2120" xr:uid="{00000000-0005-0000-0000-0000BB110000}"/>
    <cellStyle name="Migliaia 4 3 2 2" xfId="2121" xr:uid="{00000000-0005-0000-0000-0000BC110000}"/>
    <cellStyle name="Migliaia 4 3 2 2 2" xfId="8702" xr:uid="{00000000-0005-0000-0000-0000BD110000}"/>
    <cellStyle name="Migliaia 4 3 2 3" xfId="2122" xr:uid="{00000000-0005-0000-0000-0000BE110000}"/>
    <cellStyle name="Migliaia 4 3 2 3 2" xfId="8703" xr:uid="{00000000-0005-0000-0000-0000BF110000}"/>
    <cellStyle name="Migliaia 4 3 2 4" xfId="6214" xr:uid="{00000000-0005-0000-0000-0000C0110000}"/>
    <cellStyle name="Migliaia 4 3 2 4 2" xfId="9634" xr:uid="{00000000-0005-0000-0000-0000C1110000}"/>
    <cellStyle name="Migliaia 4 3 2 5" xfId="7380" xr:uid="{00000000-0005-0000-0000-0000C2110000}"/>
    <cellStyle name="Migliaia 4 3 2 5 2" xfId="10116" xr:uid="{00000000-0005-0000-0000-0000C3110000}"/>
    <cellStyle name="Migliaia 4 3 2 6" xfId="8701" xr:uid="{00000000-0005-0000-0000-0000C4110000}"/>
    <cellStyle name="Migliaia 4 3 3" xfId="2123" xr:uid="{00000000-0005-0000-0000-0000C5110000}"/>
    <cellStyle name="Migliaia 4 3 3 2" xfId="2124" xr:uid="{00000000-0005-0000-0000-0000C6110000}"/>
    <cellStyle name="Migliaia 4 3 3 2 2" xfId="8705" xr:uid="{00000000-0005-0000-0000-0000C7110000}"/>
    <cellStyle name="Migliaia 4 3 3 3" xfId="2125" xr:uid="{00000000-0005-0000-0000-0000C8110000}"/>
    <cellStyle name="Migliaia 4 3 3 3 2" xfId="8706" xr:uid="{00000000-0005-0000-0000-0000C9110000}"/>
    <cellStyle name="Migliaia 4 3 3 4" xfId="6215" xr:uid="{00000000-0005-0000-0000-0000CA110000}"/>
    <cellStyle name="Migliaia 4 3 3 4 2" xfId="9635" xr:uid="{00000000-0005-0000-0000-0000CB110000}"/>
    <cellStyle name="Migliaia 4 3 3 5" xfId="7381" xr:uid="{00000000-0005-0000-0000-0000CC110000}"/>
    <cellStyle name="Migliaia 4 3 3 5 2" xfId="10117" xr:uid="{00000000-0005-0000-0000-0000CD110000}"/>
    <cellStyle name="Migliaia 4 3 3 6" xfId="8704" xr:uid="{00000000-0005-0000-0000-0000CE110000}"/>
    <cellStyle name="Migliaia 4 3 4" xfId="2126" xr:uid="{00000000-0005-0000-0000-0000CF110000}"/>
    <cellStyle name="Migliaia 4 3 4 2" xfId="8707" xr:uid="{00000000-0005-0000-0000-0000D0110000}"/>
    <cellStyle name="Migliaia 4 3 5" xfId="2127" xr:uid="{00000000-0005-0000-0000-0000D1110000}"/>
    <cellStyle name="Migliaia 4 3 5 2" xfId="8708" xr:uid="{00000000-0005-0000-0000-0000D2110000}"/>
    <cellStyle name="Migliaia 4 3 6" xfId="6213" xr:uid="{00000000-0005-0000-0000-0000D3110000}"/>
    <cellStyle name="Migliaia 4 3 6 2" xfId="9633" xr:uid="{00000000-0005-0000-0000-0000D4110000}"/>
    <cellStyle name="Migliaia 4 3 7" xfId="7379" xr:uid="{00000000-0005-0000-0000-0000D5110000}"/>
    <cellStyle name="Migliaia 4 3 7 2" xfId="10115" xr:uid="{00000000-0005-0000-0000-0000D6110000}"/>
    <cellStyle name="Migliaia 4 3 8" xfId="8700" xr:uid="{00000000-0005-0000-0000-0000D7110000}"/>
    <cellStyle name="Migliaia 4 4" xfId="2128" xr:uid="{00000000-0005-0000-0000-0000D8110000}"/>
    <cellStyle name="Migliaia 4 4 2" xfId="2129" xr:uid="{00000000-0005-0000-0000-0000D9110000}"/>
    <cellStyle name="Migliaia 4 4 2 2" xfId="2130" xr:uid="{00000000-0005-0000-0000-0000DA110000}"/>
    <cellStyle name="Migliaia 4 4 2 2 2" xfId="8711" xr:uid="{00000000-0005-0000-0000-0000DB110000}"/>
    <cellStyle name="Migliaia 4 4 2 3" xfId="8710" xr:uid="{00000000-0005-0000-0000-0000DC110000}"/>
    <cellStyle name="Migliaia 4 4 3" xfId="2131" xr:uid="{00000000-0005-0000-0000-0000DD110000}"/>
    <cellStyle name="Migliaia 4 4 3 2" xfId="8712" xr:uid="{00000000-0005-0000-0000-0000DE110000}"/>
    <cellStyle name="Migliaia 4 4 4" xfId="2132" xr:uid="{00000000-0005-0000-0000-0000DF110000}"/>
    <cellStyle name="Migliaia 4 4 4 2" xfId="8713" xr:uid="{00000000-0005-0000-0000-0000E0110000}"/>
    <cellStyle name="Migliaia 4 4 5" xfId="6216" xr:uid="{00000000-0005-0000-0000-0000E1110000}"/>
    <cellStyle name="Migliaia 4 4 5 2" xfId="9636" xr:uid="{00000000-0005-0000-0000-0000E2110000}"/>
    <cellStyle name="Migliaia 4 4 6" xfId="7382" xr:uid="{00000000-0005-0000-0000-0000E3110000}"/>
    <cellStyle name="Migliaia 4 4 6 2" xfId="10118" xr:uid="{00000000-0005-0000-0000-0000E4110000}"/>
    <cellStyle name="Migliaia 4 4 7" xfId="8709" xr:uid="{00000000-0005-0000-0000-0000E5110000}"/>
    <cellStyle name="Migliaia 4 5" xfId="2133" xr:uid="{00000000-0005-0000-0000-0000E6110000}"/>
    <cellStyle name="Migliaia 4 5 2" xfId="2134" xr:uid="{00000000-0005-0000-0000-0000E7110000}"/>
    <cellStyle name="Migliaia 4 5 2 2" xfId="8715" xr:uid="{00000000-0005-0000-0000-0000E8110000}"/>
    <cellStyle name="Migliaia 4 5 3" xfId="2135" xr:uid="{00000000-0005-0000-0000-0000E9110000}"/>
    <cellStyle name="Migliaia 4 5 3 2" xfId="8716" xr:uid="{00000000-0005-0000-0000-0000EA110000}"/>
    <cellStyle name="Migliaia 4 5 4" xfId="6217" xr:uid="{00000000-0005-0000-0000-0000EB110000}"/>
    <cellStyle name="Migliaia 4 5 4 2" xfId="9637" xr:uid="{00000000-0005-0000-0000-0000EC110000}"/>
    <cellStyle name="Migliaia 4 5 5" xfId="7383" xr:uid="{00000000-0005-0000-0000-0000ED110000}"/>
    <cellStyle name="Migliaia 4 5 5 2" xfId="10119" xr:uid="{00000000-0005-0000-0000-0000EE110000}"/>
    <cellStyle name="Migliaia 4 5 6" xfId="8714" xr:uid="{00000000-0005-0000-0000-0000EF110000}"/>
    <cellStyle name="Migliaia 4 6" xfId="2136" xr:uid="{00000000-0005-0000-0000-0000F0110000}"/>
    <cellStyle name="Migliaia 4 6 2" xfId="8717" xr:uid="{00000000-0005-0000-0000-0000F1110000}"/>
    <cellStyle name="Migliaia 4 7" xfId="2137" xr:uid="{00000000-0005-0000-0000-0000F2110000}"/>
    <cellStyle name="Migliaia 4 7 2" xfId="8718" xr:uid="{00000000-0005-0000-0000-0000F3110000}"/>
    <cellStyle name="Migliaia 4 8" xfId="6211" xr:uid="{00000000-0005-0000-0000-0000F4110000}"/>
    <cellStyle name="Migliaia 4 8 2" xfId="9631" xr:uid="{00000000-0005-0000-0000-0000F5110000}"/>
    <cellStyle name="Migliaia 4 9" xfId="7377" xr:uid="{00000000-0005-0000-0000-0000F6110000}"/>
    <cellStyle name="Migliaia 4 9 2" xfId="10113" xr:uid="{00000000-0005-0000-0000-0000F7110000}"/>
    <cellStyle name="Migliaia 40" xfId="2138" xr:uid="{00000000-0005-0000-0000-0000F8110000}"/>
    <cellStyle name="Migliaia 40 10" xfId="8719" xr:uid="{00000000-0005-0000-0000-0000F9110000}"/>
    <cellStyle name="Migliaia 40 2" xfId="2139" xr:uid="{00000000-0005-0000-0000-0000FA110000}"/>
    <cellStyle name="Migliaia 40 2 2" xfId="2140" xr:uid="{00000000-0005-0000-0000-0000FB110000}"/>
    <cellStyle name="Migliaia 40 2 2 2" xfId="8721" xr:uid="{00000000-0005-0000-0000-0000FC110000}"/>
    <cellStyle name="Migliaia 40 2 3" xfId="2141" xr:uid="{00000000-0005-0000-0000-0000FD110000}"/>
    <cellStyle name="Migliaia 40 2 3 2" xfId="8722" xr:uid="{00000000-0005-0000-0000-0000FE110000}"/>
    <cellStyle name="Migliaia 40 2 4" xfId="6219" xr:uid="{00000000-0005-0000-0000-0000FF110000}"/>
    <cellStyle name="Migliaia 40 2 4 2" xfId="9639" xr:uid="{00000000-0005-0000-0000-000000120000}"/>
    <cellStyle name="Migliaia 40 2 5" xfId="7385" xr:uid="{00000000-0005-0000-0000-000001120000}"/>
    <cellStyle name="Migliaia 40 2 5 2" xfId="10121" xr:uid="{00000000-0005-0000-0000-000002120000}"/>
    <cellStyle name="Migliaia 40 2 6" xfId="8720" xr:uid="{00000000-0005-0000-0000-000003120000}"/>
    <cellStyle name="Migliaia 40 3" xfId="2142" xr:uid="{00000000-0005-0000-0000-000004120000}"/>
    <cellStyle name="Migliaia 40 3 2" xfId="2143" xr:uid="{00000000-0005-0000-0000-000005120000}"/>
    <cellStyle name="Migliaia 40 3 2 2" xfId="2144" xr:uid="{00000000-0005-0000-0000-000006120000}"/>
    <cellStyle name="Migliaia 40 3 2 2 2" xfId="8725" xr:uid="{00000000-0005-0000-0000-000007120000}"/>
    <cellStyle name="Migliaia 40 3 2 3" xfId="2145" xr:uid="{00000000-0005-0000-0000-000008120000}"/>
    <cellStyle name="Migliaia 40 3 2 3 2" xfId="8726" xr:uid="{00000000-0005-0000-0000-000009120000}"/>
    <cellStyle name="Migliaia 40 3 2 4" xfId="6221" xr:uid="{00000000-0005-0000-0000-00000A120000}"/>
    <cellStyle name="Migliaia 40 3 2 4 2" xfId="9641" xr:uid="{00000000-0005-0000-0000-00000B120000}"/>
    <cellStyle name="Migliaia 40 3 2 5" xfId="7387" xr:uid="{00000000-0005-0000-0000-00000C120000}"/>
    <cellStyle name="Migliaia 40 3 2 5 2" xfId="10123" xr:uid="{00000000-0005-0000-0000-00000D120000}"/>
    <cellStyle name="Migliaia 40 3 2 6" xfId="8724" xr:uid="{00000000-0005-0000-0000-00000E120000}"/>
    <cellStyle name="Migliaia 40 3 3" xfId="2146" xr:uid="{00000000-0005-0000-0000-00000F120000}"/>
    <cellStyle name="Migliaia 40 3 3 2" xfId="2147" xr:uid="{00000000-0005-0000-0000-000010120000}"/>
    <cellStyle name="Migliaia 40 3 3 2 2" xfId="8728" xr:uid="{00000000-0005-0000-0000-000011120000}"/>
    <cellStyle name="Migliaia 40 3 3 3" xfId="2148" xr:uid="{00000000-0005-0000-0000-000012120000}"/>
    <cellStyle name="Migliaia 40 3 3 3 2" xfId="8729" xr:uid="{00000000-0005-0000-0000-000013120000}"/>
    <cellStyle name="Migliaia 40 3 3 4" xfId="6222" xr:uid="{00000000-0005-0000-0000-000014120000}"/>
    <cellStyle name="Migliaia 40 3 3 4 2" xfId="9642" xr:uid="{00000000-0005-0000-0000-000015120000}"/>
    <cellStyle name="Migliaia 40 3 3 5" xfId="7388" xr:uid="{00000000-0005-0000-0000-000016120000}"/>
    <cellStyle name="Migliaia 40 3 3 5 2" xfId="10124" xr:uid="{00000000-0005-0000-0000-000017120000}"/>
    <cellStyle name="Migliaia 40 3 3 6" xfId="8727" xr:uid="{00000000-0005-0000-0000-000018120000}"/>
    <cellStyle name="Migliaia 40 3 4" xfId="2149" xr:uid="{00000000-0005-0000-0000-000019120000}"/>
    <cellStyle name="Migliaia 40 3 4 2" xfId="8730" xr:uid="{00000000-0005-0000-0000-00001A120000}"/>
    <cellStyle name="Migliaia 40 3 5" xfId="2150" xr:uid="{00000000-0005-0000-0000-00001B120000}"/>
    <cellStyle name="Migliaia 40 3 5 2" xfId="8731" xr:uid="{00000000-0005-0000-0000-00001C120000}"/>
    <cellStyle name="Migliaia 40 3 6" xfId="6220" xr:uid="{00000000-0005-0000-0000-00001D120000}"/>
    <cellStyle name="Migliaia 40 3 6 2" xfId="9640" xr:uid="{00000000-0005-0000-0000-00001E120000}"/>
    <cellStyle name="Migliaia 40 3 7" xfId="7386" xr:uid="{00000000-0005-0000-0000-00001F120000}"/>
    <cellStyle name="Migliaia 40 3 7 2" xfId="10122" xr:uid="{00000000-0005-0000-0000-000020120000}"/>
    <cellStyle name="Migliaia 40 3 8" xfId="8723" xr:uid="{00000000-0005-0000-0000-000021120000}"/>
    <cellStyle name="Migliaia 40 4" xfId="2151" xr:uid="{00000000-0005-0000-0000-000022120000}"/>
    <cellStyle name="Migliaia 40 4 2" xfId="2152" xr:uid="{00000000-0005-0000-0000-000023120000}"/>
    <cellStyle name="Migliaia 40 4 2 2" xfId="2153" xr:uid="{00000000-0005-0000-0000-000024120000}"/>
    <cellStyle name="Migliaia 40 4 2 2 2" xfId="8734" xr:uid="{00000000-0005-0000-0000-000025120000}"/>
    <cellStyle name="Migliaia 40 4 2 3" xfId="8733" xr:uid="{00000000-0005-0000-0000-000026120000}"/>
    <cellStyle name="Migliaia 40 4 3" xfId="2154" xr:uid="{00000000-0005-0000-0000-000027120000}"/>
    <cellStyle name="Migliaia 40 4 3 2" xfId="8735" xr:uid="{00000000-0005-0000-0000-000028120000}"/>
    <cellStyle name="Migliaia 40 4 4" xfId="2155" xr:uid="{00000000-0005-0000-0000-000029120000}"/>
    <cellStyle name="Migliaia 40 4 4 2" xfId="8736" xr:uid="{00000000-0005-0000-0000-00002A120000}"/>
    <cellStyle name="Migliaia 40 4 5" xfId="6223" xr:uid="{00000000-0005-0000-0000-00002B120000}"/>
    <cellStyle name="Migliaia 40 4 5 2" xfId="9643" xr:uid="{00000000-0005-0000-0000-00002C120000}"/>
    <cellStyle name="Migliaia 40 4 6" xfId="7389" xr:uid="{00000000-0005-0000-0000-00002D120000}"/>
    <cellStyle name="Migliaia 40 4 6 2" xfId="10125" xr:uid="{00000000-0005-0000-0000-00002E120000}"/>
    <cellStyle name="Migliaia 40 4 7" xfId="8732" xr:uid="{00000000-0005-0000-0000-00002F120000}"/>
    <cellStyle name="Migliaia 40 5" xfId="2156" xr:uid="{00000000-0005-0000-0000-000030120000}"/>
    <cellStyle name="Migliaia 40 5 2" xfId="2157" xr:uid="{00000000-0005-0000-0000-000031120000}"/>
    <cellStyle name="Migliaia 40 5 2 2" xfId="8738" xr:uid="{00000000-0005-0000-0000-000032120000}"/>
    <cellStyle name="Migliaia 40 5 3" xfId="2158" xr:uid="{00000000-0005-0000-0000-000033120000}"/>
    <cellStyle name="Migliaia 40 5 3 2" xfId="8739" xr:uid="{00000000-0005-0000-0000-000034120000}"/>
    <cellStyle name="Migliaia 40 5 4" xfId="6224" xr:uid="{00000000-0005-0000-0000-000035120000}"/>
    <cellStyle name="Migliaia 40 5 4 2" xfId="9644" xr:uid="{00000000-0005-0000-0000-000036120000}"/>
    <cellStyle name="Migliaia 40 5 5" xfId="7390" xr:uid="{00000000-0005-0000-0000-000037120000}"/>
    <cellStyle name="Migliaia 40 5 5 2" xfId="10126" xr:uid="{00000000-0005-0000-0000-000038120000}"/>
    <cellStyle name="Migliaia 40 5 6" xfId="8737" xr:uid="{00000000-0005-0000-0000-000039120000}"/>
    <cellStyle name="Migliaia 40 6" xfId="2159" xr:uid="{00000000-0005-0000-0000-00003A120000}"/>
    <cellStyle name="Migliaia 40 6 2" xfId="8740" xr:uid="{00000000-0005-0000-0000-00003B120000}"/>
    <cellStyle name="Migliaia 40 7" xfId="2160" xr:uid="{00000000-0005-0000-0000-00003C120000}"/>
    <cellStyle name="Migliaia 40 7 2" xfId="8741" xr:uid="{00000000-0005-0000-0000-00003D120000}"/>
    <cellStyle name="Migliaia 40 8" xfId="6218" xr:uid="{00000000-0005-0000-0000-00003E120000}"/>
    <cellStyle name="Migliaia 40 8 2" xfId="9638" xr:uid="{00000000-0005-0000-0000-00003F120000}"/>
    <cellStyle name="Migliaia 40 9" xfId="7384" xr:uid="{00000000-0005-0000-0000-000040120000}"/>
    <cellStyle name="Migliaia 40 9 2" xfId="10120" xr:uid="{00000000-0005-0000-0000-000041120000}"/>
    <cellStyle name="Migliaia 41" xfId="2161" xr:uid="{00000000-0005-0000-0000-000042120000}"/>
    <cellStyle name="Migliaia 41 10" xfId="8742" xr:uid="{00000000-0005-0000-0000-000043120000}"/>
    <cellStyle name="Migliaia 41 2" xfId="2162" xr:uid="{00000000-0005-0000-0000-000044120000}"/>
    <cellStyle name="Migliaia 41 2 2" xfId="2163" xr:uid="{00000000-0005-0000-0000-000045120000}"/>
    <cellStyle name="Migliaia 41 2 2 2" xfId="8744" xr:uid="{00000000-0005-0000-0000-000046120000}"/>
    <cellStyle name="Migliaia 41 2 3" xfId="2164" xr:uid="{00000000-0005-0000-0000-000047120000}"/>
    <cellStyle name="Migliaia 41 2 3 2" xfId="8745" xr:uid="{00000000-0005-0000-0000-000048120000}"/>
    <cellStyle name="Migliaia 41 2 4" xfId="6226" xr:uid="{00000000-0005-0000-0000-000049120000}"/>
    <cellStyle name="Migliaia 41 2 4 2" xfId="9646" xr:uid="{00000000-0005-0000-0000-00004A120000}"/>
    <cellStyle name="Migliaia 41 2 5" xfId="7392" xr:uid="{00000000-0005-0000-0000-00004B120000}"/>
    <cellStyle name="Migliaia 41 2 5 2" xfId="10128" xr:uid="{00000000-0005-0000-0000-00004C120000}"/>
    <cellStyle name="Migliaia 41 2 6" xfId="8743" xr:uid="{00000000-0005-0000-0000-00004D120000}"/>
    <cellStyle name="Migliaia 41 3" xfId="2165" xr:uid="{00000000-0005-0000-0000-00004E120000}"/>
    <cellStyle name="Migliaia 41 3 2" xfId="2166" xr:uid="{00000000-0005-0000-0000-00004F120000}"/>
    <cellStyle name="Migliaia 41 3 2 2" xfId="2167" xr:uid="{00000000-0005-0000-0000-000050120000}"/>
    <cellStyle name="Migliaia 41 3 2 2 2" xfId="8748" xr:uid="{00000000-0005-0000-0000-000051120000}"/>
    <cellStyle name="Migliaia 41 3 2 3" xfId="2168" xr:uid="{00000000-0005-0000-0000-000052120000}"/>
    <cellStyle name="Migliaia 41 3 2 3 2" xfId="8749" xr:uid="{00000000-0005-0000-0000-000053120000}"/>
    <cellStyle name="Migliaia 41 3 2 4" xfId="6228" xr:uid="{00000000-0005-0000-0000-000054120000}"/>
    <cellStyle name="Migliaia 41 3 2 4 2" xfId="9648" xr:uid="{00000000-0005-0000-0000-000055120000}"/>
    <cellStyle name="Migliaia 41 3 2 5" xfId="7394" xr:uid="{00000000-0005-0000-0000-000056120000}"/>
    <cellStyle name="Migliaia 41 3 2 5 2" xfId="10130" xr:uid="{00000000-0005-0000-0000-000057120000}"/>
    <cellStyle name="Migliaia 41 3 2 6" xfId="8747" xr:uid="{00000000-0005-0000-0000-000058120000}"/>
    <cellStyle name="Migliaia 41 3 3" xfId="2169" xr:uid="{00000000-0005-0000-0000-000059120000}"/>
    <cellStyle name="Migliaia 41 3 3 2" xfId="2170" xr:uid="{00000000-0005-0000-0000-00005A120000}"/>
    <cellStyle name="Migliaia 41 3 3 2 2" xfId="8751" xr:uid="{00000000-0005-0000-0000-00005B120000}"/>
    <cellStyle name="Migliaia 41 3 3 3" xfId="2171" xr:uid="{00000000-0005-0000-0000-00005C120000}"/>
    <cellStyle name="Migliaia 41 3 3 3 2" xfId="8752" xr:uid="{00000000-0005-0000-0000-00005D120000}"/>
    <cellStyle name="Migliaia 41 3 3 4" xfId="6229" xr:uid="{00000000-0005-0000-0000-00005E120000}"/>
    <cellStyle name="Migliaia 41 3 3 4 2" xfId="9649" xr:uid="{00000000-0005-0000-0000-00005F120000}"/>
    <cellStyle name="Migliaia 41 3 3 5" xfId="7395" xr:uid="{00000000-0005-0000-0000-000060120000}"/>
    <cellStyle name="Migliaia 41 3 3 5 2" xfId="10131" xr:uid="{00000000-0005-0000-0000-000061120000}"/>
    <cellStyle name="Migliaia 41 3 3 6" xfId="8750" xr:uid="{00000000-0005-0000-0000-000062120000}"/>
    <cellStyle name="Migliaia 41 3 4" xfId="2172" xr:uid="{00000000-0005-0000-0000-000063120000}"/>
    <cellStyle name="Migliaia 41 3 4 2" xfId="8753" xr:uid="{00000000-0005-0000-0000-000064120000}"/>
    <cellStyle name="Migliaia 41 3 5" xfId="2173" xr:uid="{00000000-0005-0000-0000-000065120000}"/>
    <cellStyle name="Migliaia 41 3 5 2" xfId="8754" xr:uid="{00000000-0005-0000-0000-000066120000}"/>
    <cellStyle name="Migliaia 41 3 6" xfId="6227" xr:uid="{00000000-0005-0000-0000-000067120000}"/>
    <cellStyle name="Migliaia 41 3 6 2" xfId="9647" xr:uid="{00000000-0005-0000-0000-000068120000}"/>
    <cellStyle name="Migliaia 41 3 7" xfId="7393" xr:uid="{00000000-0005-0000-0000-000069120000}"/>
    <cellStyle name="Migliaia 41 3 7 2" xfId="10129" xr:uid="{00000000-0005-0000-0000-00006A120000}"/>
    <cellStyle name="Migliaia 41 3 8" xfId="8746" xr:uid="{00000000-0005-0000-0000-00006B120000}"/>
    <cellStyle name="Migliaia 41 4" xfId="2174" xr:uid="{00000000-0005-0000-0000-00006C120000}"/>
    <cellStyle name="Migliaia 41 4 2" xfId="2175" xr:uid="{00000000-0005-0000-0000-00006D120000}"/>
    <cellStyle name="Migliaia 41 4 2 2" xfId="2176" xr:uid="{00000000-0005-0000-0000-00006E120000}"/>
    <cellStyle name="Migliaia 41 4 2 2 2" xfId="8757" xr:uid="{00000000-0005-0000-0000-00006F120000}"/>
    <cellStyle name="Migliaia 41 4 2 3" xfId="8756" xr:uid="{00000000-0005-0000-0000-000070120000}"/>
    <cellStyle name="Migliaia 41 4 3" xfId="2177" xr:uid="{00000000-0005-0000-0000-000071120000}"/>
    <cellStyle name="Migliaia 41 4 3 2" xfId="8758" xr:uid="{00000000-0005-0000-0000-000072120000}"/>
    <cellStyle name="Migliaia 41 4 4" xfId="2178" xr:uid="{00000000-0005-0000-0000-000073120000}"/>
    <cellStyle name="Migliaia 41 4 4 2" xfId="8759" xr:uid="{00000000-0005-0000-0000-000074120000}"/>
    <cellStyle name="Migliaia 41 4 5" xfId="6230" xr:uid="{00000000-0005-0000-0000-000075120000}"/>
    <cellStyle name="Migliaia 41 4 5 2" xfId="9650" xr:uid="{00000000-0005-0000-0000-000076120000}"/>
    <cellStyle name="Migliaia 41 4 6" xfId="7396" xr:uid="{00000000-0005-0000-0000-000077120000}"/>
    <cellStyle name="Migliaia 41 4 6 2" xfId="10132" xr:uid="{00000000-0005-0000-0000-000078120000}"/>
    <cellStyle name="Migliaia 41 4 7" xfId="8755" xr:uid="{00000000-0005-0000-0000-000079120000}"/>
    <cellStyle name="Migliaia 41 5" xfId="2179" xr:uid="{00000000-0005-0000-0000-00007A120000}"/>
    <cellStyle name="Migliaia 41 5 2" xfId="2180" xr:uid="{00000000-0005-0000-0000-00007B120000}"/>
    <cellStyle name="Migliaia 41 5 2 2" xfId="8761" xr:uid="{00000000-0005-0000-0000-00007C120000}"/>
    <cellStyle name="Migliaia 41 5 3" xfId="2181" xr:uid="{00000000-0005-0000-0000-00007D120000}"/>
    <cellStyle name="Migliaia 41 5 3 2" xfId="8762" xr:uid="{00000000-0005-0000-0000-00007E120000}"/>
    <cellStyle name="Migliaia 41 5 4" xfId="6231" xr:uid="{00000000-0005-0000-0000-00007F120000}"/>
    <cellStyle name="Migliaia 41 5 4 2" xfId="9651" xr:uid="{00000000-0005-0000-0000-000080120000}"/>
    <cellStyle name="Migliaia 41 5 5" xfId="7397" xr:uid="{00000000-0005-0000-0000-000081120000}"/>
    <cellStyle name="Migliaia 41 5 5 2" xfId="10133" xr:uid="{00000000-0005-0000-0000-000082120000}"/>
    <cellStyle name="Migliaia 41 5 6" xfId="8760" xr:uid="{00000000-0005-0000-0000-000083120000}"/>
    <cellStyle name="Migliaia 41 6" xfId="2182" xr:uid="{00000000-0005-0000-0000-000084120000}"/>
    <cellStyle name="Migliaia 41 6 2" xfId="8763" xr:uid="{00000000-0005-0000-0000-000085120000}"/>
    <cellStyle name="Migliaia 41 7" xfId="2183" xr:uid="{00000000-0005-0000-0000-000086120000}"/>
    <cellStyle name="Migliaia 41 7 2" xfId="8764" xr:uid="{00000000-0005-0000-0000-000087120000}"/>
    <cellStyle name="Migliaia 41 8" xfId="6225" xr:uid="{00000000-0005-0000-0000-000088120000}"/>
    <cellStyle name="Migliaia 41 8 2" xfId="9645" xr:uid="{00000000-0005-0000-0000-000089120000}"/>
    <cellStyle name="Migliaia 41 9" xfId="7391" xr:uid="{00000000-0005-0000-0000-00008A120000}"/>
    <cellStyle name="Migliaia 41 9 2" xfId="10127" xr:uid="{00000000-0005-0000-0000-00008B120000}"/>
    <cellStyle name="Migliaia 42" xfId="2184" xr:uid="{00000000-0005-0000-0000-00008C120000}"/>
    <cellStyle name="Migliaia 42 10" xfId="8765" xr:uid="{00000000-0005-0000-0000-00008D120000}"/>
    <cellStyle name="Migliaia 42 2" xfId="2185" xr:uid="{00000000-0005-0000-0000-00008E120000}"/>
    <cellStyle name="Migliaia 42 2 2" xfId="2186" xr:uid="{00000000-0005-0000-0000-00008F120000}"/>
    <cellStyle name="Migliaia 42 2 2 2" xfId="8767" xr:uid="{00000000-0005-0000-0000-000090120000}"/>
    <cellStyle name="Migliaia 42 2 3" xfId="2187" xr:uid="{00000000-0005-0000-0000-000091120000}"/>
    <cellStyle name="Migliaia 42 2 3 2" xfId="8768" xr:uid="{00000000-0005-0000-0000-000092120000}"/>
    <cellStyle name="Migliaia 42 2 4" xfId="6233" xr:uid="{00000000-0005-0000-0000-000093120000}"/>
    <cellStyle name="Migliaia 42 2 4 2" xfId="9653" xr:uid="{00000000-0005-0000-0000-000094120000}"/>
    <cellStyle name="Migliaia 42 2 5" xfId="7399" xr:uid="{00000000-0005-0000-0000-000095120000}"/>
    <cellStyle name="Migliaia 42 2 5 2" xfId="10135" xr:uid="{00000000-0005-0000-0000-000096120000}"/>
    <cellStyle name="Migliaia 42 2 6" xfId="8766" xr:uid="{00000000-0005-0000-0000-000097120000}"/>
    <cellStyle name="Migliaia 42 3" xfId="2188" xr:uid="{00000000-0005-0000-0000-000098120000}"/>
    <cellStyle name="Migliaia 42 3 2" xfId="2189" xr:uid="{00000000-0005-0000-0000-000099120000}"/>
    <cellStyle name="Migliaia 42 3 2 2" xfId="2190" xr:uid="{00000000-0005-0000-0000-00009A120000}"/>
    <cellStyle name="Migliaia 42 3 2 2 2" xfId="8771" xr:uid="{00000000-0005-0000-0000-00009B120000}"/>
    <cellStyle name="Migliaia 42 3 2 3" xfId="2191" xr:uid="{00000000-0005-0000-0000-00009C120000}"/>
    <cellStyle name="Migliaia 42 3 2 3 2" xfId="8772" xr:uid="{00000000-0005-0000-0000-00009D120000}"/>
    <cellStyle name="Migliaia 42 3 2 4" xfId="6235" xr:uid="{00000000-0005-0000-0000-00009E120000}"/>
    <cellStyle name="Migliaia 42 3 2 4 2" xfId="9655" xr:uid="{00000000-0005-0000-0000-00009F120000}"/>
    <cellStyle name="Migliaia 42 3 2 5" xfId="7401" xr:uid="{00000000-0005-0000-0000-0000A0120000}"/>
    <cellStyle name="Migliaia 42 3 2 5 2" xfId="10137" xr:uid="{00000000-0005-0000-0000-0000A1120000}"/>
    <cellStyle name="Migliaia 42 3 2 6" xfId="8770" xr:uid="{00000000-0005-0000-0000-0000A2120000}"/>
    <cellStyle name="Migliaia 42 3 3" xfId="2192" xr:uid="{00000000-0005-0000-0000-0000A3120000}"/>
    <cellStyle name="Migliaia 42 3 3 2" xfId="2193" xr:uid="{00000000-0005-0000-0000-0000A4120000}"/>
    <cellStyle name="Migliaia 42 3 3 2 2" xfId="8774" xr:uid="{00000000-0005-0000-0000-0000A5120000}"/>
    <cellStyle name="Migliaia 42 3 3 3" xfId="2194" xr:uid="{00000000-0005-0000-0000-0000A6120000}"/>
    <cellStyle name="Migliaia 42 3 3 3 2" xfId="8775" xr:uid="{00000000-0005-0000-0000-0000A7120000}"/>
    <cellStyle name="Migliaia 42 3 3 4" xfId="6236" xr:uid="{00000000-0005-0000-0000-0000A8120000}"/>
    <cellStyle name="Migliaia 42 3 3 4 2" xfId="9656" xr:uid="{00000000-0005-0000-0000-0000A9120000}"/>
    <cellStyle name="Migliaia 42 3 3 5" xfId="7402" xr:uid="{00000000-0005-0000-0000-0000AA120000}"/>
    <cellStyle name="Migliaia 42 3 3 5 2" xfId="10138" xr:uid="{00000000-0005-0000-0000-0000AB120000}"/>
    <cellStyle name="Migliaia 42 3 3 6" xfId="8773" xr:uid="{00000000-0005-0000-0000-0000AC120000}"/>
    <cellStyle name="Migliaia 42 3 4" xfId="2195" xr:uid="{00000000-0005-0000-0000-0000AD120000}"/>
    <cellStyle name="Migliaia 42 3 4 2" xfId="8776" xr:uid="{00000000-0005-0000-0000-0000AE120000}"/>
    <cellStyle name="Migliaia 42 3 5" xfId="2196" xr:uid="{00000000-0005-0000-0000-0000AF120000}"/>
    <cellStyle name="Migliaia 42 3 5 2" xfId="8777" xr:uid="{00000000-0005-0000-0000-0000B0120000}"/>
    <cellStyle name="Migliaia 42 3 6" xfId="6234" xr:uid="{00000000-0005-0000-0000-0000B1120000}"/>
    <cellStyle name="Migliaia 42 3 6 2" xfId="9654" xr:uid="{00000000-0005-0000-0000-0000B2120000}"/>
    <cellStyle name="Migliaia 42 3 7" xfId="7400" xr:uid="{00000000-0005-0000-0000-0000B3120000}"/>
    <cellStyle name="Migliaia 42 3 7 2" xfId="10136" xr:uid="{00000000-0005-0000-0000-0000B4120000}"/>
    <cellStyle name="Migliaia 42 3 8" xfId="8769" xr:uid="{00000000-0005-0000-0000-0000B5120000}"/>
    <cellStyle name="Migliaia 42 4" xfId="2197" xr:uid="{00000000-0005-0000-0000-0000B6120000}"/>
    <cellStyle name="Migliaia 42 4 2" xfId="2198" xr:uid="{00000000-0005-0000-0000-0000B7120000}"/>
    <cellStyle name="Migliaia 42 4 2 2" xfId="2199" xr:uid="{00000000-0005-0000-0000-0000B8120000}"/>
    <cellStyle name="Migliaia 42 4 2 2 2" xfId="8780" xr:uid="{00000000-0005-0000-0000-0000B9120000}"/>
    <cellStyle name="Migliaia 42 4 2 3" xfId="8779" xr:uid="{00000000-0005-0000-0000-0000BA120000}"/>
    <cellStyle name="Migliaia 42 4 3" xfId="2200" xr:uid="{00000000-0005-0000-0000-0000BB120000}"/>
    <cellStyle name="Migliaia 42 4 3 2" xfId="8781" xr:uid="{00000000-0005-0000-0000-0000BC120000}"/>
    <cellStyle name="Migliaia 42 4 4" xfId="2201" xr:uid="{00000000-0005-0000-0000-0000BD120000}"/>
    <cellStyle name="Migliaia 42 4 4 2" xfId="8782" xr:uid="{00000000-0005-0000-0000-0000BE120000}"/>
    <cellStyle name="Migliaia 42 4 5" xfId="6237" xr:uid="{00000000-0005-0000-0000-0000BF120000}"/>
    <cellStyle name="Migliaia 42 4 5 2" xfId="9657" xr:uid="{00000000-0005-0000-0000-0000C0120000}"/>
    <cellStyle name="Migliaia 42 4 6" xfId="7403" xr:uid="{00000000-0005-0000-0000-0000C1120000}"/>
    <cellStyle name="Migliaia 42 4 6 2" xfId="10139" xr:uid="{00000000-0005-0000-0000-0000C2120000}"/>
    <cellStyle name="Migliaia 42 4 7" xfId="8778" xr:uid="{00000000-0005-0000-0000-0000C3120000}"/>
    <cellStyle name="Migliaia 42 5" xfId="2202" xr:uid="{00000000-0005-0000-0000-0000C4120000}"/>
    <cellStyle name="Migliaia 42 5 2" xfId="2203" xr:uid="{00000000-0005-0000-0000-0000C5120000}"/>
    <cellStyle name="Migliaia 42 5 2 2" xfId="8784" xr:uid="{00000000-0005-0000-0000-0000C6120000}"/>
    <cellStyle name="Migliaia 42 5 3" xfId="2204" xr:uid="{00000000-0005-0000-0000-0000C7120000}"/>
    <cellStyle name="Migliaia 42 5 3 2" xfId="8785" xr:uid="{00000000-0005-0000-0000-0000C8120000}"/>
    <cellStyle name="Migliaia 42 5 4" xfId="6238" xr:uid="{00000000-0005-0000-0000-0000C9120000}"/>
    <cellStyle name="Migliaia 42 5 4 2" xfId="9658" xr:uid="{00000000-0005-0000-0000-0000CA120000}"/>
    <cellStyle name="Migliaia 42 5 5" xfId="7404" xr:uid="{00000000-0005-0000-0000-0000CB120000}"/>
    <cellStyle name="Migliaia 42 5 5 2" xfId="10140" xr:uid="{00000000-0005-0000-0000-0000CC120000}"/>
    <cellStyle name="Migliaia 42 5 6" xfId="8783" xr:uid="{00000000-0005-0000-0000-0000CD120000}"/>
    <cellStyle name="Migliaia 42 6" xfId="2205" xr:uid="{00000000-0005-0000-0000-0000CE120000}"/>
    <cellStyle name="Migliaia 42 6 2" xfId="8786" xr:uid="{00000000-0005-0000-0000-0000CF120000}"/>
    <cellStyle name="Migliaia 42 7" xfId="2206" xr:uid="{00000000-0005-0000-0000-0000D0120000}"/>
    <cellStyle name="Migliaia 42 7 2" xfId="8787" xr:uid="{00000000-0005-0000-0000-0000D1120000}"/>
    <cellStyle name="Migliaia 42 8" xfId="6232" xr:uid="{00000000-0005-0000-0000-0000D2120000}"/>
    <cellStyle name="Migliaia 42 8 2" xfId="9652" xr:uid="{00000000-0005-0000-0000-0000D3120000}"/>
    <cellStyle name="Migliaia 42 9" xfId="7398" xr:uid="{00000000-0005-0000-0000-0000D4120000}"/>
    <cellStyle name="Migliaia 42 9 2" xfId="10134" xr:uid="{00000000-0005-0000-0000-0000D5120000}"/>
    <cellStyle name="Migliaia 43" xfId="2207" xr:uid="{00000000-0005-0000-0000-0000D6120000}"/>
    <cellStyle name="Migliaia 43 10" xfId="8788" xr:uid="{00000000-0005-0000-0000-0000D7120000}"/>
    <cellStyle name="Migliaia 43 2" xfId="2208" xr:uid="{00000000-0005-0000-0000-0000D8120000}"/>
    <cellStyle name="Migliaia 43 2 2" xfId="2209" xr:uid="{00000000-0005-0000-0000-0000D9120000}"/>
    <cellStyle name="Migliaia 43 2 2 2" xfId="8790" xr:uid="{00000000-0005-0000-0000-0000DA120000}"/>
    <cellStyle name="Migliaia 43 2 3" xfId="2210" xr:uid="{00000000-0005-0000-0000-0000DB120000}"/>
    <cellStyle name="Migliaia 43 2 3 2" xfId="8791" xr:uid="{00000000-0005-0000-0000-0000DC120000}"/>
    <cellStyle name="Migliaia 43 2 4" xfId="6240" xr:uid="{00000000-0005-0000-0000-0000DD120000}"/>
    <cellStyle name="Migliaia 43 2 4 2" xfId="9660" xr:uid="{00000000-0005-0000-0000-0000DE120000}"/>
    <cellStyle name="Migliaia 43 2 5" xfId="7406" xr:uid="{00000000-0005-0000-0000-0000DF120000}"/>
    <cellStyle name="Migliaia 43 2 5 2" xfId="10142" xr:uid="{00000000-0005-0000-0000-0000E0120000}"/>
    <cellStyle name="Migliaia 43 2 6" xfId="8789" xr:uid="{00000000-0005-0000-0000-0000E1120000}"/>
    <cellStyle name="Migliaia 43 3" xfId="2211" xr:uid="{00000000-0005-0000-0000-0000E2120000}"/>
    <cellStyle name="Migliaia 43 3 2" xfId="2212" xr:uid="{00000000-0005-0000-0000-0000E3120000}"/>
    <cellStyle name="Migliaia 43 3 2 2" xfId="2213" xr:uid="{00000000-0005-0000-0000-0000E4120000}"/>
    <cellStyle name="Migliaia 43 3 2 2 2" xfId="8794" xr:uid="{00000000-0005-0000-0000-0000E5120000}"/>
    <cellStyle name="Migliaia 43 3 2 3" xfId="2214" xr:uid="{00000000-0005-0000-0000-0000E6120000}"/>
    <cellStyle name="Migliaia 43 3 2 3 2" xfId="8795" xr:uid="{00000000-0005-0000-0000-0000E7120000}"/>
    <cellStyle name="Migliaia 43 3 2 4" xfId="6242" xr:uid="{00000000-0005-0000-0000-0000E8120000}"/>
    <cellStyle name="Migliaia 43 3 2 4 2" xfId="9662" xr:uid="{00000000-0005-0000-0000-0000E9120000}"/>
    <cellStyle name="Migliaia 43 3 2 5" xfId="7408" xr:uid="{00000000-0005-0000-0000-0000EA120000}"/>
    <cellStyle name="Migliaia 43 3 2 5 2" xfId="10144" xr:uid="{00000000-0005-0000-0000-0000EB120000}"/>
    <cellStyle name="Migliaia 43 3 2 6" xfId="8793" xr:uid="{00000000-0005-0000-0000-0000EC120000}"/>
    <cellStyle name="Migliaia 43 3 3" xfId="2215" xr:uid="{00000000-0005-0000-0000-0000ED120000}"/>
    <cellStyle name="Migliaia 43 3 3 2" xfId="2216" xr:uid="{00000000-0005-0000-0000-0000EE120000}"/>
    <cellStyle name="Migliaia 43 3 3 2 2" xfId="8797" xr:uid="{00000000-0005-0000-0000-0000EF120000}"/>
    <cellStyle name="Migliaia 43 3 3 3" xfId="2217" xr:uid="{00000000-0005-0000-0000-0000F0120000}"/>
    <cellStyle name="Migliaia 43 3 3 3 2" xfId="8798" xr:uid="{00000000-0005-0000-0000-0000F1120000}"/>
    <cellStyle name="Migliaia 43 3 3 4" xfId="6243" xr:uid="{00000000-0005-0000-0000-0000F2120000}"/>
    <cellStyle name="Migliaia 43 3 3 4 2" xfId="9663" xr:uid="{00000000-0005-0000-0000-0000F3120000}"/>
    <cellStyle name="Migliaia 43 3 3 5" xfId="7409" xr:uid="{00000000-0005-0000-0000-0000F4120000}"/>
    <cellStyle name="Migliaia 43 3 3 5 2" xfId="10145" xr:uid="{00000000-0005-0000-0000-0000F5120000}"/>
    <cellStyle name="Migliaia 43 3 3 6" xfId="8796" xr:uid="{00000000-0005-0000-0000-0000F6120000}"/>
    <cellStyle name="Migliaia 43 3 4" xfId="2218" xr:uid="{00000000-0005-0000-0000-0000F7120000}"/>
    <cellStyle name="Migliaia 43 3 4 2" xfId="8799" xr:uid="{00000000-0005-0000-0000-0000F8120000}"/>
    <cellStyle name="Migliaia 43 3 5" xfId="2219" xr:uid="{00000000-0005-0000-0000-0000F9120000}"/>
    <cellStyle name="Migliaia 43 3 5 2" xfId="8800" xr:uid="{00000000-0005-0000-0000-0000FA120000}"/>
    <cellStyle name="Migliaia 43 3 6" xfId="6241" xr:uid="{00000000-0005-0000-0000-0000FB120000}"/>
    <cellStyle name="Migliaia 43 3 6 2" xfId="9661" xr:uid="{00000000-0005-0000-0000-0000FC120000}"/>
    <cellStyle name="Migliaia 43 3 7" xfId="7407" xr:uid="{00000000-0005-0000-0000-0000FD120000}"/>
    <cellStyle name="Migliaia 43 3 7 2" xfId="10143" xr:uid="{00000000-0005-0000-0000-0000FE120000}"/>
    <cellStyle name="Migliaia 43 3 8" xfId="8792" xr:uid="{00000000-0005-0000-0000-0000FF120000}"/>
    <cellStyle name="Migliaia 43 4" xfId="2220" xr:uid="{00000000-0005-0000-0000-000000130000}"/>
    <cellStyle name="Migliaia 43 4 2" xfId="2221" xr:uid="{00000000-0005-0000-0000-000001130000}"/>
    <cellStyle name="Migliaia 43 4 2 2" xfId="2222" xr:uid="{00000000-0005-0000-0000-000002130000}"/>
    <cellStyle name="Migliaia 43 4 2 2 2" xfId="8803" xr:uid="{00000000-0005-0000-0000-000003130000}"/>
    <cellStyle name="Migliaia 43 4 2 3" xfId="8802" xr:uid="{00000000-0005-0000-0000-000004130000}"/>
    <cellStyle name="Migliaia 43 4 3" xfId="2223" xr:uid="{00000000-0005-0000-0000-000005130000}"/>
    <cellStyle name="Migliaia 43 4 3 2" xfId="8804" xr:uid="{00000000-0005-0000-0000-000006130000}"/>
    <cellStyle name="Migliaia 43 4 4" xfId="2224" xr:uid="{00000000-0005-0000-0000-000007130000}"/>
    <cellStyle name="Migliaia 43 4 4 2" xfId="8805" xr:uid="{00000000-0005-0000-0000-000008130000}"/>
    <cellStyle name="Migliaia 43 4 5" xfId="6244" xr:uid="{00000000-0005-0000-0000-000009130000}"/>
    <cellStyle name="Migliaia 43 4 5 2" xfId="9664" xr:uid="{00000000-0005-0000-0000-00000A130000}"/>
    <cellStyle name="Migliaia 43 4 6" xfId="7410" xr:uid="{00000000-0005-0000-0000-00000B130000}"/>
    <cellStyle name="Migliaia 43 4 6 2" xfId="10146" xr:uid="{00000000-0005-0000-0000-00000C130000}"/>
    <cellStyle name="Migliaia 43 4 7" xfId="8801" xr:uid="{00000000-0005-0000-0000-00000D130000}"/>
    <cellStyle name="Migliaia 43 5" xfId="2225" xr:uid="{00000000-0005-0000-0000-00000E130000}"/>
    <cellStyle name="Migliaia 43 5 2" xfId="2226" xr:uid="{00000000-0005-0000-0000-00000F130000}"/>
    <cellStyle name="Migliaia 43 5 2 2" xfId="8807" xr:uid="{00000000-0005-0000-0000-000010130000}"/>
    <cellStyle name="Migliaia 43 5 3" xfId="2227" xr:uid="{00000000-0005-0000-0000-000011130000}"/>
    <cellStyle name="Migliaia 43 5 3 2" xfId="8808" xr:uid="{00000000-0005-0000-0000-000012130000}"/>
    <cellStyle name="Migliaia 43 5 4" xfId="6245" xr:uid="{00000000-0005-0000-0000-000013130000}"/>
    <cellStyle name="Migliaia 43 5 4 2" xfId="9665" xr:uid="{00000000-0005-0000-0000-000014130000}"/>
    <cellStyle name="Migliaia 43 5 5" xfId="7411" xr:uid="{00000000-0005-0000-0000-000015130000}"/>
    <cellStyle name="Migliaia 43 5 5 2" xfId="10147" xr:uid="{00000000-0005-0000-0000-000016130000}"/>
    <cellStyle name="Migliaia 43 5 6" xfId="8806" xr:uid="{00000000-0005-0000-0000-000017130000}"/>
    <cellStyle name="Migliaia 43 6" xfId="2228" xr:uid="{00000000-0005-0000-0000-000018130000}"/>
    <cellStyle name="Migliaia 43 6 2" xfId="8809" xr:uid="{00000000-0005-0000-0000-000019130000}"/>
    <cellStyle name="Migliaia 43 7" xfId="2229" xr:uid="{00000000-0005-0000-0000-00001A130000}"/>
    <cellStyle name="Migliaia 43 7 2" xfId="8810" xr:uid="{00000000-0005-0000-0000-00001B130000}"/>
    <cellStyle name="Migliaia 43 8" xfId="6239" xr:uid="{00000000-0005-0000-0000-00001C130000}"/>
    <cellStyle name="Migliaia 43 8 2" xfId="9659" xr:uid="{00000000-0005-0000-0000-00001D130000}"/>
    <cellStyle name="Migliaia 43 9" xfId="7405" xr:uid="{00000000-0005-0000-0000-00001E130000}"/>
    <cellStyle name="Migliaia 43 9 2" xfId="10141" xr:uid="{00000000-0005-0000-0000-00001F130000}"/>
    <cellStyle name="Migliaia 44" xfId="2230" xr:uid="{00000000-0005-0000-0000-000020130000}"/>
    <cellStyle name="Migliaia 44 10" xfId="8811" xr:uid="{00000000-0005-0000-0000-000021130000}"/>
    <cellStyle name="Migliaia 44 2" xfId="2231" xr:uid="{00000000-0005-0000-0000-000022130000}"/>
    <cellStyle name="Migliaia 44 2 2" xfId="2232" xr:uid="{00000000-0005-0000-0000-000023130000}"/>
    <cellStyle name="Migliaia 44 2 2 2" xfId="8813" xr:uid="{00000000-0005-0000-0000-000024130000}"/>
    <cellStyle name="Migliaia 44 2 3" xfId="2233" xr:uid="{00000000-0005-0000-0000-000025130000}"/>
    <cellStyle name="Migliaia 44 2 3 2" xfId="8814" xr:uid="{00000000-0005-0000-0000-000026130000}"/>
    <cellStyle name="Migliaia 44 2 4" xfId="6247" xr:uid="{00000000-0005-0000-0000-000027130000}"/>
    <cellStyle name="Migliaia 44 2 4 2" xfId="9667" xr:uid="{00000000-0005-0000-0000-000028130000}"/>
    <cellStyle name="Migliaia 44 2 5" xfId="7413" xr:uid="{00000000-0005-0000-0000-000029130000}"/>
    <cellStyle name="Migliaia 44 2 5 2" xfId="10149" xr:uid="{00000000-0005-0000-0000-00002A130000}"/>
    <cellStyle name="Migliaia 44 2 6" xfId="8812" xr:uid="{00000000-0005-0000-0000-00002B130000}"/>
    <cellStyle name="Migliaia 44 3" xfId="2234" xr:uid="{00000000-0005-0000-0000-00002C130000}"/>
    <cellStyle name="Migliaia 44 3 2" xfId="2235" xr:uid="{00000000-0005-0000-0000-00002D130000}"/>
    <cellStyle name="Migliaia 44 3 2 2" xfId="2236" xr:uid="{00000000-0005-0000-0000-00002E130000}"/>
    <cellStyle name="Migliaia 44 3 2 2 2" xfId="8817" xr:uid="{00000000-0005-0000-0000-00002F130000}"/>
    <cellStyle name="Migliaia 44 3 2 3" xfId="2237" xr:uid="{00000000-0005-0000-0000-000030130000}"/>
    <cellStyle name="Migliaia 44 3 2 3 2" xfId="8818" xr:uid="{00000000-0005-0000-0000-000031130000}"/>
    <cellStyle name="Migliaia 44 3 2 4" xfId="6249" xr:uid="{00000000-0005-0000-0000-000032130000}"/>
    <cellStyle name="Migliaia 44 3 2 4 2" xfId="9669" xr:uid="{00000000-0005-0000-0000-000033130000}"/>
    <cellStyle name="Migliaia 44 3 2 5" xfId="7415" xr:uid="{00000000-0005-0000-0000-000034130000}"/>
    <cellStyle name="Migliaia 44 3 2 5 2" xfId="10151" xr:uid="{00000000-0005-0000-0000-000035130000}"/>
    <cellStyle name="Migliaia 44 3 2 6" xfId="8816" xr:uid="{00000000-0005-0000-0000-000036130000}"/>
    <cellStyle name="Migliaia 44 3 3" xfId="2238" xr:uid="{00000000-0005-0000-0000-000037130000}"/>
    <cellStyle name="Migliaia 44 3 3 2" xfId="2239" xr:uid="{00000000-0005-0000-0000-000038130000}"/>
    <cellStyle name="Migliaia 44 3 3 2 2" xfId="8820" xr:uid="{00000000-0005-0000-0000-000039130000}"/>
    <cellStyle name="Migliaia 44 3 3 3" xfId="2240" xr:uid="{00000000-0005-0000-0000-00003A130000}"/>
    <cellStyle name="Migliaia 44 3 3 3 2" xfId="8821" xr:uid="{00000000-0005-0000-0000-00003B130000}"/>
    <cellStyle name="Migliaia 44 3 3 4" xfId="6250" xr:uid="{00000000-0005-0000-0000-00003C130000}"/>
    <cellStyle name="Migliaia 44 3 3 4 2" xfId="9670" xr:uid="{00000000-0005-0000-0000-00003D130000}"/>
    <cellStyle name="Migliaia 44 3 3 5" xfId="7416" xr:uid="{00000000-0005-0000-0000-00003E130000}"/>
    <cellStyle name="Migliaia 44 3 3 5 2" xfId="10152" xr:uid="{00000000-0005-0000-0000-00003F130000}"/>
    <cellStyle name="Migliaia 44 3 3 6" xfId="8819" xr:uid="{00000000-0005-0000-0000-000040130000}"/>
    <cellStyle name="Migliaia 44 3 4" xfId="2241" xr:uid="{00000000-0005-0000-0000-000041130000}"/>
    <cellStyle name="Migliaia 44 3 4 2" xfId="8822" xr:uid="{00000000-0005-0000-0000-000042130000}"/>
    <cellStyle name="Migliaia 44 3 5" xfId="2242" xr:uid="{00000000-0005-0000-0000-000043130000}"/>
    <cellStyle name="Migliaia 44 3 5 2" xfId="8823" xr:uid="{00000000-0005-0000-0000-000044130000}"/>
    <cellStyle name="Migliaia 44 3 6" xfId="6248" xr:uid="{00000000-0005-0000-0000-000045130000}"/>
    <cellStyle name="Migliaia 44 3 6 2" xfId="9668" xr:uid="{00000000-0005-0000-0000-000046130000}"/>
    <cellStyle name="Migliaia 44 3 7" xfId="7414" xr:uid="{00000000-0005-0000-0000-000047130000}"/>
    <cellStyle name="Migliaia 44 3 7 2" xfId="10150" xr:uid="{00000000-0005-0000-0000-000048130000}"/>
    <cellStyle name="Migliaia 44 3 8" xfId="8815" xr:uid="{00000000-0005-0000-0000-000049130000}"/>
    <cellStyle name="Migliaia 44 4" xfId="2243" xr:uid="{00000000-0005-0000-0000-00004A130000}"/>
    <cellStyle name="Migliaia 44 4 2" xfId="2244" xr:uid="{00000000-0005-0000-0000-00004B130000}"/>
    <cellStyle name="Migliaia 44 4 2 2" xfId="2245" xr:uid="{00000000-0005-0000-0000-00004C130000}"/>
    <cellStyle name="Migliaia 44 4 2 2 2" xfId="8826" xr:uid="{00000000-0005-0000-0000-00004D130000}"/>
    <cellStyle name="Migliaia 44 4 2 3" xfId="8825" xr:uid="{00000000-0005-0000-0000-00004E130000}"/>
    <cellStyle name="Migliaia 44 4 3" xfId="2246" xr:uid="{00000000-0005-0000-0000-00004F130000}"/>
    <cellStyle name="Migliaia 44 4 3 2" xfId="8827" xr:uid="{00000000-0005-0000-0000-000050130000}"/>
    <cellStyle name="Migliaia 44 4 4" xfId="2247" xr:uid="{00000000-0005-0000-0000-000051130000}"/>
    <cellStyle name="Migliaia 44 4 4 2" xfId="8828" xr:uid="{00000000-0005-0000-0000-000052130000}"/>
    <cellStyle name="Migliaia 44 4 5" xfId="6251" xr:uid="{00000000-0005-0000-0000-000053130000}"/>
    <cellStyle name="Migliaia 44 4 5 2" xfId="9671" xr:uid="{00000000-0005-0000-0000-000054130000}"/>
    <cellStyle name="Migliaia 44 4 6" xfId="7417" xr:uid="{00000000-0005-0000-0000-000055130000}"/>
    <cellStyle name="Migliaia 44 4 6 2" xfId="10153" xr:uid="{00000000-0005-0000-0000-000056130000}"/>
    <cellStyle name="Migliaia 44 4 7" xfId="8824" xr:uid="{00000000-0005-0000-0000-000057130000}"/>
    <cellStyle name="Migliaia 44 5" xfId="2248" xr:uid="{00000000-0005-0000-0000-000058130000}"/>
    <cellStyle name="Migliaia 44 5 2" xfId="2249" xr:uid="{00000000-0005-0000-0000-000059130000}"/>
    <cellStyle name="Migliaia 44 5 2 2" xfId="8830" xr:uid="{00000000-0005-0000-0000-00005A130000}"/>
    <cellStyle name="Migliaia 44 5 3" xfId="2250" xr:uid="{00000000-0005-0000-0000-00005B130000}"/>
    <cellStyle name="Migliaia 44 5 3 2" xfId="8831" xr:uid="{00000000-0005-0000-0000-00005C130000}"/>
    <cellStyle name="Migliaia 44 5 4" xfId="6252" xr:uid="{00000000-0005-0000-0000-00005D130000}"/>
    <cellStyle name="Migliaia 44 5 4 2" xfId="9672" xr:uid="{00000000-0005-0000-0000-00005E130000}"/>
    <cellStyle name="Migliaia 44 5 5" xfId="7418" xr:uid="{00000000-0005-0000-0000-00005F130000}"/>
    <cellStyle name="Migliaia 44 5 5 2" xfId="10154" xr:uid="{00000000-0005-0000-0000-000060130000}"/>
    <cellStyle name="Migliaia 44 5 6" xfId="8829" xr:uid="{00000000-0005-0000-0000-000061130000}"/>
    <cellStyle name="Migliaia 44 6" xfId="2251" xr:uid="{00000000-0005-0000-0000-000062130000}"/>
    <cellStyle name="Migliaia 44 6 2" xfId="8832" xr:uid="{00000000-0005-0000-0000-000063130000}"/>
    <cellStyle name="Migliaia 44 7" xfId="2252" xr:uid="{00000000-0005-0000-0000-000064130000}"/>
    <cellStyle name="Migliaia 44 7 2" xfId="8833" xr:uid="{00000000-0005-0000-0000-000065130000}"/>
    <cellStyle name="Migliaia 44 8" xfId="6246" xr:uid="{00000000-0005-0000-0000-000066130000}"/>
    <cellStyle name="Migliaia 44 8 2" xfId="9666" xr:uid="{00000000-0005-0000-0000-000067130000}"/>
    <cellStyle name="Migliaia 44 9" xfId="7412" xr:uid="{00000000-0005-0000-0000-000068130000}"/>
    <cellStyle name="Migliaia 44 9 2" xfId="10148" xr:uid="{00000000-0005-0000-0000-000069130000}"/>
    <cellStyle name="Migliaia 45" xfId="2253" xr:uid="{00000000-0005-0000-0000-00006A130000}"/>
    <cellStyle name="Migliaia 45 10" xfId="8834" xr:uid="{00000000-0005-0000-0000-00006B130000}"/>
    <cellStyle name="Migliaia 45 2" xfId="2254" xr:uid="{00000000-0005-0000-0000-00006C130000}"/>
    <cellStyle name="Migliaia 45 2 2" xfId="2255" xr:uid="{00000000-0005-0000-0000-00006D130000}"/>
    <cellStyle name="Migliaia 45 2 2 2" xfId="8836" xr:uid="{00000000-0005-0000-0000-00006E130000}"/>
    <cellStyle name="Migliaia 45 2 3" xfId="2256" xr:uid="{00000000-0005-0000-0000-00006F130000}"/>
    <cellStyle name="Migliaia 45 2 3 2" xfId="8837" xr:uid="{00000000-0005-0000-0000-000070130000}"/>
    <cellStyle name="Migliaia 45 2 4" xfId="6254" xr:uid="{00000000-0005-0000-0000-000071130000}"/>
    <cellStyle name="Migliaia 45 2 4 2" xfId="9674" xr:uid="{00000000-0005-0000-0000-000072130000}"/>
    <cellStyle name="Migliaia 45 2 5" xfId="7420" xr:uid="{00000000-0005-0000-0000-000073130000}"/>
    <cellStyle name="Migliaia 45 2 5 2" xfId="10156" xr:uid="{00000000-0005-0000-0000-000074130000}"/>
    <cellStyle name="Migliaia 45 2 6" xfId="8835" xr:uid="{00000000-0005-0000-0000-000075130000}"/>
    <cellStyle name="Migliaia 45 3" xfId="2257" xr:uid="{00000000-0005-0000-0000-000076130000}"/>
    <cellStyle name="Migliaia 45 3 2" xfId="2258" xr:uid="{00000000-0005-0000-0000-000077130000}"/>
    <cellStyle name="Migliaia 45 3 2 2" xfId="2259" xr:uid="{00000000-0005-0000-0000-000078130000}"/>
    <cellStyle name="Migliaia 45 3 2 2 2" xfId="8840" xr:uid="{00000000-0005-0000-0000-000079130000}"/>
    <cellStyle name="Migliaia 45 3 2 3" xfId="2260" xr:uid="{00000000-0005-0000-0000-00007A130000}"/>
    <cellStyle name="Migliaia 45 3 2 3 2" xfId="8841" xr:uid="{00000000-0005-0000-0000-00007B130000}"/>
    <cellStyle name="Migliaia 45 3 2 4" xfId="6256" xr:uid="{00000000-0005-0000-0000-00007C130000}"/>
    <cellStyle name="Migliaia 45 3 2 4 2" xfId="9676" xr:uid="{00000000-0005-0000-0000-00007D130000}"/>
    <cellStyle name="Migliaia 45 3 2 5" xfId="7422" xr:uid="{00000000-0005-0000-0000-00007E130000}"/>
    <cellStyle name="Migliaia 45 3 2 5 2" xfId="10158" xr:uid="{00000000-0005-0000-0000-00007F130000}"/>
    <cellStyle name="Migliaia 45 3 2 6" xfId="8839" xr:uid="{00000000-0005-0000-0000-000080130000}"/>
    <cellStyle name="Migliaia 45 3 3" xfId="2261" xr:uid="{00000000-0005-0000-0000-000081130000}"/>
    <cellStyle name="Migliaia 45 3 3 2" xfId="2262" xr:uid="{00000000-0005-0000-0000-000082130000}"/>
    <cellStyle name="Migliaia 45 3 3 2 2" xfId="8843" xr:uid="{00000000-0005-0000-0000-000083130000}"/>
    <cellStyle name="Migliaia 45 3 3 3" xfId="2263" xr:uid="{00000000-0005-0000-0000-000084130000}"/>
    <cellStyle name="Migliaia 45 3 3 3 2" xfId="8844" xr:uid="{00000000-0005-0000-0000-000085130000}"/>
    <cellStyle name="Migliaia 45 3 3 4" xfId="6257" xr:uid="{00000000-0005-0000-0000-000086130000}"/>
    <cellStyle name="Migliaia 45 3 3 4 2" xfId="9677" xr:uid="{00000000-0005-0000-0000-000087130000}"/>
    <cellStyle name="Migliaia 45 3 3 5" xfId="7423" xr:uid="{00000000-0005-0000-0000-000088130000}"/>
    <cellStyle name="Migliaia 45 3 3 5 2" xfId="10159" xr:uid="{00000000-0005-0000-0000-000089130000}"/>
    <cellStyle name="Migliaia 45 3 3 6" xfId="8842" xr:uid="{00000000-0005-0000-0000-00008A130000}"/>
    <cellStyle name="Migliaia 45 3 4" xfId="2264" xr:uid="{00000000-0005-0000-0000-00008B130000}"/>
    <cellStyle name="Migliaia 45 3 4 2" xfId="8845" xr:uid="{00000000-0005-0000-0000-00008C130000}"/>
    <cellStyle name="Migliaia 45 3 5" xfId="2265" xr:uid="{00000000-0005-0000-0000-00008D130000}"/>
    <cellStyle name="Migliaia 45 3 5 2" xfId="8846" xr:uid="{00000000-0005-0000-0000-00008E130000}"/>
    <cellStyle name="Migliaia 45 3 6" xfId="6255" xr:uid="{00000000-0005-0000-0000-00008F130000}"/>
    <cellStyle name="Migliaia 45 3 6 2" xfId="9675" xr:uid="{00000000-0005-0000-0000-000090130000}"/>
    <cellStyle name="Migliaia 45 3 7" xfId="7421" xr:uid="{00000000-0005-0000-0000-000091130000}"/>
    <cellStyle name="Migliaia 45 3 7 2" xfId="10157" xr:uid="{00000000-0005-0000-0000-000092130000}"/>
    <cellStyle name="Migliaia 45 3 8" xfId="8838" xr:uid="{00000000-0005-0000-0000-000093130000}"/>
    <cellStyle name="Migliaia 45 4" xfId="2266" xr:uid="{00000000-0005-0000-0000-000094130000}"/>
    <cellStyle name="Migliaia 45 4 2" xfId="2267" xr:uid="{00000000-0005-0000-0000-000095130000}"/>
    <cellStyle name="Migliaia 45 4 2 2" xfId="2268" xr:uid="{00000000-0005-0000-0000-000096130000}"/>
    <cellStyle name="Migliaia 45 4 2 2 2" xfId="8849" xr:uid="{00000000-0005-0000-0000-000097130000}"/>
    <cellStyle name="Migliaia 45 4 2 3" xfId="8848" xr:uid="{00000000-0005-0000-0000-000098130000}"/>
    <cellStyle name="Migliaia 45 4 3" xfId="2269" xr:uid="{00000000-0005-0000-0000-000099130000}"/>
    <cellStyle name="Migliaia 45 4 3 2" xfId="8850" xr:uid="{00000000-0005-0000-0000-00009A130000}"/>
    <cellStyle name="Migliaia 45 4 4" xfId="2270" xr:uid="{00000000-0005-0000-0000-00009B130000}"/>
    <cellStyle name="Migliaia 45 4 4 2" xfId="8851" xr:uid="{00000000-0005-0000-0000-00009C130000}"/>
    <cellStyle name="Migliaia 45 4 5" xfId="6258" xr:uid="{00000000-0005-0000-0000-00009D130000}"/>
    <cellStyle name="Migliaia 45 4 5 2" xfId="9678" xr:uid="{00000000-0005-0000-0000-00009E130000}"/>
    <cellStyle name="Migliaia 45 4 6" xfId="7424" xr:uid="{00000000-0005-0000-0000-00009F130000}"/>
    <cellStyle name="Migliaia 45 4 6 2" xfId="10160" xr:uid="{00000000-0005-0000-0000-0000A0130000}"/>
    <cellStyle name="Migliaia 45 4 7" xfId="8847" xr:uid="{00000000-0005-0000-0000-0000A1130000}"/>
    <cellStyle name="Migliaia 45 5" xfId="2271" xr:uid="{00000000-0005-0000-0000-0000A2130000}"/>
    <cellStyle name="Migliaia 45 5 2" xfId="2272" xr:uid="{00000000-0005-0000-0000-0000A3130000}"/>
    <cellStyle name="Migliaia 45 5 2 2" xfId="8853" xr:uid="{00000000-0005-0000-0000-0000A4130000}"/>
    <cellStyle name="Migliaia 45 5 3" xfId="2273" xr:uid="{00000000-0005-0000-0000-0000A5130000}"/>
    <cellStyle name="Migliaia 45 5 3 2" xfId="8854" xr:uid="{00000000-0005-0000-0000-0000A6130000}"/>
    <cellStyle name="Migliaia 45 5 4" xfId="6259" xr:uid="{00000000-0005-0000-0000-0000A7130000}"/>
    <cellStyle name="Migliaia 45 5 4 2" xfId="9679" xr:uid="{00000000-0005-0000-0000-0000A8130000}"/>
    <cellStyle name="Migliaia 45 5 5" xfId="7425" xr:uid="{00000000-0005-0000-0000-0000A9130000}"/>
    <cellStyle name="Migliaia 45 5 5 2" xfId="10161" xr:uid="{00000000-0005-0000-0000-0000AA130000}"/>
    <cellStyle name="Migliaia 45 5 6" xfId="8852" xr:uid="{00000000-0005-0000-0000-0000AB130000}"/>
    <cellStyle name="Migliaia 45 6" xfId="2274" xr:uid="{00000000-0005-0000-0000-0000AC130000}"/>
    <cellStyle name="Migliaia 45 6 2" xfId="8855" xr:uid="{00000000-0005-0000-0000-0000AD130000}"/>
    <cellStyle name="Migliaia 45 7" xfId="2275" xr:uid="{00000000-0005-0000-0000-0000AE130000}"/>
    <cellStyle name="Migliaia 45 7 2" xfId="8856" xr:uid="{00000000-0005-0000-0000-0000AF130000}"/>
    <cellStyle name="Migliaia 45 8" xfId="6253" xr:uid="{00000000-0005-0000-0000-0000B0130000}"/>
    <cellStyle name="Migliaia 45 8 2" xfId="9673" xr:uid="{00000000-0005-0000-0000-0000B1130000}"/>
    <cellStyle name="Migliaia 45 9" xfId="7419" xr:uid="{00000000-0005-0000-0000-0000B2130000}"/>
    <cellStyle name="Migliaia 45 9 2" xfId="10155" xr:uid="{00000000-0005-0000-0000-0000B3130000}"/>
    <cellStyle name="Migliaia 46" xfId="2276" xr:uid="{00000000-0005-0000-0000-0000B4130000}"/>
    <cellStyle name="Migliaia 46 10" xfId="8857" xr:uid="{00000000-0005-0000-0000-0000B5130000}"/>
    <cellStyle name="Migliaia 46 2" xfId="2277" xr:uid="{00000000-0005-0000-0000-0000B6130000}"/>
    <cellStyle name="Migliaia 46 2 2" xfId="2278" xr:uid="{00000000-0005-0000-0000-0000B7130000}"/>
    <cellStyle name="Migliaia 46 2 2 2" xfId="8859" xr:uid="{00000000-0005-0000-0000-0000B8130000}"/>
    <cellStyle name="Migliaia 46 2 3" xfId="2279" xr:uid="{00000000-0005-0000-0000-0000B9130000}"/>
    <cellStyle name="Migliaia 46 2 3 2" xfId="8860" xr:uid="{00000000-0005-0000-0000-0000BA130000}"/>
    <cellStyle name="Migliaia 46 2 4" xfId="6261" xr:uid="{00000000-0005-0000-0000-0000BB130000}"/>
    <cellStyle name="Migliaia 46 2 4 2" xfId="9681" xr:uid="{00000000-0005-0000-0000-0000BC130000}"/>
    <cellStyle name="Migliaia 46 2 5" xfId="7427" xr:uid="{00000000-0005-0000-0000-0000BD130000}"/>
    <cellStyle name="Migliaia 46 2 5 2" xfId="10163" xr:uid="{00000000-0005-0000-0000-0000BE130000}"/>
    <cellStyle name="Migliaia 46 2 6" xfId="8858" xr:uid="{00000000-0005-0000-0000-0000BF130000}"/>
    <cellStyle name="Migliaia 46 3" xfId="2280" xr:uid="{00000000-0005-0000-0000-0000C0130000}"/>
    <cellStyle name="Migliaia 46 3 2" xfId="2281" xr:uid="{00000000-0005-0000-0000-0000C1130000}"/>
    <cellStyle name="Migliaia 46 3 2 2" xfId="2282" xr:uid="{00000000-0005-0000-0000-0000C2130000}"/>
    <cellStyle name="Migliaia 46 3 2 2 2" xfId="8863" xr:uid="{00000000-0005-0000-0000-0000C3130000}"/>
    <cellStyle name="Migliaia 46 3 2 3" xfId="2283" xr:uid="{00000000-0005-0000-0000-0000C4130000}"/>
    <cellStyle name="Migliaia 46 3 2 3 2" xfId="8864" xr:uid="{00000000-0005-0000-0000-0000C5130000}"/>
    <cellStyle name="Migliaia 46 3 2 4" xfId="6263" xr:uid="{00000000-0005-0000-0000-0000C6130000}"/>
    <cellStyle name="Migliaia 46 3 2 4 2" xfId="9683" xr:uid="{00000000-0005-0000-0000-0000C7130000}"/>
    <cellStyle name="Migliaia 46 3 2 5" xfId="7429" xr:uid="{00000000-0005-0000-0000-0000C8130000}"/>
    <cellStyle name="Migliaia 46 3 2 5 2" xfId="10165" xr:uid="{00000000-0005-0000-0000-0000C9130000}"/>
    <cellStyle name="Migliaia 46 3 2 6" xfId="8862" xr:uid="{00000000-0005-0000-0000-0000CA130000}"/>
    <cellStyle name="Migliaia 46 3 3" xfId="2284" xr:uid="{00000000-0005-0000-0000-0000CB130000}"/>
    <cellStyle name="Migliaia 46 3 3 2" xfId="2285" xr:uid="{00000000-0005-0000-0000-0000CC130000}"/>
    <cellStyle name="Migliaia 46 3 3 2 2" xfId="8866" xr:uid="{00000000-0005-0000-0000-0000CD130000}"/>
    <cellStyle name="Migliaia 46 3 3 3" xfId="2286" xr:uid="{00000000-0005-0000-0000-0000CE130000}"/>
    <cellStyle name="Migliaia 46 3 3 3 2" xfId="8867" xr:uid="{00000000-0005-0000-0000-0000CF130000}"/>
    <cellStyle name="Migliaia 46 3 3 4" xfId="6264" xr:uid="{00000000-0005-0000-0000-0000D0130000}"/>
    <cellStyle name="Migliaia 46 3 3 4 2" xfId="9684" xr:uid="{00000000-0005-0000-0000-0000D1130000}"/>
    <cellStyle name="Migliaia 46 3 3 5" xfId="7430" xr:uid="{00000000-0005-0000-0000-0000D2130000}"/>
    <cellStyle name="Migliaia 46 3 3 5 2" xfId="10166" xr:uid="{00000000-0005-0000-0000-0000D3130000}"/>
    <cellStyle name="Migliaia 46 3 3 6" xfId="8865" xr:uid="{00000000-0005-0000-0000-0000D4130000}"/>
    <cellStyle name="Migliaia 46 3 4" xfId="2287" xr:uid="{00000000-0005-0000-0000-0000D5130000}"/>
    <cellStyle name="Migliaia 46 3 4 2" xfId="8868" xr:uid="{00000000-0005-0000-0000-0000D6130000}"/>
    <cellStyle name="Migliaia 46 3 5" xfId="2288" xr:uid="{00000000-0005-0000-0000-0000D7130000}"/>
    <cellStyle name="Migliaia 46 3 5 2" xfId="8869" xr:uid="{00000000-0005-0000-0000-0000D8130000}"/>
    <cellStyle name="Migliaia 46 3 6" xfId="6262" xr:uid="{00000000-0005-0000-0000-0000D9130000}"/>
    <cellStyle name="Migliaia 46 3 6 2" xfId="9682" xr:uid="{00000000-0005-0000-0000-0000DA130000}"/>
    <cellStyle name="Migliaia 46 3 7" xfId="7428" xr:uid="{00000000-0005-0000-0000-0000DB130000}"/>
    <cellStyle name="Migliaia 46 3 7 2" xfId="10164" xr:uid="{00000000-0005-0000-0000-0000DC130000}"/>
    <cellStyle name="Migliaia 46 3 8" xfId="8861" xr:uid="{00000000-0005-0000-0000-0000DD130000}"/>
    <cellStyle name="Migliaia 46 4" xfId="2289" xr:uid="{00000000-0005-0000-0000-0000DE130000}"/>
    <cellStyle name="Migliaia 46 4 2" xfId="2290" xr:uid="{00000000-0005-0000-0000-0000DF130000}"/>
    <cellStyle name="Migliaia 46 4 2 2" xfId="2291" xr:uid="{00000000-0005-0000-0000-0000E0130000}"/>
    <cellStyle name="Migliaia 46 4 2 2 2" xfId="8872" xr:uid="{00000000-0005-0000-0000-0000E1130000}"/>
    <cellStyle name="Migliaia 46 4 2 3" xfId="8871" xr:uid="{00000000-0005-0000-0000-0000E2130000}"/>
    <cellStyle name="Migliaia 46 4 3" xfId="2292" xr:uid="{00000000-0005-0000-0000-0000E3130000}"/>
    <cellStyle name="Migliaia 46 4 3 2" xfId="8873" xr:uid="{00000000-0005-0000-0000-0000E4130000}"/>
    <cellStyle name="Migliaia 46 4 4" xfId="2293" xr:uid="{00000000-0005-0000-0000-0000E5130000}"/>
    <cellStyle name="Migliaia 46 4 4 2" xfId="8874" xr:uid="{00000000-0005-0000-0000-0000E6130000}"/>
    <cellStyle name="Migliaia 46 4 5" xfId="6265" xr:uid="{00000000-0005-0000-0000-0000E7130000}"/>
    <cellStyle name="Migliaia 46 4 5 2" xfId="9685" xr:uid="{00000000-0005-0000-0000-0000E8130000}"/>
    <cellStyle name="Migliaia 46 4 6" xfId="7431" xr:uid="{00000000-0005-0000-0000-0000E9130000}"/>
    <cellStyle name="Migliaia 46 4 6 2" xfId="10167" xr:uid="{00000000-0005-0000-0000-0000EA130000}"/>
    <cellStyle name="Migliaia 46 4 7" xfId="8870" xr:uid="{00000000-0005-0000-0000-0000EB130000}"/>
    <cellStyle name="Migliaia 46 5" xfId="2294" xr:uid="{00000000-0005-0000-0000-0000EC130000}"/>
    <cellStyle name="Migliaia 46 5 2" xfId="2295" xr:uid="{00000000-0005-0000-0000-0000ED130000}"/>
    <cellStyle name="Migliaia 46 5 2 2" xfId="8876" xr:uid="{00000000-0005-0000-0000-0000EE130000}"/>
    <cellStyle name="Migliaia 46 5 3" xfId="2296" xr:uid="{00000000-0005-0000-0000-0000EF130000}"/>
    <cellStyle name="Migliaia 46 5 3 2" xfId="8877" xr:uid="{00000000-0005-0000-0000-0000F0130000}"/>
    <cellStyle name="Migliaia 46 5 4" xfId="6266" xr:uid="{00000000-0005-0000-0000-0000F1130000}"/>
    <cellStyle name="Migliaia 46 5 4 2" xfId="9686" xr:uid="{00000000-0005-0000-0000-0000F2130000}"/>
    <cellStyle name="Migliaia 46 5 5" xfId="7432" xr:uid="{00000000-0005-0000-0000-0000F3130000}"/>
    <cellStyle name="Migliaia 46 5 5 2" xfId="10168" xr:uid="{00000000-0005-0000-0000-0000F4130000}"/>
    <cellStyle name="Migliaia 46 5 6" xfId="8875" xr:uid="{00000000-0005-0000-0000-0000F5130000}"/>
    <cellStyle name="Migliaia 46 6" xfId="2297" xr:uid="{00000000-0005-0000-0000-0000F6130000}"/>
    <cellStyle name="Migliaia 46 6 2" xfId="8878" xr:uid="{00000000-0005-0000-0000-0000F7130000}"/>
    <cellStyle name="Migliaia 46 7" xfId="2298" xr:uid="{00000000-0005-0000-0000-0000F8130000}"/>
    <cellStyle name="Migliaia 46 7 2" xfId="8879" xr:uid="{00000000-0005-0000-0000-0000F9130000}"/>
    <cellStyle name="Migliaia 46 8" xfId="6260" xr:uid="{00000000-0005-0000-0000-0000FA130000}"/>
    <cellStyle name="Migliaia 46 8 2" xfId="9680" xr:uid="{00000000-0005-0000-0000-0000FB130000}"/>
    <cellStyle name="Migliaia 46 9" xfId="7426" xr:uid="{00000000-0005-0000-0000-0000FC130000}"/>
    <cellStyle name="Migliaia 46 9 2" xfId="10162" xr:uid="{00000000-0005-0000-0000-0000FD130000}"/>
    <cellStyle name="Migliaia 47" xfId="2299" xr:uid="{00000000-0005-0000-0000-0000FE130000}"/>
    <cellStyle name="Migliaia 47 10" xfId="8880" xr:uid="{00000000-0005-0000-0000-0000FF130000}"/>
    <cellStyle name="Migliaia 47 2" xfId="2300" xr:uid="{00000000-0005-0000-0000-000000140000}"/>
    <cellStyle name="Migliaia 47 2 2" xfId="2301" xr:uid="{00000000-0005-0000-0000-000001140000}"/>
    <cellStyle name="Migliaia 47 2 2 2" xfId="8882" xr:uid="{00000000-0005-0000-0000-000002140000}"/>
    <cellStyle name="Migliaia 47 2 3" xfId="2302" xr:uid="{00000000-0005-0000-0000-000003140000}"/>
    <cellStyle name="Migliaia 47 2 3 2" xfId="8883" xr:uid="{00000000-0005-0000-0000-000004140000}"/>
    <cellStyle name="Migliaia 47 2 4" xfId="6268" xr:uid="{00000000-0005-0000-0000-000005140000}"/>
    <cellStyle name="Migliaia 47 2 4 2" xfId="9688" xr:uid="{00000000-0005-0000-0000-000006140000}"/>
    <cellStyle name="Migliaia 47 2 5" xfId="7434" xr:uid="{00000000-0005-0000-0000-000007140000}"/>
    <cellStyle name="Migliaia 47 2 5 2" xfId="10170" xr:uid="{00000000-0005-0000-0000-000008140000}"/>
    <cellStyle name="Migliaia 47 2 6" xfId="8881" xr:uid="{00000000-0005-0000-0000-000009140000}"/>
    <cellStyle name="Migliaia 47 3" xfId="2303" xr:uid="{00000000-0005-0000-0000-00000A140000}"/>
    <cellStyle name="Migliaia 47 3 2" xfId="2304" xr:uid="{00000000-0005-0000-0000-00000B140000}"/>
    <cellStyle name="Migliaia 47 3 2 2" xfId="2305" xr:uid="{00000000-0005-0000-0000-00000C140000}"/>
    <cellStyle name="Migliaia 47 3 2 2 2" xfId="8886" xr:uid="{00000000-0005-0000-0000-00000D140000}"/>
    <cellStyle name="Migliaia 47 3 2 3" xfId="2306" xr:uid="{00000000-0005-0000-0000-00000E140000}"/>
    <cellStyle name="Migliaia 47 3 2 3 2" xfId="8887" xr:uid="{00000000-0005-0000-0000-00000F140000}"/>
    <cellStyle name="Migliaia 47 3 2 4" xfId="6270" xr:uid="{00000000-0005-0000-0000-000010140000}"/>
    <cellStyle name="Migliaia 47 3 2 4 2" xfId="9690" xr:uid="{00000000-0005-0000-0000-000011140000}"/>
    <cellStyle name="Migliaia 47 3 2 5" xfId="7436" xr:uid="{00000000-0005-0000-0000-000012140000}"/>
    <cellStyle name="Migliaia 47 3 2 5 2" xfId="10172" xr:uid="{00000000-0005-0000-0000-000013140000}"/>
    <cellStyle name="Migliaia 47 3 2 6" xfId="8885" xr:uid="{00000000-0005-0000-0000-000014140000}"/>
    <cellStyle name="Migliaia 47 3 3" xfId="2307" xr:uid="{00000000-0005-0000-0000-000015140000}"/>
    <cellStyle name="Migliaia 47 3 3 2" xfId="2308" xr:uid="{00000000-0005-0000-0000-000016140000}"/>
    <cellStyle name="Migliaia 47 3 3 2 2" xfId="8889" xr:uid="{00000000-0005-0000-0000-000017140000}"/>
    <cellStyle name="Migliaia 47 3 3 3" xfId="2309" xr:uid="{00000000-0005-0000-0000-000018140000}"/>
    <cellStyle name="Migliaia 47 3 3 3 2" xfId="8890" xr:uid="{00000000-0005-0000-0000-000019140000}"/>
    <cellStyle name="Migliaia 47 3 3 4" xfId="6271" xr:uid="{00000000-0005-0000-0000-00001A140000}"/>
    <cellStyle name="Migliaia 47 3 3 4 2" xfId="9691" xr:uid="{00000000-0005-0000-0000-00001B140000}"/>
    <cellStyle name="Migliaia 47 3 3 5" xfId="7437" xr:uid="{00000000-0005-0000-0000-00001C140000}"/>
    <cellStyle name="Migliaia 47 3 3 5 2" xfId="10173" xr:uid="{00000000-0005-0000-0000-00001D140000}"/>
    <cellStyle name="Migliaia 47 3 3 6" xfId="8888" xr:uid="{00000000-0005-0000-0000-00001E140000}"/>
    <cellStyle name="Migliaia 47 3 4" xfId="2310" xr:uid="{00000000-0005-0000-0000-00001F140000}"/>
    <cellStyle name="Migliaia 47 3 4 2" xfId="8891" xr:uid="{00000000-0005-0000-0000-000020140000}"/>
    <cellStyle name="Migliaia 47 3 5" xfId="2311" xr:uid="{00000000-0005-0000-0000-000021140000}"/>
    <cellStyle name="Migliaia 47 3 5 2" xfId="8892" xr:uid="{00000000-0005-0000-0000-000022140000}"/>
    <cellStyle name="Migliaia 47 3 6" xfId="6269" xr:uid="{00000000-0005-0000-0000-000023140000}"/>
    <cellStyle name="Migliaia 47 3 6 2" xfId="9689" xr:uid="{00000000-0005-0000-0000-000024140000}"/>
    <cellStyle name="Migliaia 47 3 7" xfId="7435" xr:uid="{00000000-0005-0000-0000-000025140000}"/>
    <cellStyle name="Migliaia 47 3 7 2" xfId="10171" xr:uid="{00000000-0005-0000-0000-000026140000}"/>
    <cellStyle name="Migliaia 47 3 8" xfId="8884" xr:uid="{00000000-0005-0000-0000-000027140000}"/>
    <cellStyle name="Migliaia 47 4" xfId="2312" xr:uid="{00000000-0005-0000-0000-000028140000}"/>
    <cellStyle name="Migliaia 47 4 2" xfId="2313" xr:uid="{00000000-0005-0000-0000-000029140000}"/>
    <cellStyle name="Migliaia 47 4 2 2" xfId="2314" xr:uid="{00000000-0005-0000-0000-00002A140000}"/>
    <cellStyle name="Migliaia 47 4 2 2 2" xfId="8895" xr:uid="{00000000-0005-0000-0000-00002B140000}"/>
    <cellStyle name="Migliaia 47 4 2 3" xfId="8894" xr:uid="{00000000-0005-0000-0000-00002C140000}"/>
    <cellStyle name="Migliaia 47 4 3" xfId="2315" xr:uid="{00000000-0005-0000-0000-00002D140000}"/>
    <cellStyle name="Migliaia 47 4 3 2" xfId="8896" xr:uid="{00000000-0005-0000-0000-00002E140000}"/>
    <cellStyle name="Migliaia 47 4 4" xfId="2316" xr:uid="{00000000-0005-0000-0000-00002F140000}"/>
    <cellStyle name="Migliaia 47 4 4 2" xfId="8897" xr:uid="{00000000-0005-0000-0000-000030140000}"/>
    <cellStyle name="Migliaia 47 4 5" xfId="6272" xr:uid="{00000000-0005-0000-0000-000031140000}"/>
    <cellStyle name="Migliaia 47 4 5 2" xfId="9692" xr:uid="{00000000-0005-0000-0000-000032140000}"/>
    <cellStyle name="Migliaia 47 4 6" xfId="7438" xr:uid="{00000000-0005-0000-0000-000033140000}"/>
    <cellStyle name="Migliaia 47 4 6 2" xfId="10174" xr:uid="{00000000-0005-0000-0000-000034140000}"/>
    <cellStyle name="Migliaia 47 4 7" xfId="8893" xr:uid="{00000000-0005-0000-0000-000035140000}"/>
    <cellStyle name="Migliaia 47 5" xfId="2317" xr:uid="{00000000-0005-0000-0000-000036140000}"/>
    <cellStyle name="Migliaia 47 5 2" xfId="2318" xr:uid="{00000000-0005-0000-0000-000037140000}"/>
    <cellStyle name="Migliaia 47 5 2 2" xfId="8899" xr:uid="{00000000-0005-0000-0000-000038140000}"/>
    <cellStyle name="Migliaia 47 5 3" xfId="2319" xr:uid="{00000000-0005-0000-0000-000039140000}"/>
    <cellStyle name="Migliaia 47 5 3 2" xfId="8900" xr:uid="{00000000-0005-0000-0000-00003A140000}"/>
    <cellStyle name="Migliaia 47 5 4" xfId="6273" xr:uid="{00000000-0005-0000-0000-00003B140000}"/>
    <cellStyle name="Migliaia 47 5 4 2" xfId="9693" xr:uid="{00000000-0005-0000-0000-00003C140000}"/>
    <cellStyle name="Migliaia 47 5 5" xfId="7439" xr:uid="{00000000-0005-0000-0000-00003D140000}"/>
    <cellStyle name="Migliaia 47 5 5 2" xfId="10175" xr:uid="{00000000-0005-0000-0000-00003E140000}"/>
    <cellStyle name="Migliaia 47 5 6" xfId="8898" xr:uid="{00000000-0005-0000-0000-00003F140000}"/>
    <cellStyle name="Migliaia 47 6" xfId="2320" xr:uid="{00000000-0005-0000-0000-000040140000}"/>
    <cellStyle name="Migliaia 47 6 2" xfId="8901" xr:uid="{00000000-0005-0000-0000-000041140000}"/>
    <cellStyle name="Migliaia 47 7" xfId="2321" xr:uid="{00000000-0005-0000-0000-000042140000}"/>
    <cellStyle name="Migliaia 47 7 2" xfId="8902" xr:uid="{00000000-0005-0000-0000-000043140000}"/>
    <cellStyle name="Migliaia 47 8" xfId="6267" xr:uid="{00000000-0005-0000-0000-000044140000}"/>
    <cellStyle name="Migliaia 47 8 2" xfId="9687" xr:uid="{00000000-0005-0000-0000-000045140000}"/>
    <cellStyle name="Migliaia 47 9" xfId="7433" xr:uid="{00000000-0005-0000-0000-000046140000}"/>
    <cellStyle name="Migliaia 47 9 2" xfId="10169" xr:uid="{00000000-0005-0000-0000-000047140000}"/>
    <cellStyle name="Migliaia 48" xfId="2322" xr:uid="{00000000-0005-0000-0000-000048140000}"/>
    <cellStyle name="Migliaia 48 10" xfId="8903" xr:uid="{00000000-0005-0000-0000-000049140000}"/>
    <cellStyle name="Migliaia 48 2" xfId="2323" xr:uid="{00000000-0005-0000-0000-00004A140000}"/>
    <cellStyle name="Migliaia 48 2 2" xfId="2324" xr:uid="{00000000-0005-0000-0000-00004B140000}"/>
    <cellStyle name="Migliaia 48 2 2 2" xfId="8905" xr:uid="{00000000-0005-0000-0000-00004C140000}"/>
    <cellStyle name="Migliaia 48 2 3" xfId="2325" xr:uid="{00000000-0005-0000-0000-00004D140000}"/>
    <cellStyle name="Migliaia 48 2 3 2" xfId="8906" xr:uid="{00000000-0005-0000-0000-00004E140000}"/>
    <cellStyle name="Migliaia 48 2 4" xfId="6275" xr:uid="{00000000-0005-0000-0000-00004F140000}"/>
    <cellStyle name="Migliaia 48 2 4 2" xfId="9695" xr:uid="{00000000-0005-0000-0000-000050140000}"/>
    <cellStyle name="Migliaia 48 2 5" xfId="7441" xr:uid="{00000000-0005-0000-0000-000051140000}"/>
    <cellStyle name="Migliaia 48 2 5 2" xfId="10177" xr:uid="{00000000-0005-0000-0000-000052140000}"/>
    <cellStyle name="Migliaia 48 2 6" xfId="8904" xr:uid="{00000000-0005-0000-0000-000053140000}"/>
    <cellStyle name="Migliaia 48 3" xfId="2326" xr:uid="{00000000-0005-0000-0000-000054140000}"/>
    <cellStyle name="Migliaia 48 3 2" xfId="2327" xr:uid="{00000000-0005-0000-0000-000055140000}"/>
    <cellStyle name="Migliaia 48 3 2 2" xfId="2328" xr:uid="{00000000-0005-0000-0000-000056140000}"/>
    <cellStyle name="Migliaia 48 3 2 2 2" xfId="8909" xr:uid="{00000000-0005-0000-0000-000057140000}"/>
    <cellStyle name="Migliaia 48 3 2 3" xfId="2329" xr:uid="{00000000-0005-0000-0000-000058140000}"/>
    <cellStyle name="Migliaia 48 3 2 3 2" xfId="8910" xr:uid="{00000000-0005-0000-0000-000059140000}"/>
    <cellStyle name="Migliaia 48 3 2 4" xfId="6277" xr:uid="{00000000-0005-0000-0000-00005A140000}"/>
    <cellStyle name="Migliaia 48 3 2 4 2" xfId="9697" xr:uid="{00000000-0005-0000-0000-00005B140000}"/>
    <cellStyle name="Migliaia 48 3 2 5" xfId="7443" xr:uid="{00000000-0005-0000-0000-00005C140000}"/>
    <cellStyle name="Migliaia 48 3 2 5 2" xfId="10179" xr:uid="{00000000-0005-0000-0000-00005D140000}"/>
    <cellStyle name="Migliaia 48 3 2 6" xfId="8908" xr:uid="{00000000-0005-0000-0000-00005E140000}"/>
    <cellStyle name="Migliaia 48 3 3" xfId="2330" xr:uid="{00000000-0005-0000-0000-00005F140000}"/>
    <cellStyle name="Migliaia 48 3 3 2" xfId="2331" xr:uid="{00000000-0005-0000-0000-000060140000}"/>
    <cellStyle name="Migliaia 48 3 3 2 2" xfId="8912" xr:uid="{00000000-0005-0000-0000-000061140000}"/>
    <cellStyle name="Migliaia 48 3 3 3" xfId="2332" xr:uid="{00000000-0005-0000-0000-000062140000}"/>
    <cellStyle name="Migliaia 48 3 3 3 2" xfId="8913" xr:uid="{00000000-0005-0000-0000-000063140000}"/>
    <cellStyle name="Migliaia 48 3 3 4" xfId="6278" xr:uid="{00000000-0005-0000-0000-000064140000}"/>
    <cellStyle name="Migliaia 48 3 3 4 2" xfId="9698" xr:uid="{00000000-0005-0000-0000-000065140000}"/>
    <cellStyle name="Migliaia 48 3 3 5" xfId="7444" xr:uid="{00000000-0005-0000-0000-000066140000}"/>
    <cellStyle name="Migliaia 48 3 3 5 2" xfId="10180" xr:uid="{00000000-0005-0000-0000-000067140000}"/>
    <cellStyle name="Migliaia 48 3 3 6" xfId="8911" xr:uid="{00000000-0005-0000-0000-000068140000}"/>
    <cellStyle name="Migliaia 48 3 4" xfId="2333" xr:uid="{00000000-0005-0000-0000-000069140000}"/>
    <cellStyle name="Migliaia 48 3 4 2" xfId="8914" xr:uid="{00000000-0005-0000-0000-00006A140000}"/>
    <cellStyle name="Migliaia 48 3 5" xfId="2334" xr:uid="{00000000-0005-0000-0000-00006B140000}"/>
    <cellStyle name="Migliaia 48 3 5 2" xfId="8915" xr:uid="{00000000-0005-0000-0000-00006C140000}"/>
    <cellStyle name="Migliaia 48 3 6" xfId="6276" xr:uid="{00000000-0005-0000-0000-00006D140000}"/>
    <cellStyle name="Migliaia 48 3 6 2" xfId="9696" xr:uid="{00000000-0005-0000-0000-00006E140000}"/>
    <cellStyle name="Migliaia 48 3 7" xfId="7442" xr:uid="{00000000-0005-0000-0000-00006F140000}"/>
    <cellStyle name="Migliaia 48 3 7 2" xfId="10178" xr:uid="{00000000-0005-0000-0000-000070140000}"/>
    <cellStyle name="Migliaia 48 3 8" xfId="8907" xr:uid="{00000000-0005-0000-0000-000071140000}"/>
    <cellStyle name="Migliaia 48 4" xfId="2335" xr:uid="{00000000-0005-0000-0000-000072140000}"/>
    <cellStyle name="Migliaia 48 4 2" xfId="2336" xr:uid="{00000000-0005-0000-0000-000073140000}"/>
    <cellStyle name="Migliaia 48 4 2 2" xfId="2337" xr:uid="{00000000-0005-0000-0000-000074140000}"/>
    <cellStyle name="Migliaia 48 4 2 2 2" xfId="8918" xr:uid="{00000000-0005-0000-0000-000075140000}"/>
    <cellStyle name="Migliaia 48 4 2 3" xfId="8917" xr:uid="{00000000-0005-0000-0000-000076140000}"/>
    <cellStyle name="Migliaia 48 4 3" xfId="2338" xr:uid="{00000000-0005-0000-0000-000077140000}"/>
    <cellStyle name="Migliaia 48 4 3 2" xfId="8919" xr:uid="{00000000-0005-0000-0000-000078140000}"/>
    <cellStyle name="Migliaia 48 4 4" xfId="2339" xr:uid="{00000000-0005-0000-0000-000079140000}"/>
    <cellStyle name="Migliaia 48 4 4 2" xfId="8920" xr:uid="{00000000-0005-0000-0000-00007A140000}"/>
    <cellStyle name="Migliaia 48 4 5" xfId="6279" xr:uid="{00000000-0005-0000-0000-00007B140000}"/>
    <cellStyle name="Migliaia 48 4 5 2" xfId="9699" xr:uid="{00000000-0005-0000-0000-00007C140000}"/>
    <cellStyle name="Migliaia 48 4 6" xfId="7445" xr:uid="{00000000-0005-0000-0000-00007D140000}"/>
    <cellStyle name="Migliaia 48 4 6 2" xfId="10181" xr:uid="{00000000-0005-0000-0000-00007E140000}"/>
    <cellStyle name="Migliaia 48 4 7" xfId="8916" xr:uid="{00000000-0005-0000-0000-00007F140000}"/>
    <cellStyle name="Migliaia 48 5" xfId="2340" xr:uid="{00000000-0005-0000-0000-000080140000}"/>
    <cellStyle name="Migliaia 48 5 2" xfId="2341" xr:uid="{00000000-0005-0000-0000-000081140000}"/>
    <cellStyle name="Migliaia 48 5 2 2" xfId="8922" xr:uid="{00000000-0005-0000-0000-000082140000}"/>
    <cellStyle name="Migliaia 48 5 3" xfId="2342" xr:uid="{00000000-0005-0000-0000-000083140000}"/>
    <cellStyle name="Migliaia 48 5 3 2" xfId="8923" xr:uid="{00000000-0005-0000-0000-000084140000}"/>
    <cellStyle name="Migliaia 48 5 4" xfId="6280" xr:uid="{00000000-0005-0000-0000-000085140000}"/>
    <cellStyle name="Migliaia 48 5 4 2" xfId="9700" xr:uid="{00000000-0005-0000-0000-000086140000}"/>
    <cellStyle name="Migliaia 48 5 5" xfId="7446" xr:uid="{00000000-0005-0000-0000-000087140000}"/>
    <cellStyle name="Migliaia 48 5 5 2" xfId="10182" xr:uid="{00000000-0005-0000-0000-000088140000}"/>
    <cellStyle name="Migliaia 48 5 6" xfId="8921" xr:uid="{00000000-0005-0000-0000-000089140000}"/>
    <cellStyle name="Migliaia 48 6" xfId="2343" xr:uid="{00000000-0005-0000-0000-00008A140000}"/>
    <cellStyle name="Migliaia 48 6 2" xfId="8924" xr:uid="{00000000-0005-0000-0000-00008B140000}"/>
    <cellStyle name="Migliaia 48 7" xfId="2344" xr:uid="{00000000-0005-0000-0000-00008C140000}"/>
    <cellStyle name="Migliaia 48 7 2" xfId="8925" xr:uid="{00000000-0005-0000-0000-00008D140000}"/>
    <cellStyle name="Migliaia 48 8" xfId="6274" xr:uid="{00000000-0005-0000-0000-00008E140000}"/>
    <cellStyle name="Migliaia 48 8 2" xfId="9694" xr:uid="{00000000-0005-0000-0000-00008F140000}"/>
    <cellStyle name="Migliaia 48 9" xfId="7440" xr:uid="{00000000-0005-0000-0000-000090140000}"/>
    <cellStyle name="Migliaia 48 9 2" xfId="10176" xr:uid="{00000000-0005-0000-0000-000091140000}"/>
    <cellStyle name="Migliaia 49" xfId="2345" xr:uid="{00000000-0005-0000-0000-000092140000}"/>
    <cellStyle name="Migliaia 49 10" xfId="8926" xr:uid="{00000000-0005-0000-0000-000093140000}"/>
    <cellStyle name="Migliaia 49 2" xfId="2346" xr:uid="{00000000-0005-0000-0000-000094140000}"/>
    <cellStyle name="Migliaia 49 2 2" xfId="2347" xr:uid="{00000000-0005-0000-0000-000095140000}"/>
    <cellStyle name="Migliaia 49 2 2 2" xfId="8928" xr:uid="{00000000-0005-0000-0000-000096140000}"/>
    <cellStyle name="Migliaia 49 2 3" xfId="2348" xr:uid="{00000000-0005-0000-0000-000097140000}"/>
    <cellStyle name="Migliaia 49 2 3 2" xfId="8929" xr:uid="{00000000-0005-0000-0000-000098140000}"/>
    <cellStyle name="Migliaia 49 2 4" xfId="6282" xr:uid="{00000000-0005-0000-0000-000099140000}"/>
    <cellStyle name="Migliaia 49 2 4 2" xfId="9702" xr:uid="{00000000-0005-0000-0000-00009A140000}"/>
    <cellStyle name="Migliaia 49 2 5" xfId="7448" xr:uid="{00000000-0005-0000-0000-00009B140000}"/>
    <cellStyle name="Migliaia 49 2 5 2" xfId="10184" xr:uid="{00000000-0005-0000-0000-00009C140000}"/>
    <cellStyle name="Migliaia 49 2 6" xfId="8927" xr:uid="{00000000-0005-0000-0000-00009D140000}"/>
    <cellStyle name="Migliaia 49 3" xfId="2349" xr:uid="{00000000-0005-0000-0000-00009E140000}"/>
    <cellStyle name="Migliaia 49 3 2" xfId="2350" xr:uid="{00000000-0005-0000-0000-00009F140000}"/>
    <cellStyle name="Migliaia 49 3 2 2" xfId="2351" xr:uid="{00000000-0005-0000-0000-0000A0140000}"/>
    <cellStyle name="Migliaia 49 3 2 2 2" xfId="8932" xr:uid="{00000000-0005-0000-0000-0000A1140000}"/>
    <cellStyle name="Migliaia 49 3 2 3" xfId="2352" xr:uid="{00000000-0005-0000-0000-0000A2140000}"/>
    <cellStyle name="Migliaia 49 3 2 3 2" xfId="8933" xr:uid="{00000000-0005-0000-0000-0000A3140000}"/>
    <cellStyle name="Migliaia 49 3 2 4" xfId="6284" xr:uid="{00000000-0005-0000-0000-0000A4140000}"/>
    <cellStyle name="Migliaia 49 3 2 4 2" xfId="9704" xr:uid="{00000000-0005-0000-0000-0000A5140000}"/>
    <cellStyle name="Migliaia 49 3 2 5" xfId="7450" xr:uid="{00000000-0005-0000-0000-0000A6140000}"/>
    <cellStyle name="Migliaia 49 3 2 5 2" xfId="10186" xr:uid="{00000000-0005-0000-0000-0000A7140000}"/>
    <cellStyle name="Migliaia 49 3 2 6" xfId="8931" xr:uid="{00000000-0005-0000-0000-0000A8140000}"/>
    <cellStyle name="Migliaia 49 3 3" xfId="2353" xr:uid="{00000000-0005-0000-0000-0000A9140000}"/>
    <cellStyle name="Migliaia 49 3 3 2" xfId="2354" xr:uid="{00000000-0005-0000-0000-0000AA140000}"/>
    <cellStyle name="Migliaia 49 3 3 2 2" xfId="8935" xr:uid="{00000000-0005-0000-0000-0000AB140000}"/>
    <cellStyle name="Migliaia 49 3 3 3" xfId="2355" xr:uid="{00000000-0005-0000-0000-0000AC140000}"/>
    <cellStyle name="Migliaia 49 3 3 3 2" xfId="8936" xr:uid="{00000000-0005-0000-0000-0000AD140000}"/>
    <cellStyle name="Migliaia 49 3 3 4" xfId="6285" xr:uid="{00000000-0005-0000-0000-0000AE140000}"/>
    <cellStyle name="Migliaia 49 3 3 4 2" xfId="9705" xr:uid="{00000000-0005-0000-0000-0000AF140000}"/>
    <cellStyle name="Migliaia 49 3 3 5" xfId="7451" xr:uid="{00000000-0005-0000-0000-0000B0140000}"/>
    <cellStyle name="Migliaia 49 3 3 5 2" xfId="10187" xr:uid="{00000000-0005-0000-0000-0000B1140000}"/>
    <cellStyle name="Migliaia 49 3 3 6" xfId="8934" xr:uid="{00000000-0005-0000-0000-0000B2140000}"/>
    <cellStyle name="Migliaia 49 3 4" xfId="2356" xr:uid="{00000000-0005-0000-0000-0000B3140000}"/>
    <cellStyle name="Migliaia 49 3 4 2" xfId="8937" xr:uid="{00000000-0005-0000-0000-0000B4140000}"/>
    <cellStyle name="Migliaia 49 3 5" xfId="2357" xr:uid="{00000000-0005-0000-0000-0000B5140000}"/>
    <cellStyle name="Migliaia 49 3 5 2" xfId="8938" xr:uid="{00000000-0005-0000-0000-0000B6140000}"/>
    <cellStyle name="Migliaia 49 3 6" xfId="6283" xr:uid="{00000000-0005-0000-0000-0000B7140000}"/>
    <cellStyle name="Migliaia 49 3 6 2" xfId="9703" xr:uid="{00000000-0005-0000-0000-0000B8140000}"/>
    <cellStyle name="Migliaia 49 3 7" xfId="7449" xr:uid="{00000000-0005-0000-0000-0000B9140000}"/>
    <cellStyle name="Migliaia 49 3 7 2" xfId="10185" xr:uid="{00000000-0005-0000-0000-0000BA140000}"/>
    <cellStyle name="Migliaia 49 3 8" xfId="8930" xr:uid="{00000000-0005-0000-0000-0000BB140000}"/>
    <cellStyle name="Migliaia 49 4" xfId="2358" xr:uid="{00000000-0005-0000-0000-0000BC140000}"/>
    <cellStyle name="Migliaia 49 4 2" xfId="2359" xr:uid="{00000000-0005-0000-0000-0000BD140000}"/>
    <cellStyle name="Migliaia 49 4 2 2" xfId="2360" xr:uid="{00000000-0005-0000-0000-0000BE140000}"/>
    <cellStyle name="Migliaia 49 4 2 2 2" xfId="8941" xr:uid="{00000000-0005-0000-0000-0000BF140000}"/>
    <cellStyle name="Migliaia 49 4 2 3" xfId="8940" xr:uid="{00000000-0005-0000-0000-0000C0140000}"/>
    <cellStyle name="Migliaia 49 4 3" xfId="2361" xr:uid="{00000000-0005-0000-0000-0000C1140000}"/>
    <cellStyle name="Migliaia 49 4 3 2" xfId="8942" xr:uid="{00000000-0005-0000-0000-0000C2140000}"/>
    <cellStyle name="Migliaia 49 4 4" xfId="2362" xr:uid="{00000000-0005-0000-0000-0000C3140000}"/>
    <cellStyle name="Migliaia 49 4 4 2" xfId="8943" xr:uid="{00000000-0005-0000-0000-0000C4140000}"/>
    <cellStyle name="Migliaia 49 4 5" xfId="6286" xr:uid="{00000000-0005-0000-0000-0000C5140000}"/>
    <cellStyle name="Migliaia 49 4 5 2" xfId="9706" xr:uid="{00000000-0005-0000-0000-0000C6140000}"/>
    <cellStyle name="Migliaia 49 4 6" xfId="7452" xr:uid="{00000000-0005-0000-0000-0000C7140000}"/>
    <cellStyle name="Migliaia 49 4 6 2" xfId="10188" xr:uid="{00000000-0005-0000-0000-0000C8140000}"/>
    <cellStyle name="Migliaia 49 4 7" xfId="8939" xr:uid="{00000000-0005-0000-0000-0000C9140000}"/>
    <cellStyle name="Migliaia 49 5" xfId="2363" xr:uid="{00000000-0005-0000-0000-0000CA140000}"/>
    <cellStyle name="Migliaia 49 5 2" xfId="2364" xr:uid="{00000000-0005-0000-0000-0000CB140000}"/>
    <cellStyle name="Migliaia 49 5 2 2" xfId="8945" xr:uid="{00000000-0005-0000-0000-0000CC140000}"/>
    <cellStyle name="Migliaia 49 5 3" xfId="2365" xr:uid="{00000000-0005-0000-0000-0000CD140000}"/>
    <cellStyle name="Migliaia 49 5 3 2" xfId="8946" xr:uid="{00000000-0005-0000-0000-0000CE140000}"/>
    <cellStyle name="Migliaia 49 5 4" xfId="6287" xr:uid="{00000000-0005-0000-0000-0000CF140000}"/>
    <cellStyle name="Migliaia 49 5 4 2" xfId="9707" xr:uid="{00000000-0005-0000-0000-0000D0140000}"/>
    <cellStyle name="Migliaia 49 5 5" xfId="7453" xr:uid="{00000000-0005-0000-0000-0000D1140000}"/>
    <cellStyle name="Migliaia 49 5 5 2" xfId="10189" xr:uid="{00000000-0005-0000-0000-0000D2140000}"/>
    <cellStyle name="Migliaia 49 5 6" xfId="8944" xr:uid="{00000000-0005-0000-0000-0000D3140000}"/>
    <cellStyle name="Migliaia 49 6" xfId="2366" xr:uid="{00000000-0005-0000-0000-0000D4140000}"/>
    <cellStyle name="Migliaia 49 6 2" xfId="8947" xr:uid="{00000000-0005-0000-0000-0000D5140000}"/>
    <cellStyle name="Migliaia 49 7" xfId="2367" xr:uid="{00000000-0005-0000-0000-0000D6140000}"/>
    <cellStyle name="Migliaia 49 7 2" xfId="8948" xr:uid="{00000000-0005-0000-0000-0000D7140000}"/>
    <cellStyle name="Migliaia 49 8" xfId="6281" xr:uid="{00000000-0005-0000-0000-0000D8140000}"/>
    <cellStyle name="Migliaia 49 8 2" xfId="9701" xr:uid="{00000000-0005-0000-0000-0000D9140000}"/>
    <cellStyle name="Migliaia 49 9" xfId="7447" xr:uid="{00000000-0005-0000-0000-0000DA140000}"/>
    <cellStyle name="Migliaia 49 9 2" xfId="10183" xr:uid="{00000000-0005-0000-0000-0000DB140000}"/>
    <cellStyle name="Migliaia 5" xfId="2368" xr:uid="{00000000-0005-0000-0000-0000DC140000}"/>
    <cellStyle name="Migliaia 5 10" xfId="8949" xr:uid="{00000000-0005-0000-0000-0000DD140000}"/>
    <cellStyle name="Migliaia 5 2" xfId="2369" xr:uid="{00000000-0005-0000-0000-0000DE140000}"/>
    <cellStyle name="Migliaia 5 2 2" xfId="2370" xr:uid="{00000000-0005-0000-0000-0000DF140000}"/>
    <cellStyle name="Migliaia 5 2 2 2" xfId="8951" xr:uid="{00000000-0005-0000-0000-0000E0140000}"/>
    <cellStyle name="Migliaia 5 2 3" xfId="2371" xr:uid="{00000000-0005-0000-0000-0000E1140000}"/>
    <cellStyle name="Migliaia 5 2 3 2" xfId="8952" xr:uid="{00000000-0005-0000-0000-0000E2140000}"/>
    <cellStyle name="Migliaia 5 2 4" xfId="6289" xr:uid="{00000000-0005-0000-0000-0000E3140000}"/>
    <cellStyle name="Migliaia 5 2 4 2" xfId="9709" xr:uid="{00000000-0005-0000-0000-0000E4140000}"/>
    <cellStyle name="Migliaia 5 2 5" xfId="7455" xr:uid="{00000000-0005-0000-0000-0000E5140000}"/>
    <cellStyle name="Migliaia 5 2 5 2" xfId="10191" xr:uid="{00000000-0005-0000-0000-0000E6140000}"/>
    <cellStyle name="Migliaia 5 2 6" xfId="8950" xr:uid="{00000000-0005-0000-0000-0000E7140000}"/>
    <cellStyle name="Migliaia 5 3" xfId="2372" xr:uid="{00000000-0005-0000-0000-0000E8140000}"/>
    <cellStyle name="Migliaia 5 3 2" xfId="2373" xr:uid="{00000000-0005-0000-0000-0000E9140000}"/>
    <cellStyle name="Migliaia 5 3 2 2" xfId="2374" xr:uid="{00000000-0005-0000-0000-0000EA140000}"/>
    <cellStyle name="Migliaia 5 3 2 2 2" xfId="8955" xr:uid="{00000000-0005-0000-0000-0000EB140000}"/>
    <cellStyle name="Migliaia 5 3 2 3" xfId="2375" xr:uid="{00000000-0005-0000-0000-0000EC140000}"/>
    <cellStyle name="Migliaia 5 3 2 3 2" xfId="8956" xr:uid="{00000000-0005-0000-0000-0000ED140000}"/>
    <cellStyle name="Migliaia 5 3 2 4" xfId="6291" xr:uid="{00000000-0005-0000-0000-0000EE140000}"/>
    <cellStyle name="Migliaia 5 3 2 4 2" xfId="9711" xr:uid="{00000000-0005-0000-0000-0000EF140000}"/>
    <cellStyle name="Migliaia 5 3 2 5" xfId="7457" xr:uid="{00000000-0005-0000-0000-0000F0140000}"/>
    <cellStyle name="Migliaia 5 3 2 5 2" xfId="10193" xr:uid="{00000000-0005-0000-0000-0000F1140000}"/>
    <cellStyle name="Migliaia 5 3 2 6" xfId="8954" xr:uid="{00000000-0005-0000-0000-0000F2140000}"/>
    <cellStyle name="Migliaia 5 3 3" xfId="2376" xr:uid="{00000000-0005-0000-0000-0000F3140000}"/>
    <cellStyle name="Migliaia 5 3 3 2" xfId="2377" xr:uid="{00000000-0005-0000-0000-0000F4140000}"/>
    <cellStyle name="Migliaia 5 3 3 2 2" xfId="8958" xr:uid="{00000000-0005-0000-0000-0000F5140000}"/>
    <cellStyle name="Migliaia 5 3 3 3" xfId="2378" xr:uid="{00000000-0005-0000-0000-0000F6140000}"/>
    <cellStyle name="Migliaia 5 3 3 3 2" xfId="8959" xr:uid="{00000000-0005-0000-0000-0000F7140000}"/>
    <cellStyle name="Migliaia 5 3 3 4" xfId="6292" xr:uid="{00000000-0005-0000-0000-0000F8140000}"/>
    <cellStyle name="Migliaia 5 3 3 4 2" xfId="9712" xr:uid="{00000000-0005-0000-0000-0000F9140000}"/>
    <cellStyle name="Migliaia 5 3 3 5" xfId="7458" xr:uid="{00000000-0005-0000-0000-0000FA140000}"/>
    <cellStyle name="Migliaia 5 3 3 5 2" xfId="10194" xr:uid="{00000000-0005-0000-0000-0000FB140000}"/>
    <cellStyle name="Migliaia 5 3 3 6" xfId="8957" xr:uid="{00000000-0005-0000-0000-0000FC140000}"/>
    <cellStyle name="Migliaia 5 3 4" xfId="2379" xr:uid="{00000000-0005-0000-0000-0000FD140000}"/>
    <cellStyle name="Migliaia 5 3 4 2" xfId="8960" xr:uid="{00000000-0005-0000-0000-0000FE140000}"/>
    <cellStyle name="Migliaia 5 3 5" xfId="2380" xr:uid="{00000000-0005-0000-0000-0000FF140000}"/>
    <cellStyle name="Migliaia 5 3 5 2" xfId="8961" xr:uid="{00000000-0005-0000-0000-000000150000}"/>
    <cellStyle name="Migliaia 5 3 6" xfId="6290" xr:uid="{00000000-0005-0000-0000-000001150000}"/>
    <cellStyle name="Migliaia 5 3 6 2" xfId="9710" xr:uid="{00000000-0005-0000-0000-000002150000}"/>
    <cellStyle name="Migliaia 5 3 7" xfId="7456" xr:uid="{00000000-0005-0000-0000-000003150000}"/>
    <cellStyle name="Migliaia 5 3 7 2" xfId="10192" xr:uid="{00000000-0005-0000-0000-000004150000}"/>
    <cellStyle name="Migliaia 5 3 8" xfId="8953" xr:uid="{00000000-0005-0000-0000-000005150000}"/>
    <cellStyle name="Migliaia 5 4" xfId="2381" xr:uid="{00000000-0005-0000-0000-000006150000}"/>
    <cellStyle name="Migliaia 5 4 2" xfId="2382" xr:uid="{00000000-0005-0000-0000-000007150000}"/>
    <cellStyle name="Migliaia 5 4 2 2" xfId="2383" xr:uid="{00000000-0005-0000-0000-000008150000}"/>
    <cellStyle name="Migliaia 5 4 2 2 2" xfId="8964" xr:uid="{00000000-0005-0000-0000-000009150000}"/>
    <cellStyle name="Migliaia 5 4 2 3" xfId="8963" xr:uid="{00000000-0005-0000-0000-00000A150000}"/>
    <cellStyle name="Migliaia 5 4 3" xfId="2384" xr:uid="{00000000-0005-0000-0000-00000B150000}"/>
    <cellStyle name="Migliaia 5 4 3 2" xfId="8965" xr:uid="{00000000-0005-0000-0000-00000C150000}"/>
    <cellStyle name="Migliaia 5 4 4" xfId="2385" xr:uid="{00000000-0005-0000-0000-00000D150000}"/>
    <cellStyle name="Migliaia 5 4 4 2" xfId="8966" xr:uid="{00000000-0005-0000-0000-00000E150000}"/>
    <cellStyle name="Migliaia 5 4 5" xfId="6293" xr:uid="{00000000-0005-0000-0000-00000F150000}"/>
    <cellStyle name="Migliaia 5 4 5 2" xfId="9713" xr:uid="{00000000-0005-0000-0000-000010150000}"/>
    <cellStyle name="Migliaia 5 4 6" xfId="7459" xr:uid="{00000000-0005-0000-0000-000011150000}"/>
    <cellStyle name="Migliaia 5 4 6 2" xfId="10195" xr:uid="{00000000-0005-0000-0000-000012150000}"/>
    <cellStyle name="Migliaia 5 4 7" xfId="8962" xr:uid="{00000000-0005-0000-0000-000013150000}"/>
    <cellStyle name="Migliaia 5 5" xfId="2386" xr:uid="{00000000-0005-0000-0000-000014150000}"/>
    <cellStyle name="Migliaia 5 5 2" xfId="2387" xr:uid="{00000000-0005-0000-0000-000015150000}"/>
    <cellStyle name="Migliaia 5 5 2 2" xfId="8968" xr:uid="{00000000-0005-0000-0000-000016150000}"/>
    <cellStyle name="Migliaia 5 5 3" xfId="2388" xr:uid="{00000000-0005-0000-0000-000017150000}"/>
    <cellStyle name="Migliaia 5 5 3 2" xfId="8969" xr:uid="{00000000-0005-0000-0000-000018150000}"/>
    <cellStyle name="Migliaia 5 5 4" xfId="6294" xr:uid="{00000000-0005-0000-0000-000019150000}"/>
    <cellStyle name="Migliaia 5 5 4 2" xfId="9714" xr:uid="{00000000-0005-0000-0000-00001A150000}"/>
    <cellStyle name="Migliaia 5 5 5" xfId="7460" xr:uid="{00000000-0005-0000-0000-00001B150000}"/>
    <cellStyle name="Migliaia 5 5 5 2" xfId="10196" xr:uid="{00000000-0005-0000-0000-00001C150000}"/>
    <cellStyle name="Migliaia 5 5 6" xfId="8967" xr:uid="{00000000-0005-0000-0000-00001D150000}"/>
    <cellStyle name="Migliaia 5 6" xfId="2389" xr:uid="{00000000-0005-0000-0000-00001E150000}"/>
    <cellStyle name="Migliaia 5 6 2" xfId="8970" xr:uid="{00000000-0005-0000-0000-00001F150000}"/>
    <cellStyle name="Migliaia 5 7" xfId="2390" xr:uid="{00000000-0005-0000-0000-000020150000}"/>
    <cellStyle name="Migliaia 5 7 2" xfId="8971" xr:uid="{00000000-0005-0000-0000-000021150000}"/>
    <cellStyle name="Migliaia 5 8" xfId="6288" xr:uid="{00000000-0005-0000-0000-000022150000}"/>
    <cellStyle name="Migliaia 5 8 2" xfId="9708" xr:uid="{00000000-0005-0000-0000-000023150000}"/>
    <cellStyle name="Migliaia 5 9" xfId="7454" xr:uid="{00000000-0005-0000-0000-000024150000}"/>
    <cellStyle name="Migliaia 5 9 2" xfId="10190" xr:uid="{00000000-0005-0000-0000-000025150000}"/>
    <cellStyle name="Migliaia 50" xfId="2391" xr:uid="{00000000-0005-0000-0000-000026150000}"/>
    <cellStyle name="Migliaia 50 10" xfId="8972" xr:uid="{00000000-0005-0000-0000-000027150000}"/>
    <cellStyle name="Migliaia 50 2" xfId="2392" xr:uid="{00000000-0005-0000-0000-000028150000}"/>
    <cellStyle name="Migliaia 50 2 2" xfId="2393" xr:uid="{00000000-0005-0000-0000-000029150000}"/>
    <cellStyle name="Migliaia 50 2 2 2" xfId="8974" xr:uid="{00000000-0005-0000-0000-00002A150000}"/>
    <cellStyle name="Migliaia 50 2 3" xfId="2394" xr:uid="{00000000-0005-0000-0000-00002B150000}"/>
    <cellStyle name="Migliaia 50 2 3 2" xfId="8975" xr:uid="{00000000-0005-0000-0000-00002C150000}"/>
    <cellStyle name="Migliaia 50 2 4" xfId="6296" xr:uid="{00000000-0005-0000-0000-00002D150000}"/>
    <cellStyle name="Migliaia 50 2 4 2" xfId="9716" xr:uid="{00000000-0005-0000-0000-00002E150000}"/>
    <cellStyle name="Migliaia 50 2 5" xfId="7462" xr:uid="{00000000-0005-0000-0000-00002F150000}"/>
    <cellStyle name="Migliaia 50 2 5 2" xfId="10198" xr:uid="{00000000-0005-0000-0000-000030150000}"/>
    <cellStyle name="Migliaia 50 2 6" xfId="8973" xr:uid="{00000000-0005-0000-0000-000031150000}"/>
    <cellStyle name="Migliaia 50 3" xfId="2395" xr:uid="{00000000-0005-0000-0000-000032150000}"/>
    <cellStyle name="Migliaia 50 3 2" xfId="2396" xr:uid="{00000000-0005-0000-0000-000033150000}"/>
    <cellStyle name="Migliaia 50 3 2 2" xfId="2397" xr:uid="{00000000-0005-0000-0000-000034150000}"/>
    <cellStyle name="Migliaia 50 3 2 2 2" xfId="8978" xr:uid="{00000000-0005-0000-0000-000035150000}"/>
    <cellStyle name="Migliaia 50 3 2 3" xfId="2398" xr:uid="{00000000-0005-0000-0000-000036150000}"/>
    <cellStyle name="Migliaia 50 3 2 3 2" xfId="8979" xr:uid="{00000000-0005-0000-0000-000037150000}"/>
    <cellStyle name="Migliaia 50 3 2 4" xfId="6298" xr:uid="{00000000-0005-0000-0000-000038150000}"/>
    <cellStyle name="Migliaia 50 3 2 4 2" xfId="9718" xr:uid="{00000000-0005-0000-0000-000039150000}"/>
    <cellStyle name="Migliaia 50 3 2 5" xfId="7464" xr:uid="{00000000-0005-0000-0000-00003A150000}"/>
    <cellStyle name="Migliaia 50 3 2 5 2" xfId="10200" xr:uid="{00000000-0005-0000-0000-00003B150000}"/>
    <cellStyle name="Migliaia 50 3 2 6" xfId="8977" xr:uid="{00000000-0005-0000-0000-00003C150000}"/>
    <cellStyle name="Migliaia 50 3 3" xfId="2399" xr:uid="{00000000-0005-0000-0000-00003D150000}"/>
    <cellStyle name="Migliaia 50 3 3 2" xfId="2400" xr:uid="{00000000-0005-0000-0000-00003E150000}"/>
    <cellStyle name="Migliaia 50 3 3 2 2" xfId="8981" xr:uid="{00000000-0005-0000-0000-00003F150000}"/>
    <cellStyle name="Migliaia 50 3 3 3" xfId="2401" xr:uid="{00000000-0005-0000-0000-000040150000}"/>
    <cellStyle name="Migliaia 50 3 3 3 2" xfId="8982" xr:uid="{00000000-0005-0000-0000-000041150000}"/>
    <cellStyle name="Migliaia 50 3 3 4" xfId="6299" xr:uid="{00000000-0005-0000-0000-000042150000}"/>
    <cellStyle name="Migliaia 50 3 3 4 2" xfId="9719" xr:uid="{00000000-0005-0000-0000-000043150000}"/>
    <cellStyle name="Migliaia 50 3 3 5" xfId="7465" xr:uid="{00000000-0005-0000-0000-000044150000}"/>
    <cellStyle name="Migliaia 50 3 3 5 2" xfId="10201" xr:uid="{00000000-0005-0000-0000-000045150000}"/>
    <cellStyle name="Migliaia 50 3 3 6" xfId="8980" xr:uid="{00000000-0005-0000-0000-000046150000}"/>
    <cellStyle name="Migliaia 50 3 4" xfId="2402" xr:uid="{00000000-0005-0000-0000-000047150000}"/>
    <cellStyle name="Migliaia 50 3 4 2" xfId="8983" xr:uid="{00000000-0005-0000-0000-000048150000}"/>
    <cellStyle name="Migliaia 50 3 5" xfId="2403" xr:uid="{00000000-0005-0000-0000-000049150000}"/>
    <cellStyle name="Migliaia 50 3 5 2" xfId="8984" xr:uid="{00000000-0005-0000-0000-00004A150000}"/>
    <cellStyle name="Migliaia 50 3 6" xfId="6297" xr:uid="{00000000-0005-0000-0000-00004B150000}"/>
    <cellStyle name="Migliaia 50 3 6 2" xfId="9717" xr:uid="{00000000-0005-0000-0000-00004C150000}"/>
    <cellStyle name="Migliaia 50 3 7" xfId="7463" xr:uid="{00000000-0005-0000-0000-00004D150000}"/>
    <cellStyle name="Migliaia 50 3 7 2" xfId="10199" xr:uid="{00000000-0005-0000-0000-00004E150000}"/>
    <cellStyle name="Migliaia 50 3 8" xfId="8976" xr:uid="{00000000-0005-0000-0000-00004F150000}"/>
    <cellStyle name="Migliaia 50 4" xfId="2404" xr:uid="{00000000-0005-0000-0000-000050150000}"/>
    <cellStyle name="Migliaia 50 4 2" xfId="2405" xr:uid="{00000000-0005-0000-0000-000051150000}"/>
    <cellStyle name="Migliaia 50 4 2 2" xfId="2406" xr:uid="{00000000-0005-0000-0000-000052150000}"/>
    <cellStyle name="Migliaia 50 4 2 2 2" xfId="8987" xr:uid="{00000000-0005-0000-0000-000053150000}"/>
    <cellStyle name="Migliaia 50 4 2 3" xfId="8986" xr:uid="{00000000-0005-0000-0000-000054150000}"/>
    <cellStyle name="Migliaia 50 4 3" xfId="2407" xr:uid="{00000000-0005-0000-0000-000055150000}"/>
    <cellStyle name="Migliaia 50 4 3 2" xfId="8988" xr:uid="{00000000-0005-0000-0000-000056150000}"/>
    <cellStyle name="Migliaia 50 4 4" xfId="2408" xr:uid="{00000000-0005-0000-0000-000057150000}"/>
    <cellStyle name="Migliaia 50 4 4 2" xfId="8989" xr:uid="{00000000-0005-0000-0000-000058150000}"/>
    <cellStyle name="Migliaia 50 4 5" xfId="6300" xr:uid="{00000000-0005-0000-0000-000059150000}"/>
    <cellStyle name="Migliaia 50 4 5 2" xfId="9720" xr:uid="{00000000-0005-0000-0000-00005A150000}"/>
    <cellStyle name="Migliaia 50 4 6" xfId="7466" xr:uid="{00000000-0005-0000-0000-00005B150000}"/>
    <cellStyle name="Migliaia 50 4 6 2" xfId="10202" xr:uid="{00000000-0005-0000-0000-00005C150000}"/>
    <cellStyle name="Migliaia 50 4 7" xfId="8985" xr:uid="{00000000-0005-0000-0000-00005D150000}"/>
    <cellStyle name="Migliaia 50 5" xfId="2409" xr:uid="{00000000-0005-0000-0000-00005E150000}"/>
    <cellStyle name="Migliaia 50 5 2" xfId="2410" xr:uid="{00000000-0005-0000-0000-00005F150000}"/>
    <cellStyle name="Migliaia 50 5 2 2" xfId="8991" xr:uid="{00000000-0005-0000-0000-000060150000}"/>
    <cellStyle name="Migliaia 50 5 3" xfId="2411" xr:uid="{00000000-0005-0000-0000-000061150000}"/>
    <cellStyle name="Migliaia 50 5 3 2" xfId="8992" xr:uid="{00000000-0005-0000-0000-000062150000}"/>
    <cellStyle name="Migliaia 50 5 4" xfId="6301" xr:uid="{00000000-0005-0000-0000-000063150000}"/>
    <cellStyle name="Migliaia 50 5 4 2" xfId="9721" xr:uid="{00000000-0005-0000-0000-000064150000}"/>
    <cellStyle name="Migliaia 50 5 5" xfId="7467" xr:uid="{00000000-0005-0000-0000-000065150000}"/>
    <cellStyle name="Migliaia 50 5 5 2" xfId="10203" xr:uid="{00000000-0005-0000-0000-000066150000}"/>
    <cellStyle name="Migliaia 50 5 6" xfId="8990" xr:uid="{00000000-0005-0000-0000-000067150000}"/>
    <cellStyle name="Migliaia 50 6" xfId="2412" xr:uid="{00000000-0005-0000-0000-000068150000}"/>
    <cellStyle name="Migliaia 50 6 2" xfId="8993" xr:uid="{00000000-0005-0000-0000-000069150000}"/>
    <cellStyle name="Migliaia 50 7" xfId="2413" xr:uid="{00000000-0005-0000-0000-00006A150000}"/>
    <cellStyle name="Migliaia 50 7 2" xfId="8994" xr:uid="{00000000-0005-0000-0000-00006B150000}"/>
    <cellStyle name="Migliaia 50 8" xfId="6295" xr:uid="{00000000-0005-0000-0000-00006C150000}"/>
    <cellStyle name="Migliaia 50 8 2" xfId="9715" xr:uid="{00000000-0005-0000-0000-00006D150000}"/>
    <cellStyle name="Migliaia 50 9" xfId="7461" xr:uid="{00000000-0005-0000-0000-00006E150000}"/>
    <cellStyle name="Migliaia 50 9 2" xfId="10197" xr:uid="{00000000-0005-0000-0000-00006F150000}"/>
    <cellStyle name="Migliaia 51" xfId="2414" xr:uid="{00000000-0005-0000-0000-000070150000}"/>
    <cellStyle name="Migliaia 51 10" xfId="8995" xr:uid="{00000000-0005-0000-0000-000071150000}"/>
    <cellStyle name="Migliaia 51 2" xfId="2415" xr:uid="{00000000-0005-0000-0000-000072150000}"/>
    <cellStyle name="Migliaia 51 2 2" xfId="2416" xr:uid="{00000000-0005-0000-0000-000073150000}"/>
    <cellStyle name="Migliaia 51 2 2 2" xfId="8997" xr:uid="{00000000-0005-0000-0000-000074150000}"/>
    <cellStyle name="Migliaia 51 2 3" xfId="2417" xr:uid="{00000000-0005-0000-0000-000075150000}"/>
    <cellStyle name="Migliaia 51 2 3 2" xfId="8998" xr:uid="{00000000-0005-0000-0000-000076150000}"/>
    <cellStyle name="Migliaia 51 2 4" xfId="6303" xr:uid="{00000000-0005-0000-0000-000077150000}"/>
    <cellStyle name="Migliaia 51 2 4 2" xfId="9723" xr:uid="{00000000-0005-0000-0000-000078150000}"/>
    <cellStyle name="Migliaia 51 2 5" xfId="7469" xr:uid="{00000000-0005-0000-0000-000079150000}"/>
    <cellStyle name="Migliaia 51 2 5 2" xfId="10205" xr:uid="{00000000-0005-0000-0000-00007A150000}"/>
    <cellStyle name="Migliaia 51 2 6" xfId="8996" xr:uid="{00000000-0005-0000-0000-00007B150000}"/>
    <cellStyle name="Migliaia 51 3" xfId="2418" xr:uid="{00000000-0005-0000-0000-00007C150000}"/>
    <cellStyle name="Migliaia 51 3 2" xfId="2419" xr:uid="{00000000-0005-0000-0000-00007D150000}"/>
    <cellStyle name="Migliaia 51 3 2 2" xfId="2420" xr:uid="{00000000-0005-0000-0000-00007E150000}"/>
    <cellStyle name="Migliaia 51 3 2 2 2" xfId="9001" xr:uid="{00000000-0005-0000-0000-00007F150000}"/>
    <cellStyle name="Migliaia 51 3 2 3" xfId="2421" xr:uid="{00000000-0005-0000-0000-000080150000}"/>
    <cellStyle name="Migliaia 51 3 2 3 2" xfId="9002" xr:uid="{00000000-0005-0000-0000-000081150000}"/>
    <cellStyle name="Migliaia 51 3 2 4" xfId="6305" xr:uid="{00000000-0005-0000-0000-000082150000}"/>
    <cellStyle name="Migliaia 51 3 2 4 2" xfId="9725" xr:uid="{00000000-0005-0000-0000-000083150000}"/>
    <cellStyle name="Migliaia 51 3 2 5" xfId="7471" xr:uid="{00000000-0005-0000-0000-000084150000}"/>
    <cellStyle name="Migliaia 51 3 2 5 2" xfId="10207" xr:uid="{00000000-0005-0000-0000-000085150000}"/>
    <cellStyle name="Migliaia 51 3 2 6" xfId="9000" xr:uid="{00000000-0005-0000-0000-000086150000}"/>
    <cellStyle name="Migliaia 51 3 3" xfId="2422" xr:uid="{00000000-0005-0000-0000-000087150000}"/>
    <cellStyle name="Migliaia 51 3 3 2" xfId="2423" xr:uid="{00000000-0005-0000-0000-000088150000}"/>
    <cellStyle name="Migliaia 51 3 3 2 2" xfId="9004" xr:uid="{00000000-0005-0000-0000-000089150000}"/>
    <cellStyle name="Migliaia 51 3 3 3" xfId="2424" xr:uid="{00000000-0005-0000-0000-00008A150000}"/>
    <cellStyle name="Migliaia 51 3 3 3 2" xfId="9005" xr:uid="{00000000-0005-0000-0000-00008B150000}"/>
    <cellStyle name="Migliaia 51 3 3 4" xfId="6306" xr:uid="{00000000-0005-0000-0000-00008C150000}"/>
    <cellStyle name="Migliaia 51 3 3 4 2" xfId="9726" xr:uid="{00000000-0005-0000-0000-00008D150000}"/>
    <cellStyle name="Migliaia 51 3 3 5" xfId="7472" xr:uid="{00000000-0005-0000-0000-00008E150000}"/>
    <cellStyle name="Migliaia 51 3 3 5 2" xfId="10208" xr:uid="{00000000-0005-0000-0000-00008F150000}"/>
    <cellStyle name="Migliaia 51 3 3 6" xfId="9003" xr:uid="{00000000-0005-0000-0000-000090150000}"/>
    <cellStyle name="Migliaia 51 3 4" xfId="2425" xr:uid="{00000000-0005-0000-0000-000091150000}"/>
    <cellStyle name="Migliaia 51 3 4 2" xfId="9006" xr:uid="{00000000-0005-0000-0000-000092150000}"/>
    <cellStyle name="Migliaia 51 3 5" xfId="2426" xr:uid="{00000000-0005-0000-0000-000093150000}"/>
    <cellStyle name="Migliaia 51 3 5 2" xfId="9007" xr:uid="{00000000-0005-0000-0000-000094150000}"/>
    <cellStyle name="Migliaia 51 3 6" xfId="6304" xr:uid="{00000000-0005-0000-0000-000095150000}"/>
    <cellStyle name="Migliaia 51 3 6 2" xfId="9724" xr:uid="{00000000-0005-0000-0000-000096150000}"/>
    <cellStyle name="Migliaia 51 3 7" xfId="7470" xr:uid="{00000000-0005-0000-0000-000097150000}"/>
    <cellStyle name="Migliaia 51 3 7 2" xfId="10206" xr:uid="{00000000-0005-0000-0000-000098150000}"/>
    <cellStyle name="Migliaia 51 3 8" xfId="8999" xr:uid="{00000000-0005-0000-0000-000099150000}"/>
    <cellStyle name="Migliaia 51 4" xfId="2427" xr:uid="{00000000-0005-0000-0000-00009A150000}"/>
    <cellStyle name="Migliaia 51 4 2" xfId="2428" xr:uid="{00000000-0005-0000-0000-00009B150000}"/>
    <cellStyle name="Migliaia 51 4 2 2" xfId="2429" xr:uid="{00000000-0005-0000-0000-00009C150000}"/>
    <cellStyle name="Migliaia 51 4 2 2 2" xfId="9010" xr:uid="{00000000-0005-0000-0000-00009D150000}"/>
    <cellStyle name="Migliaia 51 4 2 3" xfId="9009" xr:uid="{00000000-0005-0000-0000-00009E150000}"/>
    <cellStyle name="Migliaia 51 4 3" xfId="2430" xr:uid="{00000000-0005-0000-0000-00009F150000}"/>
    <cellStyle name="Migliaia 51 4 3 2" xfId="9011" xr:uid="{00000000-0005-0000-0000-0000A0150000}"/>
    <cellStyle name="Migliaia 51 4 4" xfId="2431" xr:uid="{00000000-0005-0000-0000-0000A1150000}"/>
    <cellStyle name="Migliaia 51 4 4 2" xfId="9012" xr:uid="{00000000-0005-0000-0000-0000A2150000}"/>
    <cellStyle name="Migliaia 51 4 5" xfId="6307" xr:uid="{00000000-0005-0000-0000-0000A3150000}"/>
    <cellStyle name="Migliaia 51 4 5 2" xfId="9727" xr:uid="{00000000-0005-0000-0000-0000A4150000}"/>
    <cellStyle name="Migliaia 51 4 6" xfId="7473" xr:uid="{00000000-0005-0000-0000-0000A5150000}"/>
    <cellStyle name="Migliaia 51 4 6 2" xfId="10209" xr:uid="{00000000-0005-0000-0000-0000A6150000}"/>
    <cellStyle name="Migliaia 51 4 7" xfId="9008" xr:uid="{00000000-0005-0000-0000-0000A7150000}"/>
    <cellStyle name="Migliaia 51 5" xfId="2432" xr:uid="{00000000-0005-0000-0000-0000A8150000}"/>
    <cellStyle name="Migliaia 51 5 2" xfId="2433" xr:uid="{00000000-0005-0000-0000-0000A9150000}"/>
    <cellStyle name="Migliaia 51 5 2 2" xfId="9014" xr:uid="{00000000-0005-0000-0000-0000AA150000}"/>
    <cellStyle name="Migliaia 51 5 3" xfId="2434" xr:uid="{00000000-0005-0000-0000-0000AB150000}"/>
    <cellStyle name="Migliaia 51 5 3 2" xfId="9015" xr:uid="{00000000-0005-0000-0000-0000AC150000}"/>
    <cellStyle name="Migliaia 51 5 4" xfId="6308" xr:uid="{00000000-0005-0000-0000-0000AD150000}"/>
    <cellStyle name="Migliaia 51 5 4 2" xfId="9728" xr:uid="{00000000-0005-0000-0000-0000AE150000}"/>
    <cellStyle name="Migliaia 51 5 5" xfId="7474" xr:uid="{00000000-0005-0000-0000-0000AF150000}"/>
    <cellStyle name="Migliaia 51 5 5 2" xfId="10210" xr:uid="{00000000-0005-0000-0000-0000B0150000}"/>
    <cellStyle name="Migliaia 51 5 6" xfId="9013" xr:uid="{00000000-0005-0000-0000-0000B1150000}"/>
    <cellStyle name="Migliaia 51 6" xfId="2435" xr:uid="{00000000-0005-0000-0000-0000B2150000}"/>
    <cellStyle name="Migliaia 51 6 2" xfId="9016" xr:uid="{00000000-0005-0000-0000-0000B3150000}"/>
    <cellStyle name="Migliaia 51 7" xfId="2436" xr:uid="{00000000-0005-0000-0000-0000B4150000}"/>
    <cellStyle name="Migliaia 51 7 2" xfId="9017" xr:uid="{00000000-0005-0000-0000-0000B5150000}"/>
    <cellStyle name="Migliaia 51 8" xfId="6302" xr:uid="{00000000-0005-0000-0000-0000B6150000}"/>
    <cellStyle name="Migliaia 51 8 2" xfId="9722" xr:uid="{00000000-0005-0000-0000-0000B7150000}"/>
    <cellStyle name="Migliaia 51 9" xfId="7468" xr:uid="{00000000-0005-0000-0000-0000B8150000}"/>
    <cellStyle name="Migliaia 51 9 2" xfId="10204" xr:uid="{00000000-0005-0000-0000-0000B9150000}"/>
    <cellStyle name="Migliaia 52" xfId="2437" xr:uid="{00000000-0005-0000-0000-0000BA150000}"/>
    <cellStyle name="Migliaia 52 10" xfId="9018" xr:uid="{00000000-0005-0000-0000-0000BB150000}"/>
    <cellStyle name="Migliaia 52 2" xfId="2438" xr:uid="{00000000-0005-0000-0000-0000BC150000}"/>
    <cellStyle name="Migliaia 52 2 2" xfId="2439" xr:uid="{00000000-0005-0000-0000-0000BD150000}"/>
    <cellStyle name="Migliaia 52 2 2 2" xfId="9020" xr:uid="{00000000-0005-0000-0000-0000BE150000}"/>
    <cellStyle name="Migliaia 52 2 3" xfId="2440" xr:uid="{00000000-0005-0000-0000-0000BF150000}"/>
    <cellStyle name="Migliaia 52 2 3 2" xfId="9021" xr:uid="{00000000-0005-0000-0000-0000C0150000}"/>
    <cellStyle name="Migliaia 52 2 4" xfId="6310" xr:uid="{00000000-0005-0000-0000-0000C1150000}"/>
    <cellStyle name="Migliaia 52 2 4 2" xfId="9730" xr:uid="{00000000-0005-0000-0000-0000C2150000}"/>
    <cellStyle name="Migliaia 52 2 5" xfId="7476" xr:uid="{00000000-0005-0000-0000-0000C3150000}"/>
    <cellStyle name="Migliaia 52 2 5 2" xfId="10212" xr:uid="{00000000-0005-0000-0000-0000C4150000}"/>
    <cellStyle name="Migliaia 52 2 6" xfId="9019" xr:uid="{00000000-0005-0000-0000-0000C5150000}"/>
    <cellStyle name="Migliaia 52 3" xfId="2441" xr:uid="{00000000-0005-0000-0000-0000C6150000}"/>
    <cellStyle name="Migliaia 52 3 2" xfId="2442" xr:uid="{00000000-0005-0000-0000-0000C7150000}"/>
    <cellStyle name="Migliaia 52 3 2 2" xfId="2443" xr:uid="{00000000-0005-0000-0000-0000C8150000}"/>
    <cellStyle name="Migliaia 52 3 2 2 2" xfId="9024" xr:uid="{00000000-0005-0000-0000-0000C9150000}"/>
    <cellStyle name="Migliaia 52 3 2 3" xfId="2444" xr:uid="{00000000-0005-0000-0000-0000CA150000}"/>
    <cellStyle name="Migliaia 52 3 2 3 2" xfId="9025" xr:uid="{00000000-0005-0000-0000-0000CB150000}"/>
    <cellStyle name="Migliaia 52 3 2 4" xfId="6312" xr:uid="{00000000-0005-0000-0000-0000CC150000}"/>
    <cellStyle name="Migliaia 52 3 2 4 2" xfId="9732" xr:uid="{00000000-0005-0000-0000-0000CD150000}"/>
    <cellStyle name="Migliaia 52 3 2 5" xfId="7478" xr:uid="{00000000-0005-0000-0000-0000CE150000}"/>
    <cellStyle name="Migliaia 52 3 2 5 2" xfId="10214" xr:uid="{00000000-0005-0000-0000-0000CF150000}"/>
    <cellStyle name="Migliaia 52 3 2 6" xfId="9023" xr:uid="{00000000-0005-0000-0000-0000D0150000}"/>
    <cellStyle name="Migliaia 52 3 3" xfId="2445" xr:uid="{00000000-0005-0000-0000-0000D1150000}"/>
    <cellStyle name="Migliaia 52 3 3 2" xfId="2446" xr:uid="{00000000-0005-0000-0000-0000D2150000}"/>
    <cellStyle name="Migliaia 52 3 3 2 2" xfId="9027" xr:uid="{00000000-0005-0000-0000-0000D3150000}"/>
    <cellStyle name="Migliaia 52 3 3 3" xfId="2447" xr:uid="{00000000-0005-0000-0000-0000D4150000}"/>
    <cellStyle name="Migliaia 52 3 3 3 2" xfId="9028" xr:uid="{00000000-0005-0000-0000-0000D5150000}"/>
    <cellStyle name="Migliaia 52 3 3 4" xfId="6313" xr:uid="{00000000-0005-0000-0000-0000D6150000}"/>
    <cellStyle name="Migliaia 52 3 3 4 2" xfId="9733" xr:uid="{00000000-0005-0000-0000-0000D7150000}"/>
    <cellStyle name="Migliaia 52 3 3 5" xfId="7479" xr:uid="{00000000-0005-0000-0000-0000D8150000}"/>
    <cellStyle name="Migliaia 52 3 3 5 2" xfId="10215" xr:uid="{00000000-0005-0000-0000-0000D9150000}"/>
    <cellStyle name="Migliaia 52 3 3 6" xfId="9026" xr:uid="{00000000-0005-0000-0000-0000DA150000}"/>
    <cellStyle name="Migliaia 52 3 4" xfId="2448" xr:uid="{00000000-0005-0000-0000-0000DB150000}"/>
    <cellStyle name="Migliaia 52 3 4 2" xfId="9029" xr:uid="{00000000-0005-0000-0000-0000DC150000}"/>
    <cellStyle name="Migliaia 52 3 5" xfId="2449" xr:uid="{00000000-0005-0000-0000-0000DD150000}"/>
    <cellStyle name="Migliaia 52 3 5 2" xfId="9030" xr:uid="{00000000-0005-0000-0000-0000DE150000}"/>
    <cellStyle name="Migliaia 52 3 6" xfId="6311" xr:uid="{00000000-0005-0000-0000-0000DF150000}"/>
    <cellStyle name="Migliaia 52 3 6 2" xfId="9731" xr:uid="{00000000-0005-0000-0000-0000E0150000}"/>
    <cellStyle name="Migliaia 52 3 7" xfId="7477" xr:uid="{00000000-0005-0000-0000-0000E1150000}"/>
    <cellStyle name="Migliaia 52 3 7 2" xfId="10213" xr:uid="{00000000-0005-0000-0000-0000E2150000}"/>
    <cellStyle name="Migliaia 52 3 8" xfId="9022" xr:uid="{00000000-0005-0000-0000-0000E3150000}"/>
    <cellStyle name="Migliaia 52 4" xfId="2450" xr:uid="{00000000-0005-0000-0000-0000E4150000}"/>
    <cellStyle name="Migliaia 52 4 2" xfId="2451" xr:uid="{00000000-0005-0000-0000-0000E5150000}"/>
    <cellStyle name="Migliaia 52 4 2 2" xfId="2452" xr:uid="{00000000-0005-0000-0000-0000E6150000}"/>
    <cellStyle name="Migliaia 52 4 2 2 2" xfId="9033" xr:uid="{00000000-0005-0000-0000-0000E7150000}"/>
    <cellStyle name="Migliaia 52 4 2 3" xfId="9032" xr:uid="{00000000-0005-0000-0000-0000E8150000}"/>
    <cellStyle name="Migliaia 52 4 3" xfId="2453" xr:uid="{00000000-0005-0000-0000-0000E9150000}"/>
    <cellStyle name="Migliaia 52 4 3 2" xfId="9034" xr:uid="{00000000-0005-0000-0000-0000EA150000}"/>
    <cellStyle name="Migliaia 52 4 4" xfId="2454" xr:uid="{00000000-0005-0000-0000-0000EB150000}"/>
    <cellStyle name="Migliaia 52 4 4 2" xfId="9035" xr:uid="{00000000-0005-0000-0000-0000EC150000}"/>
    <cellStyle name="Migliaia 52 4 5" xfId="6314" xr:uid="{00000000-0005-0000-0000-0000ED150000}"/>
    <cellStyle name="Migliaia 52 4 5 2" xfId="9734" xr:uid="{00000000-0005-0000-0000-0000EE150000}"/>
    <cellStyle name="Migliaia 52 4 6" xfId="7480" xr:uid="{00000000-0005-0000-0000-0000EF150000}"/>
    <cellStyle name="Migliaia 52 4 6 2" xfId="10216" xr:uid="{00000000-0005-0000-0000-0000F0150000}"/>
    <cellStyle name="Migliaia 52 4 7" xfId="9031" xr:uid="{00000000-0005-0000-0000-0000F1150000}"/>
    <cellStyle name="Migliaia 52 5" xfId="2455" xr:uid="{00000000-0005-0000-0000-0000F2150000}"/>
    <cellStyle name="Migliaia 52 5 2" xfId="2456" xr:uid="{00000000-0005-0000-0000-0000F3150000}"/>
    <cellStyle name="Migliaia 52 5 2 2" xfId="9037" xr:uid="{00000000-0005-0000-0000-0000F4150000}"/>
    <cellStyle name="Migliaia 52 5 3" xfId="2457" xr:uid="{00000000-0005-0000-0000-0000F5150000}"/>
    <cellStyle name="Migliaia 52 5 3 2" xfId="9038" xr:uid="{00000000-0005-0000-0000-0000F6150000}"/>
    <cellStyle name="Migliaia 52 5 4" xfId="6315" xr:uid="{00000000-0005-0000-0000-0000F7150000}"/>
    <cellStyle name="Migliaia 52 5 4 2" xfId="9735" xr:uid="{00000000-0005-0000-0000-0000F8150000}"/>
    <cellStyle name="Migliaia 52 5 5" xfId="7481" xr:uid="{00000000-0005-0000-0000-0000F9150000}"/>
    <cellStyle name="Migliaia 52 5 5 2" xfId="10217" xr:uid="{00000000-0005-0000-0000-0000FA150000}"/>
    <cellStyle name="Migliaia 52 5 6" xfId="9036" xr:uid="{00000000-0005-0000-0000-0000FB150000}"/>
    <cellStyle name="Migliaia 52 6" xfId="2458" xr:uid="{00000000-0005-0000-0000-0000FC150000}"/>
    <cellStyle name="Migliaia 52 6 2" xfId="9039" xr:uid="{00000000-0005-0000-0000-0000FD150000}"/>
    <cellStyle name="Migliaia 52 7" xfId="2459" xr:uid="{00000000-0005-0000-0000-0000FE150000}"/>
    <cellStyle name="Migliaia 52 7 2" xfId="9040" xr:uid="{00000000-0005-0000-0000-0000FF150000}"/>
    <cellStyle name="Migliaia 52 8" xfId="6309" xr:uid="{00000000-0005-0000-0000-000000160000}"/>
    <cellStyle name="Migliaia 52 8 2" xfId="9729" xr:uid="{00000000-0005-0000-0000-000001160000}"/>
    <cellStyle name="Migliaia 52 9" xfId="7475" xr:uid="{00000000-0005-0000-0000-000002160000}"/>
    <cellStyle name="Migliaia 52 9 2" xfId="10211" xr:uid="{00000000-0005-0000-0000-000003160000}"/>
    <cellStyle name="Migliaia 53" xfId="2460" xr:uid="{00000000-0005-0000-0000-000004160000}"/>
    <cellStyle name="Migliaia 53 10" xfId="9041" xr:uid="{00000000-0005-0000-0000-000005160000}"/>
    <cellStyle name="Migliaia 53 2" xfId="2461" xr:uid="{00000000-0005-0000-0000-000006160000}"/>
    <cellStyle name="Migliaia 53 2 2" xfId="2462" xr:uid="{00000000-0005-0000-0000-000007160000}"/>
    <cellStyle name="Migliaia 53 2 2 2" xfId="9043" xr:uid="{00000000-0005-0000-0000-000008160000}"/>
    <cellStyle name="Migliaia 53 2 3" xfId="2463" xr:uid="{00000000-0005-0000-0000-000009160000}"/>
    <cellStyle name="Migliaia 53 2 3 2" xfId="9044" xr:uid="{00000000-0005-0000-0000-00000A160000}"/>
    <cellStyle name="Migliaia 53 2 4" xfId="6317" xr:uid="{00000000-0005-0000-0000-00000B160000}"/>
    <cellStyle name="Migliaia 53 2 4 2" xfId="9737" xr:uid="{00000000-0005-0000-0000-00000C160000}"/>
    <cellStyle name="Migliaia 53 2 5" xfId="7483" xr:uid="{00000000-0005-0000-0000-00000D160000}"/>
    <cellStyle name="Migliaia 53 2 5 2" xfId="10219" xr:uid="{00000000-0005-0000-0000-00000E160000}"/>
    <cellStyle name="Migliaia 53 2 6" xfId="9042" xr:uid="{00000000-0005-0000-0000-00000F160000}"/>
    <cellStyle name="Migliaia 53 3" xfId="2464" xr:uid="{00000000-0005-0000-0000-000010160000}"/>
    <cellStyle name="Migliaia 53 3 2" xfId="2465" xr:uid="{00000000-0005-0000-0000-000011160000}"/>
    <cellStyle name="Migliaia 53 3 2 2" xfId="2466" xr:uid="{00000000-0005-0000-0000-000012160000}"/>
    <cellStyle name="Migliaia 53 3 2 2 2" xfId="9047" xr:uid="{00000000-0005-0000-0000-000013160000}"/>
    <cellStyle name="Migliaia 53 3 2 3" xfId="2467" xr:uid="{00000000-0005-0000-0000-000014160000}"/>
    <cellStyle name="Migliaia 53 3 2 3 2" xfId="9048" xr:uid="{00000000-0005-0000-0000-000015160000}"/>
    <cellStyle name="Migliaia 53 3 2 4" xfId="6319" xr:uid="{00000000-0005-0000-0000-000016160000}"/>
    <cellStyle name="Migliaia 53 3 2 4 2" xfId="9739" xr:uid="{00000000-0005-0000-0000-000017160000}"/>
    <cellStyle name="Migliaia 53 3 2 5" xfId="7485" xr:uid="{00000000-0005-0000-0000-000018160000}"/>
    <cellStyle name="Migliaia 53 3 2 5 2" xfId="10221" xr:uid="{00000000-0005-0000-0000-000019160000}"/>
    <cellStyle name="Migliaia 53 3 2 6" xfId="9046" xr:uid="{00000000-0005-0000-0000-00001A160000}"/>
    <cellStyle name="Migliaia 53 3 3" xfId="2468" xr:uid="{00000000-0005-0000-0000-00001B160000}"/>
    <cellStyle name="Migliaia 53 3 3 2" xfId="2469" xr:uid="{00000000-0005-0000-0000-00001C160000}"/>
    <cellStyle name="Migliaia 53 3 3 2 2" xfId="9050" xr:uid="{00000000-0005-0000-0000-00001D160000}"/>
    <cellStyle name="Migliaia 53 3 3 3" xfId="2470" xr:uid="{00000000-0005-0000-0000-00001E160000}"/>
    <cellStyle name="Migliaia 53 3 3 3 2" xfId="9051" xr:uid="{00000000-0005-0000-0000-00001F160000}"/>
    <cellStyle name="Migliaia 53 3 3 4" xfId="6320" xr:uid="{00000000-0005-0000-0000-000020160000}"/>
    <cellStyle name="Migliaia 53 3 3 4 2" xfId="9740" xr:uid="{00000000-0005-0000-0000-000021160000}"/>
    <cellStyle name="Migliaia 53 3 3 5" xfId="7486" xr:uid="{00000000-0005-0000-0000-000022160000}"/>
    <cellStyle name="Migliaia 53 3 3 5 2" xfId="10222" xr:uid="{00000000-0005-0000-0000-000023160000}"/>
    <cellStyle name="Migliaia 53 3 3 6" xfId="9049" xr:uid="{00000000-0005-0000-0000-000024160000}"/>
    <cellStyle name="Migliaia 53 3 4" xfId="2471" xr:uid="{00000000-0005-0000-0000-000025160000}"/>
    <cellStyle name="Migliaia 53 3 4 2" xfId="9052" xr:uid="{00000000-0005-0000-0000-000026160000}"/>
    <cellStyle name="Migliaia 53 3 5" xfId="2472" xr:uid="{00000000-0005-0000-0000-000027160000}"/>
    <cellStyle name="Migliaia 53 3 5 2" xfId="9053" xr:uid="{00000000-0005-0000-0000-000028160000}"/>
    <cellStyle name="Migliaia 53 3 6" xfId="6318" xr:uid="{00000000-0005-0000-0000-000029160000}"/>
    <cellStyle name="Migliaia 53 3 6 2" xfId="9738" xr:uid="{00000000-0005-0000-0000-00002A160000}"/>
    <cellStyle name="Migliaia 53 3 7" xfId="7484" xr:uid="{00000000-0005-0000-0000-00002B160000}"/>
    <cellStyle name="Migliaia 53 3 7 2" xfId="10220" xr:uid="{00000000-0005-0000-0000-00002C160000}"/>
    <cellStyle name="Migliaia 53 3 8" xfId="9045" xr:uid="{00000000-0005-0000-0000-00002D160000}"/>
    <cellStyle name="Migliaia 53 4" xfId="2473" xr:uid="{00000000-0005-0000-0000-00002E160000}"/>
    <cellStyle name="Migliaia 53 4 2" xfId="2474" xr:uid="{00000000-0005-0000-0000-00002F160000}"/>
    <cellStyle name="Migliaia 53 4 2 2" xfId="2475" xr:uid="{00000000-0005-0000-0000-000030160000}"/>
    <cellStyle name="Migliaia 53 4 2 2 2" xfId="9056" xr:uid="{00000000-0005-0000-0000-000031160000}"/>
    <cellStyle name="Migliaia 53 4 2 3" xfId="9055" xr:uid="{00000000-0005-0000-0000-000032160000}"/>
    <cellStyle name="Migliaia 53 4 3" xfId="2476" xr:uid="{00000000-0005-0000-0000-000033160000}"/>
    <cellStyle name="Migliaia 53 4 3 2" xfId="9057" xr:uid="{00000000-0005-0000-0000-000034160000}"/>
    <cellStyle name="Migliaia 53 4 4" xfId="2477" xr:uid="{00000000-0005-0000-0000-000035160000}"/>
    <cellStyle name="Migliaia 53 4 4 2" xfId="9058" xr:uid="{00000000-0005-0000-0000-000036160000}"/>
    <cellStyle name="Migliaia 53 4 5" xfId="6321" xr:uid="{00000000-0005-0000-0000-000037160000}"/>
    <cellStyle name="Migliaia 53 4 5 2" xfId="9741" xr:uid="{00000000-0005-0000-0000-000038160000}"/>
    <cellStyle name="Migliaia 53 4 6" xfId="7487" xr:uid="{00000000-0005-0000-0000-000039160000}"/>
    <cellStyle name="Migliaia 53 4 6 2" xfId="10223" xr:uid="{00000000-0005-0000-0000-00003A160000}"/>
    <cellStyle name="Migliaia 53 4 7" xfId="9054" xr:uid="{00000000-0005-0000-0000-00003B160000}"/>
    <cellStyle name="Migliaia 53 5" xfId="2478" xr:uid="{00000000-0005-0000-0000-00003C160000}"/>
    <cellStyle name="Migliaia 53 5 2" xfId="2479" xr:uid="{00000000-0005-0000-0000-00003D160000}"/>
    <cellStyle name="Migliaia 53 5 2 2" xfId="9060" xr:uid="{00000000-0005-0000-0000-00003E160000}"/>
    <cellStyle name="Migliaia 53 5 3" xfId="2480" xr:uid="{00000000-0005-0000-0000-00003F160000}"/>
    <cellStyle name="Migliaia 53 5 3 2" xfId="9061" xr:uid="{00000000-0005-0000-0000-000040160000}"/>
    <cellStyle name="Migliaia 53 5 4" xfId="6322" xr:uid="{00000000-0005-0000-0000-000041160000}"/>
    <cellStyle name="Migliaia 53 5 4 2" xfId="9742" xr:uid="{00000000-0005-0000-0000-000042160000}"/>
    <cellStyle name="Migliaia 53 5 5" xfId="7488" xr:uid="{00000000-0005-0000-0000-000043160000}"/>
    <cellStyle name="Migliaia 53 5 5 2" xfId="10224" xr:uid="{00000000-0005-0000-0000-000044160000}"/>
    <cellStyle name="Migliaia 53 5 6" xfId="9059" xr:uid="{00000000-0005-0000-0000-000045160000}"/>
    <cellStyle name="Migliaia 53 6" xfId="2481" xr:uid="{00000000-0005-0000-0000-000046160000}"/>
    <cellStyle name="Migliaia 53 6 2" xfId="9062" xr:uid="{00000000-0005-0000-0000-000047160000}"/>
    <cellStyle name="Migliaia 53 7" xfId="2482" xr:uid="{00000000-0005-0000-0000-000048160000}"/>
    <cellStyle name="Migliaia 53 7 2" xfId="9063" xr:uid="{00000000-0005-0000-0000-000049160000}"/>
    <cellStyle name="Migliaia 53 8" xfId="6316" xr:uid="{00000000-0005-0000-0000-00004A160000}"/>
    <cellStyle name="Migliaia 53 8 2" xfId="9736" xr:uid="{00000000-0005-0000-0000-00004B160000}"/>
    <cellStyle name="Migliaia 53 9" xfId="7482" xr:uid="{00000000-0005-0000-0000-00004C160000}"/>
    <cellStyle name="Migliaia 53 9 2" xfId="10218" xr:uid="{00000000-0005-0000-0000-00004D160000}"/>
    <cellStyle name="Migliaia 54" xfId="2483" xr:uid="{00000000-0005-0000-0000-00004E160000}"/>
    <cellStyle name="Migliaia 54 10" xfId="9064" xr:uid="{00000000-0005-0000-0000-00004F160000}"/>
    <cellStyle name="Migliaia 54 2" xfId="2484" xr:uid="{00000000-0005-0000-0000-000050160000}"/>
    <cellStyle name="Migliaia 54 2 2" xfId="2485" xr:uid="{00000000-0005-0000-0000-000051160000}"/>
    <cellStyle name="Migliaia 54 2 2 2" xfId="9066" xr:uid="{00000000-0005-0000-0000-000052160000}"/>
    <cellStyle name="Migliaia 54 2 3" xfId="2486" xr:uid="{00000000-0005-0000-0000-000053160000}"/>
    <cellStyle name="Migliaia 54 2 3 2" xfId="9067" xr:uid="{00000000-0005-0000-0000-000054160000}"/>
    <cellStyle name="Migliaia 54 2 4" xfId="6324" xr:uid="{00000000-0005-0000-0000-000055160000}"/>
    <cellStyle name="Migliaia 54 2 4 2" xfId="9744" xr:uid="{00000000-0005-0000-0000-000056160000}"/>
    <cellStyle name="Migliaia 54 2 5" xfId="7490" xr:uid="{00000000-0005-0000-0000-000057160000}"/>
    <cellStyle name="Migliaia 54 2 5 2" xfId="10226" xr:uid="{00000000-0005-0000-0000-000058160000}"/>
    <cellStyle name="Migliaia 54 2 6" xfId="9065" xr:uid="{00000000-0005-0000-0000-000059160000}"/>
    <cellStyle name="Migliaia 54 3" xfId="2487" xr:uid="{00000000-0005-0000-0000-00005A160000}"/>
    <cellStyle name="Migliaia 54 3 2" xfId="2488" xr:uid="{00000000-0005-0000-0000-00005B160000}"/>
    <cellStyle name="Migliaia 54 3 2 2" xfId="2489" xr:uid="{00000000-0005-0000-0000-00005C160000}"/>
    <cellStyle name="Migliaia 54 3 2 2 2" xfId="9070" xr:uid="{00000000-0005-0000-0000-00005D160000}"/>
    <cellStyle name="Migliaia 54 3 2 3" xfId="2490" xr:uid="{00000000-0005-0000-0000-00005E160000}"/>
    <cellStyle name="Migliaia 54 3 2 3 2" xfId="9071" xr:uid="{00000000-0005-0000-0000-00005F160000}"/>
    <cellStyle name="Migliaia 54 3 2 4" xfId="6326" xr:uid="{00000000-0005-0000-0000-000060160000}"/>
    <cellStyle name="Migliaia 54 3 2 4 2" xfId="9746" xr:uid="{00000000-0005-0000-0000-000061160000}"/>
    <cellStyle name="Migliaia 54 3 2 5" xfId="7492" xr:uid="{00000000-0005-0000-0000-000062160000}"/>
    <cellStyle name="Migliaia 54 3 2 5 2" xfId="10228" xr:uid="{00000000-0005-0000-0000-000063160000}"/>
    <cellStyle name="Migliaia 54 3 2 6" xfId="9069" xr:uid="{00000000-0005-0000-0000-000064160000}"/>
    <cellStyle name="Migliaia 54 3 3" xfId="2491" xr:uid="{00000000-0005-0000-0000-000065160000}"/>
    <cellStyle name="Migliaia 54 3 3 2" xfId="2492" xr:uid="{00000000-0005-0000-0000-000066160000}"/>
    <cellStyle name="Migliaia 54 3 3 2 2" xfId="9073" xr:uid="{00000000-0005-0000-0000-000067160000}"/>
    <cellStyle name="Migliaia 54 3 3 3" xfId="2493" xr:uid="{00000000-0005-0000-0000-000068160000}"/>
    <cellStyle name="Migliaia 54 3 3 3 2" xfId="9074" xr:uid="{00000000-0005-0000-0000-000069160000}"/>
    <cellStyle name="Migliaia 54 3 3 4" xfId="6327" xr:uid="{00000000-0005-0000-0000-00006A160000}"/>
    <cellStyle name="Migliaia 54 3 3 4 2" xfId="9747" xr:uid="{00000000-0005-0000-0000-00006B160000}"/>
    <cellStyle name="Migliaia 54 3 3 5" xfId="7493" xr:uid="{00000000-0005-0000-0000-00006C160000}"/>
    <cellStyle name="Migliaia 54 3 3 5 2" xfId="10229" xr:uid="{00000000-0005-0000-0000-00006D160000}"/>
    <cellStyle name="Migliaia 54 3 3 6" xfId="9072" xr:uid="{00000000-0005-0000-0000-00006E160000}"/>
    <cellStyle name="Migliaia 54 3 4" xfId="2494" xr:uid="{00000000-0005-0000-0000-00006F160000}"/>
    <cellStyle name="Migliaia 54 3 4 2" xfId="9075" xr:uid="{00000000-0005-0000-0000-000070160000}"/>
    <cellStyle name="Migliaia 54 3 5" xfId="2495" xr:uid="{00000000-0005-0000-0000-000071160000}"/>
    <cellStyle name="Migliaia 54 3 5 2" xfId="9076" xr:uid="{00000000-0005-0000-0000-000072160000}"/>
    <cellStyle name="Migliaia 54 3 6" xfId="6325" xr:uid="{00000000-0005-0000-0000-000073160000}"/>
    <cellStyle name="Migliaia 54 3 6 2" xfId="9745" xr:uid="{00000000-0005-0000-0000-000074160000}"/>
    <cellStyle name="Migliaia 54 3 7" xfId="7491" xr:uid="{00000000-0005-0000-0000-000075160000}"/>
    <cellStyle name="Migliaia 54 3 7 2" xfId="10227" xr:uid="{00000000-0005-0000-0000-000076160000}"/>
    <cellStyle name="Migliaia 54 3 8" xfId="9068" xr:uid="{00000000-0005-0000-0000-000077160000}"/>
    <cellStyle name="Migliaia 54 4" xfId="2496" xr:uid="{00000000-0005-0000-0000-000078160000}"/>
    <cellStyle name="Migliaia 54 4 2" xfId="2497" xr:uid="{00000000-0005-0000-0000-000079160000}"/>
    <cellStyle name="Migliaia 54 4 2 2" xfId="2498" xr:uid="{00000000-0005-0000-0000-00007A160000}"/>
    <cellStyle name="Migliaia 54 4 2 2 2" xfId="9079" xr:uid="{00000000-0005-0000-0000-00007B160000}"/>
    <cellStyle name="Migliaia 54 4 2 3" xfId="9078" xr:uid="{00000000-0005-0000-0000-00007C160000}"/>
    <cellStyle name="Migliaia 54 4 3" xfId="2499" xr:uid="{00000000-0005-0000-0000-00007D160000}"/>
    <cellStyle name="Migliaia 54 4 3 2" xfId="9080" xr:uid="{00000000-0005-0000-0000-00007E160000}"/>
    <cellStyle name="Migliaia 54 4 4" xfId="2500" xr:uid="{00000000-0005-0000-0000-00007F160000}"/>
    <cellStyle name="Migliaia 54 4 4 2" xfId="9081" xr:uid="{00000000-0005-0000-0000-000080160000}"/>
    <cellStyle name="Migliaia 54 4 5" xfId="6328" xr:uid="{00000000-0005-0000-0000-000081160000}"/>
    <cellStyle name="Migliaia 54 4 5 2" xfId="9748" xr:uid="{00000000-0005-0000-0000-000082160000}"/>
    <cellStyle name="Migliaia 54 4 6" xfId="7494" xr:uid="{00000000-0005-0000-0000-000083160000}"/>
    <cellStyle name="Migliaia 54 4 6 2" xfId="10230" xr:uid="{00000000-0005-0000-0000-000084160000}"/>
    <cellStyle name="Migliaia 54 4 7" xfId="9077" xr:uid="{00000000-0005-0000-0000-000085160000}"/>
    <cellStyle name="Migliaia 54 5" xfId="2501" xr:uid="{00000000-0005-0000-0000-000086160000}"/>
    <cellStyle name="Migliaia 54 5 2" xfId="2502" xr:uid="{00000000-0005-0000-0000-000087160000}"/>
    <cellStyle name="Migliaia 54 5 2 2" xfId="9083" xr:uid="{00000000-0005-0000-0000-000088160000}"/>
    <cellStyle name="Migliaia 54 5 3" xfId="2503" xr:uid="{00000000-0005-0000-0000-000089160000}"/>
    <cellStyle name="Migliaia 54 5 3 2" xfId="9084" xr:uid="{00000000-0005-0000-0000-00008A160000}"/>
    <cellStyle name="Migliaia 54 5 4" xfId="6329" xr:uid="{00000000-0005-0000-0000-00008B160000}"/>
    <cellStyle name="Migliaia 54 5 4 2" xfId="9749" xr:uid="{00000000-0005-0000-0000-00008C160000}"/>
    <cellStyle name="Migliaia 54 5 5" xfId="7495" xr:uid="{00000000-0005-0000-0000-00008D160000}"/>
    <cellStyle name="Migliaia 54 5 5 2" xfId="10231" xr:uid="{00000000-0005-0000-0000-00008E160000}"/>
    <cellStyle name="Migliaia 54 5 6" xfId="9082" xr:uid="{00000000-0005-0000-0000-00008F160000}"/>
    <cellStyle name="Migliaia 54 6" xfId="2504" xr:uid="{00000000-0005-0000-0000-000090160000}"/>
    <cellStyle name="Migliaia 54 6 2" xfId="9085" xr:uid="{00000000-0005-0000-0000-000091160000}"/>
    <cellStyle name="Migliaia 54 7" xfId="2505" xr:uid="{00000000-0005-0000-0000-000092160000}"/>
    <cellStyle name="Migliaia 54 7 2" xfId="9086" xr:uid="{00000000-0005-0000-0000-000093160000}"/>
    <cellStyle name="Migliaia 54 8" xfId="6323" xr:uid="{00000000-0005-0000-0000-000094160000}"/>
    <cellStyle name="Migliaia 54 8 2" xfId="9743" xr:uid="{00000000-0005-0000-0000-000095160000}"/>
    <cellStyle name="Migliaia 54 9" xfId="7489" xr:uid="{00000000-0005-0000-0000-000096160000}"/>
    <cellStyle name="Migliaia 54 9 2" xfId="10225" xr:uid="{00000000-0005-0000-0000-000097160000}"/>
    <cellStyle name="Migliaia 55" xfId="2506" xr:uid="{00000000-0005-0000-0000-000098160000}"/>
    <cellStyle name="Migliaia 55 10" xfId="9087" xr:uid="{00000000-0005-0000-0000-000099160000}"/>
    <cellStyle name="Migliaia 55 2" xfId="2507" xr:uid="{00000000-0005-0000-0000-00009A160000}"/>
    <cellStyle name="Migliaia 55 2 2" xfId="2508" xr:uid="{00000000-0005-0000-0000-00009B160000}"/>
    <cellStyle name="Migliaia 55 2 2 2" xfId="9089" xr:uid="{00000000-0005-0000-0000-00009C160000}"/>
    <cellStyle name="Migliaia 55 2 3" xfId="2509" xr:uid="{00000000-0005-0000-0000-00009D160000}"/>
    <cellStyle name="Migliaia 55 2 3 2" xfId="9090" xr:uid="{00000000-0005-0000-0000-00009E160000}"/>
    <cellStyle name="Migliaia 55 2 4" xfId="6331" xr:uid="{00000000-0005-0000-0000-00009F160000}"/>
    <cellStyle name="Migliaia 55 2 4 2" xfId="9751" xr:uid="{00000000-0005-0000-0000-0000A0160000}"/>
    <cellStyle name="Migliaia 55 2 5" xfId="7497" xr:uid="{00000000-0005-0000-0000-0000A1160000}"/>
    <cellStyle name="Migliaia 55 2 5 2" xfId="10233" xr:uid="{00000000-0005-0000-0000-0000A2160000}"/>
    <cellStyle name="Migliaia 55 2 6" xfId="9088" xr:uid="{00000000-0005-0000-0000-0000A3160000}"/>
    <cellStyle name="Migliaia 55 3" xfId="2510" xr:uid="{00000000-0005-0000-0000-0000A4160000}"/>
    <cellStyle name="Migliaia 55 3 2" xfId="2511" xr:uid="{00000000-0005-0000-0000-0000A5160000}"/>
    <cellStyle name="Migliaia 55 3 2 2" xfId="2512" xr:uid="{00000000-0005-0000-0000-0000A6160000}"/>
    <cellStyle name="Migliaia 55 3 2 2 2" xfId="9093" xr:uid="{00000000-0005-0000-0000-0000A7160000}"/>
    <cellStyle name="Migliaia 55 3 2 3" xfId="2513" xr:uid="{00000000-0005-0000-0000-0000A8160000}"/>
    <cellStyle name="Migliaia 55 3 2 3 2" xfId="9094" xr:uid="{00000000-0005-0000-0000-0000A9160000}"/>
    <cellStyle name="Migliaia 55 3 2 4" xfId="6333" xr:uid="{00000000-0005-0000-0000-0000AA160000}"/>
    <cellStyle name="Migliaia 55 3 2 4 2" xfId="9753" xr:uid="{00000000-0005-0000-0000-0000AB160000}"/>
    <cellStyle name="Migliaia 55 3 2 5" xfId="7499" xr:uid="{00000000-0005-0000-0000-0000AC160000}"/>
    <cellStyle name="Migliaia 55 3 2 5 2" xfId="10235" xr:uid="{00000000-0005-0000-0000-0000AD160000}"/>
    <cellStyle name="Migliaia 55 3 2 6" xfId="9092" xr:uid="{00000000-0005-0000-0000-0000AE160000}"/>
    <cellStyle name="Migliaia 55 3 3" xfId="2514" xr:uid="{00000000-0005-0000-0000-0000AF160000}"/>
    <cellStyle name="Migliaia 55 3 3 2" xfId="2515" xr:uid="{00000000-0005-0000-0000-0000B0160000}"/>
    <cellStyle name="Migliaia 55 3 3 2 2" xfId="9096" xr:uid="{00000000-0005-0000-0000-0000B1160000}"/>
    <cellStyle name="Migliaia 55 3 3 3" xfId="2516" xr:uid="{00000000-0005-0000-0000-0000B2160000}"/>
    <cellStyle name="Migliaia 55 3 3 3 2" xfId="9097" xr:uid="{00000000-0005-0000-0000-0000B3160000}"/>
    <cellStyle name="Migliaia 55 3 3 4" xfId="6334" xr:uid="{00000000-0005-0000-0000-0000B4160000}"/>
    <cellStyle name="Migliaia 55 3 3 4 2" xfId="9754" xr:uid="{00000000-0005-0000-0000-0000B5160000}"/>
    <cellStyle name="Migliaia 55 3 3 5" xfId="7500" xr:uid="{00000000-0005-0000-0000-0000B6160000}"/>
    <cellStyle name="Migliaia 55 3 3 5 2" xfId="10236" xr:uid="{00000000-0005-0000-0000-0000B7160000}"/>
    <cellStyle name="Migliaia 55 3 3 6" xfId="9095" xr:uid="{00000000-0005-0000-0000-0000B8160000}"/>
    <cellStyle name="Migliaia 55 3 4" xfId="2517" xr:uid="{00000000-0005-0000-0000-0000B9160000}"/>
    <cellStyle name="Migliaia 55 3 4 2" xfId="9098" xr:uid="{00000000-0005-0000-0000-0000BA160000}"/>
    <cellStyle name="Migliaia 55 3 5" xfId="2518" xr:uid="{00000000-0005-0000-0000-0000BB160000}"/>
    <cellStyle name="Migliaia 55 3 5 2" xfId="9099" xr:uid="{00000000-0005-0000-0000-0000BC160000}"/>
    <cellStyle name="Migliaia 55 3 6" xfId="6332" xr:uid="{00000000-0005-0000-0000-0000BD160000}"/>
    <cellStyle name="Migliaia 55 3 6 2" xfId="9752" xr:uid="{00000000-0005-0000-0000-0000BE160000}"/>
    <cellStyle name="Migliaia 55 3 7" xfId="7498" xr:uid="{00000000-0005-0000-0000-0000BF160000}"/>
    <cellStyle name="Migliaia 55 3 7 2" xfId="10234" xr:uid="{00000000-0005-0000-0000-0000C0160000}"/>
    <cellStyle name="Migliaia 55 3 8" xfId="9091" xr:uid="{00000000-0005-0000-0000-0000C1160000}"/>
    <cellStyle name="Migliaia 55 4" xfId="2519" xr:uid="{00000000-0005-0000-0000-0000C2160000}"/>
    <cellStyle name="Migliaia 55 4 2" xfId="2520" xr:uid="{00000000-0005-0000-0000-0000C3160000}"/>
    <cellStyle name="Migliaia 55 4 2 2" xfId="2521" xr:uid="{00000000-0005-0000-0000-0000C4160000}"/>
    <cellStyle name="Migliaia 55 4 2 2 2" xfId="9102" xr:uid="{00000000-0005-0000-0000-0000C5160000}"/>
    <cellStyle name="Migliaia 55 4 2 3" xfId="9101" xr:uid="{00000000-0005-0000-0000-0000C6160000}"/>
    <cellStyle name="Migliaia 55 4 3" xfId="2522" xr:uid="{00000000-0005-0000-0000-0000C7160000}"/>
    <cellStyle name="Migliaia 55 4 3 2" xfId="9103" xr:uid="{00000000-0005-0000-0000-0000C8160000}"/>
    <cellStyle name="Migliaia 55 4 4" xfId="2523" xr:uid="{00000000-0005-0000-0000-0000C9160000}"/>
    <cellStyle name="Migliaia 55 4 4 2" xfId="9104" xr:uid="{00000000-0005-0000-0000-0000CA160000}"/>
    <cellStyle name="Migliaia 55 4 5" xfId="6335" xr:uid="{00000000-0005-0000-0000-0000CB160000}"/>
    <cellStyle name="Migliaia 55 4 5 2" xfId="9755" xr:uid="{00000000-0005-0000-0000-0000CC160000}"/>
    <cellStyle name="Migliaia 55 4 6" xfId="7501" xr:uid="{00000000-0005-0000-0000-0000CD160000}"/>
    <cellStyle name="Migliaia 55 4 6 2" xfId="10237" xr:uid="{00000000-0005-0000-0000-0000CE160000}"/>
    <cellStyle name="Migliaia 55 4 7" xfId="9100" xr:uid="{00000000-0005-0000-0000-0000CF160000}"/>
    <cellStyle name="Migliaia 55 5" xfId="2524" xr:uid="{00000000-0005-0000-0000-0000D0160000}"/>
    <cellStyle name="Migliaia 55 5 2" xfId="2525" xr:uid="{00000000-0005-0000-0000-0000D1160000}"/>
    <cellStyle name="Migliaia 55 5 2 2" xfId="9106" xr:uid="{00000000-0005-0000-0000-0000D2160000}"/>
    <cellStyle name="Migliaia 55 5 3" xfId="2526" xr:uid="{00000000-0005-0000-0000-0000D3160000}"/>
    <cellStyle name="Migliaia 55 5 3 2" xfId="9107" xr:uid="{00000000-0005-0000-0000-0000D4160000}"/>
    <cellStyle name="Migliaia 55 5 4" xfId="6336" xr:uid="{00000000-0005-0000-0000-0000D5160000}"/>
    <cellStyle name="Migliaia 55 5 4 2" xfId="9756" xr:uid="{00000000-0005-0000-0000-0000D6160000}"/>
    <cellStyle name="Migliaia 55 5 5" xfId="7502" xr:uid="{00000000-0005-0000-0000-0000D7160000}"/>
    <cellStyle name="Migliaia 55 5 5 2" xfId="10238" xr:uid="{00000000-0005-0000-0000-0000D8160000}"/>
    <cellStyle name="Migliaia 55 5 6" xfId="9105" xr:uid="{00000000-0005-0000-0000-0000D9160000}"/>
    <cellStyle name="Migliaia 55 6" xfId="2527" xr:uid="{00000000-0005-0000-0000-0000DA160000}"/>
    <cellStyle name="Migliaia 55 6 2" xfId="9108" xr:uid="{00000000-0005-0000-0000-0000DB160000}"/>
    <cellStyle name="Migliaia 55 7" xfId="2528" xr:uid="{00000000-0005-0000-0000-0000DC160000}"/>
    <cellStyle name="Migliaia 55 7 2" xfId="9109" xr:uid="{00000000-0005-0000-0000-0000DD160000}"/>
    <cellStyle name="Migliaia 55 8" xfId="6330" xr:uid="{00000000-0005-0000-0000-0000DE160000}"/>
    <cellStyle name="Migliaia 55 8 2" xfId="9750" xr:uid="{00000000-0005-0000-0000-0000DF160000}"/>
    <cellStyle name="Migliaia 55 9" xfId="7496" xr:uid="{00000000-0005-0000-0000-0000E0160000}"/>
    <cellStyle name="Migliaia 55 9 2" xfId="10232" xr:uid="{00000000-0005-0000-0000-0000E1160000}"/>
    <cellStyle name="Migliaia 56" xfId="2529" xr:uid="{00000000-0005-0000-0000-0000E2160000}"/>
    <cellStyle name="Migliaia 56 10" xfId="9110" xr:uid="{00000000-0005-0000-0000-0000E3160000}"/>
    <cellStyle name="Migliaia 56 2" xfId="2530" xr:uid="{00000000-0005-0000-0000-0000E4160000}"/>
    <cellStyle name="Migliaia 56 2 2" xfId="2531" xr:uid="{00000000-0005-0000-0000-0000E5160000}"/>
    <cellStyle name="Migliaia 56 2 2 2" xfId="9112" xr:uid="{00000000-0005-0000-0000-0000E6160000}"/>
    <cellStyle name="Migliaia 56 2 3" xfId="2532" xr:uid="{00000000-0005-0000-0000-0000E7160000}"/>
    <cellStyle name="Migliaia 56 2 3 2" xfId="9113" xr:uid="{00000000-0005-0000-0000-0000E8160000}"/>
    <cellStyle name="Migliaia 56 2 4" xfId="6338" xr:uid="{00000000-0005-0000-0000-0000E9160000}"/>
    <cellStyle name="Migliaia 56 2 4 2" xfId="9758" xr:uid="{00000000-0005-0000-0000-0000EA160000}"/>
    <cellStyle name="Migliaia 56 2 5" xfId="7504" xr:uid="{00000000-0005-0000-0000-0000EB160000}"/>
    <cellStyle name="Migliaia 56 2 5 2" xfId="10240" xr:uid="{00000000-0005-0000-0000-0000EC160000}"/>
    <cellStyle name="Migliaia 56 2 6" xfId="9111" xr:uid="{00000000-0005-0000-0000-0000ED160000}"/>
    <cellStyle name="Migliaia 56 3" xfId="2533" xr:uid="{00000000-0005-0000-0000-0000EE160000}"/>
    <cellStyle name="Migliaia 56 3 2" xfId="2534" xr:uid="{00000000-0005-0000-0000-0000EF160000}"/>
    <cellStyle name="Migliaia 56 3 2 2" xfId="2535" xr:uid="{00000000-0005-0000-0000-0000F0160000}"/>
    <cellStyle name="Migliaia 56 3 2 2 2" xfId="9116" xr:uid="{00000000-0005-0000-0000-0000F1160000}"/>
    <cellStyle name="Migliaia 56 3 2 3" xfId="2536" xr:uid="{00000000-0005-0000-0000-0000F2160000}"/>
    <cellStyle name="Migliaia 56 3 2 3 2" xfId="9117" xr:uid="{00000000-0005-0000-0000-0000F3160000}"/>
    <cellStyle name="Migliaia 56 3 2 4" xfId="6340" xr:uid="{00000000-0005-0000-0000-0000F4160000}"/>
    <cellStyle name="Migliaia 56 3 2 4 2" xfId="9760" xr:uid="{00000000-0005-0000-0000-0000F5160000}"/>
    <cellStyle name="Migliaia 56 3 2 5" xfId="7506" xr:uid="{00000000-0005-0000-0000-0000F6160000}"/>
    <cellStyle name="Migliaia 56 3 2 5 2" xfId="10242" xr:uid="{00000000-0005-0000-0000-0000F7160000}"/>
    <cellStyle name="Migliaia 56 3 2 6" xfId="9115" xr:uid="{00000000-0005-0000-0000-0000F8160000}"/>
    <cellStyle name="Migliaia 56 3 3" xfId="2537" xr:uid="{00000000-0005-0000-0000-0000F9160000}"/>
    <cellStyle name="Migliaia 56 3 3 2" xfId="2538" xr:uid="{00000000-0005-0000-0000-0000FA160000}"/>
    <cellStyle name="Migliaia 56 3 3 2 2" xfId="9119" xr:uid="{00000000-0005-0000-0000-0000FB160000}"/>
    <cellStyle name="Migliaia 56 3 3 3" xfId="2539" xr:uid="{00000000-0005-0000-0000-0000FC160000}"/>
    <cellStyle name="Migliaia 56 3 3 3 2" xfId="9120" xr:uid="{00000000-0005-0000-0000-0000FD160000}"/>
    <cellStyle name="Migliaia 56 3 3 4" xfId="6341" xr:uid="{00000000-0005-0000-0000-0000FE160000}"/>
    <cellStyle name="Migliaia 56 3 3 4 2" xfId="9761" xr:uid="{00000000-0005-0000-0000-0000FF160000}"/>
    <cellStyle name="Migliaia 56 3 3 5" xfId="7507" xr:uid="{00000000-0005-0000-0000-000000170000}"/>
    <cellStyle name="Migliaia 56 3 3 5 2" xfId="10243" xr:uid="{00000000-0005-0000-0000-000001170000}"/>
    <cellStyle name="Migliaia 56 3 3 6" xfId="9118" xr:uid="{00000000-0005-0000-0000-000002170000}"/>
    <cellStyle name="Migliaia 56 3 4" xfId="2540" xr:uid="{00000000-0005-0000-0000-000003170000}"/>
    <cellStyle name="Migliaia 56 3 4 2" xfId="9121" xr:uid="{00000000-0005-0000-0000-000004170000}"/>
    <cellStyle name="Migliaia 56 3 5" xfId="2541" xr:uid="{00000000-0005-0000-0000-000005170000}"/>
    <cellStyle name="Migliaia 56 3 5 2" xfId="9122" xr:uid="{00000000-0005-0000-0000-000006170000}"/>
    <cellStyle name="Migliaia 56 3 6" xfId="6339" xr:uid="{00000000-0005-0000-0000-000007170000}"/>
    <cellStyle name="Migliaia 56 3 6 2" xfId="9759" xr:uid="{00000000-0005-0000-0000-000008170000}"/>
    <cellStyle name="Migliaia 56 3 7" xfId="7505" xr:uid="{00000000-0005-0000-0000-000009170000}"/>
    <cellStyle name="Migliaia 56 3 7 2" xfId="10241" xr:uid="{00000000-0005-0000-0000-00000A170000}"/>
    <cellStyle name="Migliaia 56 3 8" xfId="9114" xr:uid="{00000000-0005-0000-0000-00000B170000}"/>
    <cellStyle name="Migliaia 56 4" xfId="2542" xr:uid="{00000000-0005-0000-0000-00000C170000}"/>
    <cellStyle name="Migliaia 56 4 2" xfId="2543" xr:uid="{00000000-0005-0000-0000-00000D170000}"/>
    <cellStyle name="Migliaia 56 4 2 2" xfId="2544" xr:uid="{00000000-0005-0000-0000-00000E170000}"/>
    <cellStyle name="Migliaia 56 4 2 2 2" xfId="9125" xr:uid="{00000000-0005-0000-0000-00000F170000}"/>
    <cellStyle name="Migliaia 56 4 2 3" xfId="9124" xr:uid="{00000000-0005-0000-0000-000010170000}"/>
    <cellStyle name="Migliaia 56 4 3" xfId="2545" xr:uid="{00000000-0005-0000-0000-000011170000}"/>
    <cellStyle name="Migliaia 56 4 3 2" xfId="9126" xr:uid="{00000000-0005-0000-0000-000012170000}"/>
    <cellStyle name="Migliaia 56 4 4" xfId="2546" xr:uid="{00000000-0005-0000-0000-000013170000}"/>
    <cellStyle name="Migliaia 56 4 4 2" xfId="9127" xr:uid="{00000000-0005-0000-0000-000014170000}"/>
    <cellStyle name="Migliaia 56 4 5" xfId="6342" xr:uid="{00000000-0005-0000-0000-000015170000}"/>
    <cellStyle name="Migliaia 56 4 5 2" xfId="9762" xr:uid="{00000000-0005-0000-0000-000016170000}"/>
    <cellStyle name="Migliaia 56 4 6" xfId="7508" xr:uid="{00000000-0005-0000-0000-000017170000}"/>
    <cellStyle name="Migliaia 56 4 6 2" xfId="10244" xr:uid="{00000000-0005-0000-0000-000018170000}"/>
    <cellStyle name="Migliaia 56 4 7" xfId="9123" xr:uid="{00000000-0005-0000-0000-000019170000}"/>
    <cellStyle name="Migliaia 56 5" xfId="2547" xr:uid="{00000000-0005-0000-0000-00001A170000}"/>
    <cellStyle name="Migliaia 56 5 2" xfId="2548" xr:uid="{00000000-0005-0000-0000-00001B170000}"/>
    <cellStyle name="Migliaia 56 5 2 2" xfId="9129" xr:uid="{00000000-0005-0000-0000-00001C170000}"/>
    <cellStyle name="Migliaia 56 5 3" xfId="2549" xr:uid="{00000000-0005-0000-0000-00001D170000}"/>
    <cellStyle name="Migliaia 56 5 3 2" xfId="9130" xr:uid="{00000000-0005-0000-0000-00001E170000}"/>
    <cellStyle name="Migliaia 56 5 4" xfId="6343" xr:uid="{00000000-0005-0000-0000-00001F170000}"/>
    <cellStyle name="Migliaia 56 5 4 2" xfId="9763" xr:uid="{00000000-0005-0000-0000-000020170000}"/>
    <cellStyle name="Migliaia 56 5 5" xfId="7509" xr:uid="{00000000-0005-0000-0000-000021170000}"/>
    <cellStyle name="Migliaia 56 5 5 2" xfId="10245" xr:uid="{00000000-0005-0000-0000-000022170000}"/>
    <cellStyle name="Migliaia 56 5 6" xfId="9128" xr:uid="{00000000-0005-0000-0000-000023170000}"/>
    <cellStyle name="Migliaia 56 6" xfId="2550" xr:uid="{00000000-0005-0000-0000-000024170000}"/>
    <cellStyle name="Migliaia 56 6 2" xfId="9131" xr:uid="{00000000-0005-0000-0000-000025170000}"/>
    <cellStyle name="Migliaia 56 7" xfId="2551" xr:uid="{00000000-0005-0000-0000-000026170000}"/>
    <cellStyle name="Migliaia 56 7 2" xfId="9132" xr:uid="{00000000-0005-0000-0000-000027170000}"/>
    <cellStyle name="Migliaia 56 8" xfId="6337" xr:uid="{00000000-0005-0000-0000-000028170000}"/>
    <cellStyle name="Migliaia 56 8 2" xfId="9757" xr:uid="{00000000-0005-0000-0000-000029170000}"/>
    <cellStyle name="Migliaia 56 9" xfId="7503" xr:uid="{00000000-0005-0000-0000-00002A170000}"/>
    <cellStyle name="Migliaia 56 9 2" xfId="10239" xr:uid="{00000000-0005-0000-0000-00002B170000}"/>
    <cellStyle name="Migliaia 57" xfId="2552" xr:uid="{00000000-0005-0000-0000-00002C170000}"/>
    <cellStyle name="Migliaia 57 10" xfId="9133" xr:uid="{00000000-0005-0000-0000-00002D170000}"/>
    <cellStyle name="Migliaia 57 2" xfId="2553" xr:uid="{00000000-0005-0000-0000-00002E170000}"/>
    <cellStyle name="Migliaia 57 2 2" xfId="2554" xr:uid="{00000000-0005-0000-0000-00002F170000}"/>
    <cellStyle name="Migliaia 57 2 2 2" xfId="9135" xr:uid="{00000000-0005-0000-0000-000030170000}"/>
    <cellStyle name="Migliaia 57 2 3" xfId="2555" xr:uid="{00000000-0005-0000-0000-000031170000}"/>
    <cellStyle name="Migliaia 57 2 3 2" xfId="9136" xr:uid="{00000000-0005-0000-0000-000032170000}"/>
    <cellStyle name="Migliaia 57 2 4" xfId="6345" xr:uid="{00000000-0005-0000-0000-000033170000}"/>
    <cellStyle name="Migliaia 57 2 4 2" xfId="9765" xr:uid="{00000000-0005-0000-0000-000034170000}"/>
    <cellStyle name="Migliaia 57 2 5" xfId="7511" xr:uid="{00000000-0005-0000-0000-000035170000}"/>
    <cellStyle name="Migliaia 57 2 5 2" xfId="10247" xr:uid="{00000000-0005-0000-0000-000036170000}"/>
    <cellStyle name="Migliaia 57 2 6" xfId="9134" xr:uid="{00000000-0005-0000-0000-000037170000}"/>
    <cellStyle name="Migliaia 57 3" xfId="2556" xr:uid="{00000000-0005-0000-0000-000038170000}"/>
    <cellStyle name="Migliaia 57 3 2" xfId="2557" xr:uid="{00000000-0005-0000-0000-000039170000}"/>
    <cellStyle name="Migliaia 57 3 2 2" xfId="2558" xr:uid="{00000000-0005-0000-0000-00003A170000}"/>
    <cellStyle name="Migliaia 57 3 2 2 2" xfId="9139" xr:uid="{00000000-0005-0000-0000-00003B170000}"/>
    <cellStyle name="Migliaia 57 3 2 3" xfId="2559" xr:uid="{00000000-0005-0000-0000-00003C170000}"/>
    <cellStyle name="Migliaia 57 3 2 3 2" xfId="9140" xr:uid="{00000000-0005-0000-0000-00003D170000}"/>
    <cellStyle name="Migliaia 57 3 2 4" xfId="6347" xr:uid="{00000000-0005-0000-0000-00003E170000}"/>
    <cellStyle name="Migliaia 57 3 2 4 2" xfId="9767" xr:uid="{00000000-0005-0000-0000-00003F170000}"/>
    <cellStyle name="Migliaia 57 3 2 5" xfId="7513" xr:uid="{00000000-0005-0000-0000-000040170000}"/>
    <cellStyle name="Migliaia 57 3 2 5 2" xfId="10249" xr:uid="{00000000-0005-0000-0000-000041170000}"/>
    <cellStyle name="Migliaia 57 3 2 6" xfId="9138" xr:uid="{00000000-0005-0000-0000-000042170000}"/>
    <cellStyle name="Migliaia 57 3 3" xfId="2560" xr:uid="{00000000-0005-0000-0000-000043170000}"/>
    <cellStyle name="Migliaia 57 3 3 2" xfId="2561" xr:uid="{00000000-0005-0000-0000-000044170000}"/>
    <cellStyle name="Migliaia 57 3 3 2 2" xfId="9142" xr:uid="{00000000-0005-0000-0000-000045170000}"/>
    <cellStyle name="Migliaia 57 3 3 3" xfId="2562" xr:uid="{00000000-0005-0000-0000-000046170000}"/>
    <cellStyle name="Migliaia 57 3 3 3 2" xfId="9143" xr:uid="{00000000-0005-0000-0000-000047170000}"/>
    <cellStyle name="Migliaia 57 3 3 4" xfId="6348" xr:uid="{00000000-0005-0000-0000-000048170000}"/>
    <cellStyle name="Migliaia 57 3 3 4 2" xfId="9768" xr:uid="{00000000-0005-0000-0000-000049170000}"/>
    <cellStyle name="Migliaia 57 3 3 5" xfId="7514" xr:uid="{00000000-0005-0000-0000-00004A170000}"/>
    <cellStyle name="Migliaia 57 3 3 5 2" xfId="10250" xr:uid="{00000000-0005-0000-0000-00004B170000}"/>
    <cellStyle name="Migliaia 57 3 3 6" xfId="9141" xr:uid="{00000000-0005-0000-0000-00004C170000}"/>
    <cellStyle name="Migliaia 57 3 4" xfId="2563" xr:uid="{00000000-0005-0000-0000-00004D170000}"/>
    <cellStyle name="Migliaia 57 3 4 2" xfId="9144" xr:uid="{00000000-0005-0000-0000-00004E170000}"/>
    <cellStyle name="Migliaia 57 3 5" xfId="2564" xr:uid="{00000000-0005-0000-0000-00004F170000}"/>
    <cellStyle name="Migliaia 57 3 5 2" xfId="9145" xr:uid="{00000000-0005-0000-0000-000050170000}"/>
    <cellStyle name="Migliaia 57 3 6" xfId="6346" xr:uid="{00000000-0005-0000-0000-000051170000}"/>
    <cellStyle name="Migliaia 57 3 6 2" xfId="9766" xr:uid="{00000000-0005-0000-0000-000052170000}"/>
    <cellStyle name="Migliaia 57 3 7" xfId="7512" xr:uid="{00000000-0005-0000-0000-000053170000}"/>
    <cellStyle name="Migliaia 57 3 7 2" xfId="10248" xr:uid="{00000000-0005-0000-0000-000054170000}"/>
    <cellStyle name="Migliaia 57 3 8" xfId="9137" xr:uid="{00000000-0005-0000-0000-000055170000}"/>
    <cellStyle name="Migliaia 57 4" xfId="2565" xr:uid="{00000000-0005-0000-0000-000056170000}"/>
    <cellStyle name="Migliaia 57 4 2" xfId="2566" xr:uid="{00000000-0005-0000-0000-000057170000}"/>
    <cellStyle name="Migliaia 57 4 2 2" xfId="2567" xr:uid="{00000000-0005-0000-0000-000058170000}"/>
    <cellStyle name="Migliaia 57 4 2 2 2" xfId="9148" xr:uid="{00000000-0005-0000-0000-000059170000}"/>
    <cellStyle name="Migliaia 57 4 2 3" xfId="9147" xr:uid="{00000000-0005-0000-0000-00005A170000}"/>
    <cellStyle name="Migliaia 57 4 3" xfId="2568" xr:uid="{00000000-0005-0000-0000-00005B170000}"/>
    <cellStyle name="Migliaia 57 4 3 2" xfId="9149" xr:uid="{00000000-0005-0000-0000-00005C170000}"/>
    <cellStyle name="Migliaia 57 4 4" xfId="2569" xr:uid="{00000000-0005-0000-0000-00005D170000}"/>
    <cellStyle name="Migliaia 57 4 4 2" xfId="9150" xr:uid="{00000000-0005-0000-0000-00005E170000}"/>
    <cellStyle name="Migliaia 57 4 5" xfId="6349" xr:uid="{00000000-0005-0000-0000-00005F170000}"/>
    <cellStyle name="Migliaia 57 4 5 2" xfId="9769" xr:uid="{00000000-0005-0000-0000-000060170000}"/>
    <cellStyle name="Migliaia 57 4 6" xfId="7515" xr:uid="{00000000-0005-0000-0000-000061170000}"/>
    <cellStyle name="Migliaia 57 4 6 2" xfId="10251" xr:uid="{00000000-0005-0000-0000-000062170000}"/>
    <cellStyle name="Migliaia 57 4 7" xfId="9146" xr:uid="{00000000-0005-0000-0000-000063170000}"/>
    <cellStyle name="Migliaia 57 5" xfId="2570" xr:uid="{00000000-0005-0000-0000-000064170000}"/>
    <cellStyle name="Migliaia 57 5 2" xfId="2571" xr:uid="{00000000-0005-0000-0000-000065170000}"/>
    <cellStyle name="Migliaia 57 5 2 2" xfId="9152" xr:uid="{00000000-0005-0000-0000-000066170000}"/>
    <cellStyle name="Migliaia 57 5 3" xfId="2572" xr:uid="{00000000-0005-0000-0000-000067170000}"/>
    <cellStyle name="Migliaia 57 5 3 2" xfId="9153" xr:uid="{00000000-0005-0000-0000-000068170000}"/>
    <cellStyle name="Migliaia 57 5 4" xfId="6350" xr:uid="{00000000-0005-0000-0000-000069170000}"/>
    <cellStyle name="Migliaia 57 5 4 2" xfId="9770" xr:uid="{00000000-0005-0000-0000-00006A170000}"/>
    <cellStyle name="Migliaia 57 5 5" xfId="7516" xr:uid="{00000000-0005-0000-0000-00006B170000}"/>
    <cellStyle name="Migliaia 57 5 5 2" xfId="10252" xr:uid="{00000000-0005-0000-0000-00006C170000}"/>
    <cellStyle name="Migliaia 57 5 6" xfId="9151" xr:uid="{00000000-0005-0000-0000-00006D170000}"/>
    <cellStyle name="Migliaia 57 6" xfId="2573" xr:uid="{00000000-0005-0000-0000-00006E170000}"/>
    <cellStyle name="Migliaia 57 6 2" xfId="9154" xr:uid="{00000000-0005-0000-0000-00006F170000}"/>
    <cellStyle name="Migliaia 57 7" xfId="2574" xr:uid="{00000000-0005-0000-0000-000070170000}"/>
    <cellStyle name="Migliaia 57 7 2" xfId="9155" xr:uid="{00000000-0005-0000-0000-000071170000}"/>
    <cellStyle name="Migliaia 57 8" xfId="6344" xr:uid="{00000000-0005-0000-0000-000072170000}"/>
    <cellStyle name="Migliaia 57 8 2" xfId="9764" xr:uid="{00000000-0005-0000-0000-000073170000}"/>
    <cellStyle name="Migliaia 57 9" xfId="7510" xr:uid="{00000000-0005-0000-0000-000074170000}"/>
    <cellStyle name="Migliaia 57 9 2" xfId="10246" xr:uid="{00000000-0005-0000-0000-000075170000}"/>
    <cellStyle name="Migliaia 58" xfId="2575" xr:uid="{00000000-0005-0000-0000-000076170000}"/>
    <cellStyle name="Migliaia 58 10" xfId="9156" xr:uid="{00000000-0005-0000-0000-000077170000}"/>
    <cellStyle name="Migliaia 58 2" xfId="2576" xr:uid="{00000000-0005-0000-0000-000078170000}"/>
    <cellStyle name="Migliaia 58 2 2" xfId="2577" xr:uid="{00000000-0005-0000-0000-000079170000}"/>
    <cellStyle name="Migliaia 58 2 2 2" xfId="9158" xr:uid="{00000000-0005-0000-0000-00007A170000}"/>
    <cellStyle name="Migliaia 58 2 3" xfId="2578" xr:uid="{00000000-0005-0000-0000-00007B170000}"/>
    <cellStyle name="Migliaia 58 2 3 2" xfId="9159" xr:uid="{00000000-0005-0000-0000-00007C170000}"/>
    <cellStyle name="Migliaia 58 2 4" xfId="6352" xr:uid="{00000000-0005-0000-0000-00007D170000}"/>
    <cellStyle name="Migliaia 58 2 4 2" xfId="9772" xr:uid="{00000000-0005-0000-0000-00007E170000}"/>
    <cellStyle name="Migliaia 58 2 5" xfId="7518" xr:uid="{00000000-0005-0000-0000-00007F170000}"/>
    <cellStyle name="Migliaia 58 2 5 2" xfId="10254" xr:uid="{00000000-0005-0000-0000-000080170000}"/>
    <cellStyle name="Migliaia 58 2 6" xfId="9157" xr:uid="{00000000-0005-0000-0000-000081170000}"/>
    <cellStyle name="Migliaia 58 3" xfId="2579" xr:uid="{00000000-0005-0000-0000-000082170000}"/>
    <cellStyle name="Migliaia 58 3 2" xfId="2580" xr:uid="{00000000-0005-0000-0000-000083170000}"/>
    <cellStyle name="Migliaia 58 3 2 2" xfId="2581" xr:uid="{00000000-0005-0000-0000-000084170000}"/>
    <cellStyle name="Migliaia 58 3 2 2 2" xfId="9162" xr:uid="{00000000-0005-0000-0000-000085170000}"/>
    <cellStyle name="Migliaia 58 3 2 3" xfId="2582" xr:uid="{00000000-0005-0000-0000-000086170000}"/>
    <cellStyle name="Migliaia 58 3 2 3 2" xfId="9163" xr:uid="{00000000-0005-0000-0000-000087170000}"/>
    <cellStyle name="Migliaia 58 3 2 4" xfId="6354" xr:uid="{00000000-0005-0000-0000-000088170000}"/>
    <cellStyle name="Migliaia 58 3 2 4 2" xfId="9774" xr:uid="{00000000-0005-0000-0000-000089170000}"/>
    <cellStyle name="Migliaia 58 3 2 5" xfId="7520" xr:uid="{00000000-0005-0000-0000-00008A170000}"/>
    <cellStyle name="Migliaia 58 3 2 5 2" xfId="10256" xr:uid="{00000000-0005-0000-0000-00008B170000}"/>
    <cellStyle name="Migliaia 58 3 2 6" xfId="9161" xr:uid="{00000000-0005-0000-0000-00008C170000}"/>
    <cellStyle name="Migliaia 58 3 3" xfId="2583" xr:uid="{00000000-0005-0000-0000-00008D170000}"/>
    <cellStyle name="Migliaia 58 3 3 2" xfId="2584" xr:uid="{00000000-0005-0000-0000-00008E170000}"/>
    <cellStyle name="Migliaia 58 3 3 2 2" xfId="9165" xr:uid="{00000000-0005-0000-0000-00008F170000}"/>
    <cellStyle name="Migliaia 58 3 3 3" xfId="2585" xr:uid="{00000000-0005-0000-0000-000090170000}"/>
    <cellStyle name="Migliaia 58 3 3 3 2" xfId="9166" xr:uid="{00000000-0005-0000-0000-000091170000}"/>
    <cellStyle name="Migliaia 58 3 3 4" xfId="6355" xr:uid="{00000000-0005-0000-0000-000092170000}"/>
    <cellStyle name="Migliaia 58 3 3 4 2" xfId="9775" xr:uid="{00000000-0005-0000-0000-000093170000}"/>
    <cellStyle name="Migliaia 58 3 3 5" xfId="7521" xr:uid="{00000000-0005-0000-0000-000094170000}"/>
    <cellStyle name="Migliaia 58 3 3 5 2" xfId="10257" xr:uid="{00000000-0005-0000-0000-000095170000}"/>
    <cellStyle name="Migliaia 58 3 3 6" xfId="9164" xr:uid="{00000000-0005-0000-0000-000096170000}"/>
    <cellStyle name="Migliaia 58 3 4" xfId="2586" xr:uid="{00000000-0005-0000-0000-000097170000}"/>
    <cellStyle name="Migliaia 58 3 4 2" xfId="9167" xr:uid="{00000000-0005-0000-0000-000098170000}"/>
    <cellStyle name="Migliaia 58 3 5" xfId="2587" xr:uid="{00000000-0005-0000-0000-000099170000}"/>
    <cellStyle name="Migliaia 58 3 5 2" xfId="9168" xr:uid="{00000000-0005-0000-0000-00009A170000}"/>
    <cellStyle name="Migliaia 58 3 6" xfId="6353" xr:uid="{00000000-0005-0000-0000-00009B170000}"/>
    <cellStyle name="Migliaia 58 3 6 2" xfId="9773" xr:uid="{00000000-0005-0000-0000-00009C170000}"/>
    <cellStyle name="Migliaia 58 3 7" xfId="7519" xr:uid="{00000000-0005-0000-0000-00009D170000}"/>
    <cellStyle name="Migliaia 58 3 7 2" xfId="10255" xr:uid="{00000000-0005-0000-0000-00009E170000}"/>
    <cellStyle name="Migliaia 58 3 8" xfId="9160" xr:uid="{00000000-0005-0000-0000-00009F170000}"/>
    <cellStyle name="Migliaia 58 4" xfId="2588" xr:uid="{00000000-0005-0000-0000-0000A0170000}"/>
    <cellStyle name="Migliaia 58 4 2" xfId="2589" xr:uid="{00000000-0005-0000-0000-0000A1170000}"/>
    <cellStyle name="Migliaia 58 4 2 2" xfId="2590" xr:uid="{00000000-0005-0000-0000-0000A2170000}"/>
    <cellStyle name="Migliaia 58 4 2 2 2" xfId="9171" xr:uid="{00000000-0005-0000-0000-0000A3170000}"/>
    <cellStyle name="Migliaia 58 4 2 3" xfId="9170" xr:uid="{00000000-0005-0000-0000-0000A4170000}"/>
    <cellStyle name="Migliaia 58 4 3" xfId="2591" xr:uid="{00000000-0005-0000-0000-0000A5170000}"/>
    <cellStyle name="Migliaia 58 4 3 2" xfId="9172" xr:uid="{00000000-0005-0000-0000-0000A6170000}"/>
    <cellStyle name="Migliaia 58 4 4" xfId="2592" xr:uid="{00000000-0005-0000-0000-0000A7170000}"/>
    <cellStyle name="Migliaia 58 4 4 2" xfId="9173" xr:uid="{00000000-0005-0000-0000-0000A8170000}"/>
    <cellStyle name="Migliaia 58 4 5" xfId="6356" xr:uid="{00000000-0005-0000-0000-0000A9170000}"/>
    <cellStyle name="Migliaia 58 4 5 2" xfId="9776" xr:uid="{00000000-0005-0000-0000-0000AA170000}"/>
    <cellStyle name="Migliaia 58 4 6" xfId="7522" xr:uid="{00000000-0005-0000-0000-0000AB170000}"/>
    <cellStyle name="Migliaia 58 4 6 2" xfId="10258" xr:uid="{00000000-0005-0000-0000-0000AC170000}"/>
    <cellStyle name="Migliaia 58 4 7" xfId="9169" xr:uid="{00000000-0005-0000-0000-0000AD170000}"/>
    <cellStyle name="Migliaia 58 5" xfId="2593" xr:uid="{00000000-0005-0000-0000-0000AE170000}"/>
    <cellStyle name="Migliaia 58 5 2" xfId="2594" xr:uid="{00000000-0005-0000-0000-0000AF170000}"/>
    <cellStyle name="Migliaia 58 5 2 2" xfId="9175" xr:uid="{00000000-0005-0000-0000-0000B0170000}"/>
    <cellStyle name="Migliaia 58 5 3" xfId="2595" xr:uid="{00000000-0005-0000-0000-0000B1170000}"/>
    <cellStyle name="Migliaia 58 5 3 2" xfId="9176" xr:uid="{00000000-0005-0000-0000-0000B2170000}"/>
    <cellStyle name="Migliaia 58 5 4" xfId="6357" xr:uid="{00000000-0005-0000-0000-0000B3170000}"/>
    <cellStyle name="Migliaia 58 5 4 2" xfId="9777" xr:uid="{00000000-0005-0000-0000-0000B4170000}"/>
    <cellStyle name="Migliaia 58 5 5" xfId="7523" xr:uid="{00000000-0005-0000-0000-0000B5170000}"/>
    <cellStyle name="Migliaia 58 5 5 2" xfId="10259" xr:uid="{00000000-0005-0000-0000-0000B6170000}"/>
    <cellStyle name="Migliaia 58 5 6" xfId="9174" xr:uid="{00000000-0005-0000-0000-0000B7170000}"/>
    <cellStyle name="Migliaia 58 6" xfId="2596" xr:uid="{00000000-0005-0000-0000-0000B8170000}"/>
    <cellStyle name="Migliaia 58 6 2" xfId="9177" xr:uid="{00000000-0005-0000-0000-0000B9170000}"/>
    <cellStyle name="Migliaia 58 7" xfId="2597" xr:uid="{00000000-0005-0000-0000-0000BA170000}"/>
    <cellStyle name="Migliaia 58 7 2" xfId="9178" xr:uid="{00000000-0005-0000-0000-0000BB170000}"/>
    <cellStyle name="Migliaia 58 8" xfId="6351" xr:uid="{00000000-0005-0000-0000-0000BC170000}"/>
    <cellStyle name="Migliaia 58 8 2" xfId="9771" xr:uid="{00000000-0005-0000-0000-0000BD170000}"/>
    <cellStyle name="Migliaia 58 9" xfId="7517" xr:uid="{00000000-0005-0000-0000-0000BE170000}"/>
    <cellStyle name="Migliaia 58 9 2" xfId="10253" xr:uid="{00000000-0005-0000-0000-0000BF170000}"/>
    <cellStyle name="Migliaia 59" xfId="2598" xr:uid="{00000000-0005-0000-0000-0000C0170000}"/>
    <cellStyle name="Migliaia 59 10" xfId="9179" xr:uid="{00000000-0005-0000-0000-0000C1170000}"/>
    <cellStyle name="Migliaia 59 2" xfId="2599" xr:uid="{00000000-0005-0000-0000-0000C2170000}"/>
    <cellStyle name="Migliaia 59 2 2" xfId="2600" xr:uid="{00000000-0005-0000-0000-0000C3170000}"/>
    <cellStyle name="Migliaia 59 2 2 2" xfId="9181" xr:uid="{00000000-0005-0000-0000-0000C4170000}"/>
    <cellStyle name="Migliaia 59 2 3" xfId="2601" xr:uid="{00000000-0005-0000-0000-0000C5170000}"/>
    <cellStyle name="Migliaia 59 2 3 2" xfId="9182" xr:uid="{00000000-0005-0000-0000-0000C6170000}"/>
    <cellStyle name="Migliaia 59 2 4" xfId="6359" xr:uid="{00000000-0005-0000-0000-0000C7170000}"/>
    <cellStyle name="Migliaia 59 2 4 2" xfId="9779" xr:uid="{00000000-0005-0000-0000-0000C8170000}"/>
    <cellStyle name="Migliaia 59 2 5" xfId="7525" xr:uid="{00000000-0005-0000-0000-0000C9170000}"/>
    <cellStyle name="Migliaia 59 2 5 2" xfId="10261" xr:uid="{00000000-0005-0000-0000-0000CA170000}"/>
    <cellStyle name="Migliaia 59 2 6" xfId="9180" xr:uid="{00000000-0005-0000-0000-0000CB170000}"/>
    <cellStyle name="Migliaia 59 3" xfId="2602" xr:uid="{00000000-0005-0000-0000-0000CC170000}"/>
    <cellStyle name="Migliaia 59 3 2" xfId="2603" xr:uid="{00000000-0005-0000-0000-0000CD170000}"/>
    <cellStyle name="Migliaia 59 3 2 2" xfId="2604" xr:uid="{00000000-0005-0000-0000-0000CE170000}"/>
    <cellStyle name="Migliaia 59 3 2 2 2" xfId="9185" xr:uid="{00000000-0005-0000-0000-0000CF170000}"/>
    <cellStyle name="Migliaia 59 3 2 3" xfId="2605" xr:uid="{00000000-0005-0000-0000-0000D0170000}"/>
    <cellStyle name="Migliaia 59 3 2 3 2" xfId="9186" xr:uid="{00000000-0005-0000-0000-0000D1170000}"/>
    <cellStyle name="Migliaia 59 3 2 4" xfId="6361" xr:uid="{00000000-0005-0000-0000-0000D2170000}"/>
    <cellStyle name="Migliaia 59 3 2 4 2" xfId="9781" xr:uid="{00000000-0005-0000-0000-0000D3170000}"/>
    <cellStyle name="Migliaia 59 3 2 5" xfId="7527" xr:uid="{00000000-0005-0000-0000-0000D4170000}"/>
    <cellStyle name="Migliaia 59 3 2 5 2" xfId="10263" xr:uid="{00000000-0005-0000-0000-0000D5170000}"/>
    <cellStyle name="Migliaia 59 3 2 6" xfId="9184" xr:uid="{00000000-0005-0000-0000-0000D6170000}"/>
    <cellStyle name="Migliaia 59 3 3" xfId="2606" xr:uid="{00000000-0005-0000-0000-0000D7170000}"/>
    <cellStyle name="Migliaia 59 3 3 2" xfId="2607" xr:uid="{00000000-0005-0000-0000-0000D8170000}"/>
    <cellStyle name="Migliaia 59 3 3 2 2" xfId="9188" xr:uid="{00000000-0005-0000-0000-0000D9170000}"/>
    <cellStyle name="Migliaia 59 3 3 3" xfId="2608" xr:uid="{00000000-0005-0000-0000-0000DA170000}"/>
    <cellStyle name="Migliaia 59 3 3 3 2" xfId="9189" xr:uid="{00000000-0005-0000-0000-0000DB170000}"/>
    <cellStyle name="Migliaia 59 3 3 4" xfId="6362" xr:uid="{00000000-0005-0000-0000-0000DC170000}"/>
    <cellStyle name="Migliaia 59 3 3 4 2" xfId="9782" xr:uid="{00000000-0005-0000-0000-0000DD170000}"/>
    <cellStyle name="Migliaia 59 3 3 5" xfId="7528" xr:uid="{00000000-0005-0000-0000-0000DE170000}"/>
    <cellStyle name="Migliaia 59 3 3 5 2" xfId="10264" xr:uid="{00000000-0005-0000-0000-0000DF170000}"/>
    <cellStyle name="Migliaia 59 3 3 6" xfId="9187" xr:uid="{00000000-0005-0000-0000-0000E0170000}"/>
    <cellStyle name="Migliaia 59 3 4" xfId="2609" xr:uid="{00000000-0005-0000-0000-0000E1170000}"/>
    <cellStyle name="Migliaia 59 3 4 2" xfId="9190" xr:uid="{00000000-0005-0000-0000-0000E2170000}"/>
    <cellStyle name="Migliaia 59 3 5" xfId="2610" xr:uid="{00000000-0005-0000-0000-0000E3170000}"/>
    <cellStyle name="Migliaia 59 3 5 2" xfId="9191" xr:uid="{00000000-0005-0000-0000-0000E4170000}"/>
    <cellStyle name="Migliaia 59 3 6" xfId="6360" xr:uid="{00000000-0005-0000-0000-0000E5170000}"/>
    <cellStyle name="Migliaia 59 3 6 2" xfId="9780" xr:uid="{00000000-0005-0000-0000-0000E6170000}"/>
    <cellStyle name="Migliaia 59 3 7" xfId="7526" xr:uid="{00000000-0005-0000-0000-0000E7170000}"/>
    <cellStyle name="Migliaia 59 3 7 2" xfId="10262" xr:uid="{00000000-0005-0000-0000-0000E8170000}"/>
    <cellStyle name="Migliaia 59 3 8" xfId="9183" xr:uid="{00000000-0005-0000-0000-0000E9170000}"/>
    <cellStyle name="Migliaia 59 4" xfId="2611" xr:uid="{00000000-0005-0000-0000-0000EA170000}"/>
    <cellStyle name="Migliaia 59 4 2" xfId="2612" xr:uid="{00000000-0005-0000-0000-0000EB170000}"/>
    <cellStyle name="Migliaia 59 4 2 2" xfId="2613" xr:uid="{00000000-0005-0000-0000-0000EC170000}"/>
    <cellStyle name="Migliaia 59 4 2 2 2" xfId="9194" xr:uid="{00000000-0005-0000-0000-0000ED170000}"/>
    <cellStyle name="Migliaia 59 4 2 3" xfId="9193" xr:uid="{00000000-0005-0000-0000-0000EE170000}"/>
    <cellStyle name="Migliaia 59 4 3" xfId="2614" xr:uid="{00000000-0005-0000-0000-0000EF170000}"/>
    <cellStyle name="Migliaia 59 4 3 2" xfId="9195" xr:uid="{00000000-0005-0000-0000-0000F0170000}"/>
    <cellStyle name="Migliaia 59 4 4" xfId="2615" xr:uid="{00000000-0005-0000-0000-0000F1170000}"/>
    <cellStyle name="Migliaia 59 4 4 2" xfId="9196" xr:uid="{00000000-0005-0000-0000-0000F2170000}"/>
    <cellStyle name="Migliaia 59 4 5" xfId="6363" xr:uid="{00000000-0005-0000-0000-0000F3170000}"/>
    <cellStyle name="Migliaia 59 4 5 2" xfId="9783" xr:uid="{00000000-0005-0000-0000-0000F4170000}"/>
    <cellStyle name="Migliaia 59 4 6" xfId="7529" xr:uid="{00000000-0005-0000-0000-0000F5170000}"/>
    <cellStyle name="Migliaia 59 4 6 2" xfId="10265" xr:uid="{00000000-0005-0000-0000-0000F6170000}"/>
    <cellStyle name="Migliaia 59 4 7" xfId="9192" xr:uid="{00000000-0005-0000-0000-0000F7170000}"/>
    <cellStyle name="Migliaia 59 5" xfId="2616" xr:uid="{00000000-0005-0000-0000-0000F8170000}"/>
    <cellStyle name="Migliaia 59 5 2" xfId="2617" xr:uid="{00000000-0005-0000-0000-0000F9170000}"/>
    <cellStyle name="Migliaia 59 5 2 2" xfId="9198" xr:uid="{00000000-0005-0000-0000-0000FA170000}"/>
    <cellStyle name="Migliaia 59 5 3" xfId="2618" xr:uid="{00000000-0005-0000-0000-0000FB170000}"/>
    <cellStyle name="Migliaia 59 5 3 2" xfId="9199" xr:uid="{00000000-0005-0000-0000-0000FC170000}"/>
    <cellStyle name="Migliaia 59 5 4" xfId="6364" xr:uid="{00000000-0005-0000-0000-0000FD170000}"/>
    <cellStyle name="Migliaia 59 5 4 2" xfId="9784" xr:uid="{00000000-0005-0000-0000-0000FE170000}"/>
    <cellStyle name="Migliaia 59 5 5" xfId="7530" xr:uid="{00000000-0005-0000-0000-0000FF170000}"/>
    <cellStyle name="Migliaia 59 5 5 2" xfId="10266" xr:uid="{00000000-0005-0000-0000-000000180000}"/>
    <cellStyle name="Migliaia 59 5 6" xfId="9197" xr:uid="{00000000-0005-0000-0000-000001180000}"/>
    <cellStyle name="Migliaia 59 6" xfId="2619" xr:uid="{00000000-0005-0000-0000-000002180000}"/>
    <cellStyle name="Migliaia 59 6 2" xfId="9200" xr:uid="{00000000-0005-0000-0000-000003180000}"/>
    <cellStyle name="Migliaia 59 7" xfId="2620" xr:uid="{00000000-0005-0000-0000-000004180000}"/>
    <cellStyle name="Migliaia 59 7 2" xfId="9201" xr:uid="{00000000-0005-0000-0000-000005180000}"/>
    <cellStyle name="Migliaia 59 8" xfId="6358" xr:uid="{00000000-0005-0000-0000-000006180000}"/>
    <cellStyle name="Migliaia 59 8 2" xfId="9778" xr:uid="{00000000-0005-0000-0000-000007180000}"/>
    <cellStyle name="Migliaia 59 9" xfId="7524" xr:uid="{00000000-0005-0000-0000-000008180000}"/>
    <cellStyle name="Migliaia 59 9 2" xfId="10260" xr:uid="{00000000-0005-0000-0000-000009180000}"/>
    <cellStyle name="Migliaia 6" xfId="2621" xr:uid="{00000000-0005-0000-0000-00000A180000}"/>
    <cellStyle name="Migliaia 6 10" xfId="9202" xr:uid="{00000000-0005-0000-0000-00000B180000}"/>
    <cellStyle name="Migliaia 6 2" xfId="2622" xr:uid="{00000000-0005-0000-0000-00000C180000}"/>
    <cellStyle name="Migliaia 6 2 2" xfId="2623" xr:uid="{00000000-0005-0000-0000-00000D180000}"/>
    <cellStyle name="Migliaia 6 2 2 2" xfId="9204" xr:uid="{00000000-0005-0000-0000-00000E180000}"/>
    <cellStyle name="Migliaia 6 2 3" xfId="2624" xr:uid="{00000000-0005-0000-0000-00000F180000}"/>
    <cellStyle name="Migliaia 6 2 3 2" xfId="9205" xr:uid="{00000000-0005-0000-0000-000010180000}"/>
    <cellStyle name="Migliaia 6 2 4" xfId="6366" xr:uid="{00000000-0005-0000-0000-000011180000}"/>
    <cellStyle name="Migliaia 6 2 4 2" xfId="9786" xr:uid="{00000000-0005-0000-0000-000012180000}"/>
    <cellStyle name="Migliaia 6 2 5" xfId="7532" xr:uid="{00000000-0005-0000-0000-000013180000}"/>
    <cellStyle name="Migliaia 6 2 5 2" xfId="10268" xr:uid="{00000000-0005-0000-0000-000014180000}"/>
    <cellStyle name="Migliaia 6 2 6" xfId="9203" xr:uid="{00000000-0005-0000-0000-000015180000}"/>
    <cellStyle name="Migliaia 6 3" xfId="2625" xr:uid="{00000000-0005-0000-0000-000016180000}"/>
    <cellStyle name="Migliaia 6 3 2" xfId="2626" xr:uid="{00000000-0005-0000-0000-000017180000}"/>
    <cellStyle name="Migliaia 6 3 2 2" xfId="2627" xr:uid="{00000000-0005-0000-0000-000018180000}"/>
    <cellStyle name="Migliaia 6 3 2 2 2" xfId="9208" xr:uid="{00000000-0005-0000-0000-000019180000}"/>
    <cellStyle name="Migliaia 6 3 2 3" xfId="2628" xr:uid="{00000000-0005-0000-0000-00001A180000}"/>
    <cellStyle name="Migliaia 6 3 2 3 2" xfId="9209" xr:uid="{00000000-0005-0000-0000-00001B180000}"/>
    <cellStyle name="Migliaia 6 3 2 4" xfId="6368" xr:uid="{00000000-0005-0000-0000-00001C180000}"/>
    <cellStyle name="Migliaia 6 3 2 4 2" xfId="9788" xr:uid="{00000000-0005-0000-0000-00001D180000}"/>
    <cellStyle name="Migliaia 6 3 2 5" xfId="7534" xr:uid="{00000000-0005-0000-0000-00001E180000}"/>
    <cellStyle name="Migliaia 6 3 2 5 2" xfId="10270" xr:uid="{00000000-0005-0000-0000-00001F180000}"/>
    <cellStyle name="Migliaia 6 3 2 6" xfId="9207" xr:uid="{00000000-0005-0000-0000-000020180000}"/>
    <cellStyle name="Migliaia 6 3 3" xfId="2629" xr:uid="{00000000-0005-0000-0000-000021180000}"/>
    <cellStyle name="Migliaia 6 3 3 2" xfId="2630" xr:uid="{00000000-0005-0000-0000-000022180000}"/>
    <cellStyle name="Migliaia 6 3 3 2 2" xfId="9211" xr:uid="{00000000-0005-0000-0000-000023180000}"/>
    <cellStyle name="Migliaia 6 3 3 3" xfId="2631" xr:uid="{00000000-0005-0000-0000-000024180000}"/>
    <cellStyle name="Migliaia 6 3 3 3 2" xfId="9212" xr:uid="{00000000-0005-0000-0000-000025180000}"/>
    <cellStyle name="Migliaia 6 3 3 4" xfId="6369" xr:uid="{00000000-0005-0000-0000-000026180000}"/>
    <cellStyle name="Migliaia 6 3 3 4 2" xfId="9789" xr:uid="{00000000-0005-0000-0000-000027180000}"/>
    <cellStyle name="Migliaia 6 3 3 5" xfId="7535" xr:uid="{00000000-0005-0000-0000-000028180000}"/>
    <cellStyle name="Migliaia 6 3 3 5 2" xfId="10271" xr:uid="{00000000-0005-0000-0000-000029180000}"/>
    <cellStyle name="Migliaia 6 3 3 6" xfId="9210" xr:uid="{00000000-0005-0000-0000-00002A180000}"/>
    <cellStyle name="Migliaia 6 3 4" xfId="2632" xr:uid="{00000000-0005-0000-0000-00002B180000}"/>
    <cellStyle name="Migliaia 6 3 4 2" xfId="9213" xr:uid="{00000000-0005-0000-0000-00002C180000}"/>
    <cellStyle name="Migliaia 6 3 5" xfId="2633" xr:uid="{00000000-0005-0000-0000-00002D180000}"/>
    <cellStyle name="Migliaia 6 3 5 2" xfId="9214" xr:uid="{00000000-0005-0000-0000-00002E180000}"/>
    <cellStyle name="Migliaia 6 3 6" xfId="6367" xr:uid="{00000000-0005-0000-0000-00002F180000}"/>
    <cellStyle name="Migliaia 6 3 6 2" xfId="9787" xr:uid="{00000000-0005-0000-0000-000030180000}"/>
    <cellStyle name="Migliaia 6 3 7" xfId="7533" xr:uid="{00000000-0005-0000-0000-000031180000}"/>
    <cellStyle name="Migliaia 6 3 7 2" xfId="10269" xr:uid="{00000000-0005-0000-0000-000032180000}"/>
    <cellStyle name="Migliaia 6 3 8" xfId="9206" xr:uid="{00000000-0005-0000-0000-000033180000}"/>
    <cellStyle name="Migliaia 6 4" xfId="2634" xr:uid="{00000000-0005-0000-0000-000034180000}"/>
    <cellStyle name="Migliaia 6 4 2" xfId="2635" xr:uid="{00000000-0005-0000-0000-000035180000}"/>
    <cellStyle name="Migliaia 6 4 2 2" xfId="2636" xr:uid="{00000000-0005-0000-0000-000036180000}"/>
    <cellStyle name="Migliaia 6 4 2 2 2" xfId="9217" xr:uid="{00000000-0005-0000-0000-000037180000}"/>
    <cellStyle name="Migliaia 6 4 2 3" xfId="9216" xr:uid="{00000000-0005-0000-0000-000038180000}"/>
    <cellStyle name="Migliaia 6 4 3" xfId="2637" xr:uid="{00000000-0005-0000-0000-000039180000}"/>
    <cellStyle name="Migliaia 6 4 3 2" xfId="9218" xr:uid="{00000000-0005-0000-0000-00003A180000}"/>
    <cellStyle name="Migliaia 6 4 4" xfId="2638" xr:uid="{00000000-0005-0000-0000-00003B180000}"/>
    <cellStyle name="Migliaia 6 4 4 2" xfId="9219" xr:uid="{00000000-0005-0000-0000-00003C180000}"/>
    <cellStyle name="Migliaia 6 4 5" xfId="6370" xr:uid="{00000000-0005-0000-0000-00003D180000}"/>
    <cellStyle name="Migliaia 6 4 5 2" xfId="9790" xr:uid="{00000000-0005-0000-0000-00003E180000}"/>
    <cellStyle name="Migliaia 6 4 6" xfId="7536" xr:uid="{00000000-0005-0000-0000-00003F180000}"/>
    <cellStyle name="Migliaia 6 4 6 2" xfId="10272" xr:uid="{00000000-0005-0000-0000-000040180000}"/>
    <cellStyle name="Migliaia 6 4 7" xfId="9215" xr:uid="{00000000-0005-0000-0000-000041180000}"/>
    <cellStyle name="Migliaia 6 5" xfId="2639" xr:uid="{00000000-0005-0000-0000-000042180000}"/>
    <cellStyle name="Migliaia 6 5 2" xfId="2640" xr:uid="{00000000-0005-0000-0000-000043180000}"/>
    <cellStyle name="Migliaia 6 5 2 2" xfId="9221" xr:uid="{00000000-0005-0000-0000-000044180000}"/>
    <cellStyle name="Migliaia 6 5 3" xfId="2641" xr:uid="{00000000-0005-0000-0000-000045180000}"/>
    <cellStyle name="Migliaia 6 5 3 2" xfId="9222" xr:uid="{00000000-0005-0000-0000-000046180000}"/>
    <cellStyle name="Migliaia 6 5 4" xfId="6371" xr:uid="{00000000-0005-0000-0000-000047180000}"/>
    <cellStyle name="Migliaia 6 5 4 2" xfId="9791" xr:uid="{00000000-0005-0000-0000-000048180000}"/>
    <cellStyle name="Migliaia 6 5 5" xfId="7537" xr:uid="{00000000-0005-0000-0000-000049180000}"/>
    <cellStyle name="Migliaia 6 5 5 2" xfId="10273" xr:uid="{00000000-0005-0000-0000-00004A180000}"/>
    <cellStyle name="Migliaia 6 5 6" xfId="9220" xr:uid="{00000000-0005-0000-0000-00004B180000}"/>
    <cellStyle name="Migliaia 6 6" xfId="2642" xr:uid="{00000000-0005-0000-0000-00004C180000}"/>
    <cellStyle name="Migliaia 6 6 2" xfId="9223" xr:uid="{00000000-0005-0000-0000-00004D180000}"/>
    <cellStyle name="Migliaia 6 7" xfId="2643" xr:uid="{00000000-0005-0000-0000-00004E180000}"/>
    <cellStyle name="Migliaia 6 7 2" xfId="9224" xr:uid="{00000000-0005-0000-0000-00004F180000}"/>
    <cellStyle name="Migliaia 6 8" xfId="6365" xr:uid="{00000000-0005-0000-0000-000050180000}"/>
    <cellStyle name="Migliaia 6 8 2" xfId="9785" xr:uid="{00000000-0005-0000-0000-000051180000}"/>
    <cellStyle name="Migliaia 6 9" xfId="7531" xr:uid="{00000000-0005-0000-0000-000052180000}"/>
    <cellStyle name="Migliaia 6 9 2" xfId="10267" xr:uid="{00000000-0005-0000-0000-000053180000}"/>
    <cellStyle name="Migliaia 60" xfId="2644" xr:uid="{00000000-0005-0000-0000-000054180000}"/>
    <cellStyle name="Migliaia 60 10" xfId="9225" xr:uid="{00000000-0005-0000-0000-000055180000}"/>
    <cellStyle name="Migliaia 60 2" xfId="2645" xr:uid="{00000000-0005-0000-0000-000056180000}"/>
    <cellStyle name="Migliaia 60 2 2" xfId="2646" xr:uid="{00000000-0005-0000-0000-000057180000}"/>
    <cellStyle name="Migliaia 60 2 2 2" xfId="9227" xr:uid="{00000000-0005-0000-0000-000058180000}"/>
    <cellStyle name="Migliaia 60 2 3" xfId="2647" xr:uid="{00000000-0005-0000-0000-000059180000}"/>
    <cellStyle name="Migliaia 60 2 3 2" xfId="9228" xr:uid="{00000000-0005-0000-0000-00005A180000}"/>
    <cellStyle name="Migliaia 60 2 4" xfId="6373" xr:uid="{00000000-0005-0000-0000-00005B180000}"/>
    <cellStyle name="Migliaia 60 2 4 2" xfId="9793" xr:uid="{00000000-0005-0000-0000-00005C180000}"/>
    <cellStyle name="Migliaia 60 2 5" xfId="7539" xr:uid="{00000000-0005-0000-0000-00005D180000}"/>
    <cellStyle name="Migliaia 60 2 5 2" xfId="10275" xr:uid="{00000000-0005-0000-0000-00005E180000}"/>
    <cellStyle name="Migliaia 60 2 6" xfId="9226" xr:uid="{00000000-0005-0000-0000-00005F180000}"/>
    <cellStyle name="Migliaia 60 3" xfId="2648" xr:uid="{00000000-0005-0000-0000-000060180000}"/>
    <cellStyle name="Migliaia 60 3 2" xfId="2649" xr:uid="{00000000-0005-0000-0000-000061180000}"/>
    <cellStyle name="Migliaia 60 3 2 2" xfId="2650" xr:uid="{00000000-0005-0000-0000-000062180000}"/>
    <cellStyle name="Migliaia 60 3 2 2 2" xfId="9231" xr:uid="{00000000-0005-0000-0000-000063180000}"/>
    <cellStyle name="Migliaia 60 3 2 3" xfId="2651" xr:uid="{00000000-0005-0000-0000-000064180000}"/>
    <cellStyle name="Migliaia 60 3 2 3 2" xfId="9232" xr:uid="{00000000-0005-0000-0000-000065180000}"/>
    <cellStyle name="Migliaia 60 3 2 4" xfId="6375" xr:uid="{00000000-0005-0000-0000-000066180000}"/>
    <cellStyle name="Migliaia 60 3 2 4 2" xfId="9795" xr:uid="{00000000-0005-0000-0000-000067180000}"/>
    <cellStyle name="Migliaia 60 3 2 5" xfId="7541" xr:uid="{00000000-0005-0000-0000-000068180000}"/>
    <cellStyle name="Migliaia 60 3 2 5 2" xfId="10277" xr:uid="{00000000-0005-0000-0000-000069180000}"/>
    <cellStyle name="Migliaia 60 3 2 6" xfId="9230" xr:uid="{00000000-0005-0000-0000-00006A180000}"/>
    <cellStyle name="Migliaia 60 3 3" xfId="2652" xr:uid="{00000000-0005-0000-0000-00006B180000}"/>
    <cellStyle name="Migliaia 60 3 3 2" xfId="2653" xr:uid="{00000000-0005-0000-0000-00006C180000}"/>
    <cellStyle name="Migliaia 60 3 3 2 2" xfId="9234" xr:uid="{00000000-0005-0000-0000-00006D180000}"/>
    <cellStyle name="Migliaia 60 3 3 3" xfId="2654" xr:uid="{00000000-0005-0000-0000-00006E180000}"/>
    <cellStyle name="Migliaia 60 3 3 3 2" xfId="9235" xr:uid="{00000000-0005-0000-0000-00006F180000}"/>
    <cellStyle name="Migliaia 60 3 3 4" xfId="6376" xr:uid="{00000000-0005-0000-0000-000070180000}"/>
    <cellStyle name="Migliaia 60 3 3 4 2" xfId="9796" xr:uid="{00000000-0005-0000-0000-000071180000}"/>
    <cellStyle name="Migliaia 60 3 3 5" xfId="7542" xr:uid="{00000000-0005-0000-0000-000072180000}"/>
    <cellStyle name="Migliaia 60 3 3 5 2" xfId="10278" xr:uid="{00000000-0005-0000-0000-000073180000}"/>
    <cellStyle name="Migliaia 60 3 3 6" xfId="9233" xr:uid="{00000000-0005-0000-0000-000074180000}"/>
    <cellStyle name="Migliaia 60 3 4" xfId="2655" xr:uid="{00000000-0005-0000-0000-000075180000}"/>
    <cellStyle name="Migliaia 60 3 4 2" xfId="9236" xr:uid="{00000000-0005-0000-0000-000076180000}"/>
    <cellStyle name="Migliaia 60 3 5" xfId="2656" xr:uid="{00000000-0005-0000-0000-000077180000}"/>
    <cellStyle name="Migliaia 60 3 5 2" xfId="9237" xr:uid="{00000000-0005-0000-0000-000078180000}"/>
    <cellStyle name="Migliaia 60 3 6" xfId="6374" xr:uid="{00000000-0005-0000-0000-000079180000}"/>
    <cellStyle name="Migliaia 60 3 6 2" xfId="9794" xr:uid="{00000000-0005-0000-0000-00007A180000}"/>
    <cellStyle name="Migliaia 60 3 7" xfId="7540" xr:uid="{00000000-0005-0000-0000-00007B180000}"/>
    <cellStyle name="Migliaia 60 3 7 2" xfId="10276" xr:uid="{00000000-0005-0000-0000-00007C180000}"/>
    <cellStyle name="Migliaia 60 3 8" xfId="9229" xr:uid="{00000000-0005-0000-0000-00007D180000}"/>
    <cellStyle name="Migliaia 60 4" xfId="2657" xr:uid="{00000000-0005-0000-0000-00007E180000}"/>
    <cellStyle name="Migliaia 60 4 2" xfId="2658" xr:uid="{00000000-0005-0000-0000-00007F180000}"/>
    <cellStyle name="Migliaia 60 4 2 2" xfId="2659" xr:uid="{00000000-0005-0000-0000-000080180000}"/>
    <cellStyle name="Migliaia 60 4 2 2 2" xfId="9240" xr:uid="{00000000-0005-0000-0000-000081180000}"/>
    <cellStyle name="Migliaia 60 4 2 3" xfId="9239" xr:uid="{00000000-0005-0000-0000-000082180000}"/>
    <cellStyle name="Migliaia 60 4 3" xfId="2660" xr:uid="{00000000-0005-0000-0000-000083180000}"/>
    <cellStyle name="Migliaia 60 4 3 2" xfId="9241" xr:uid="{00000000-0005-0000-0000-000084180000}"/>
    <cellStyle name="Migliaia 60 4 4" xfId="2661" xr:uid="{00000000-0005-0000-0000-000085180000}"/>
    <cellStyle name="Migliaia 60 4 4 2" xfId="9242" xr:uid="{00000000-0005-0000-0000-000086180000}"/>
    <cellStyle name="Migliaia 60 4 5" xfId="6377" xr:uid="{00000000-0005-0000-0000-000087180000}"/>
    <cellStyle name="Migliaia 60 4 5 2" xfId="9797" xr:uid="{00000000-0005-0000-0000-000088180000}"/>
    <cellStyle name="Migliaia 60 4 6" xfId="7543" xr:uid="{00000000-0005-0000-0000-000089180000}"/>
    <cellStyle name="Migliaia 60 4 6 2" xfId="10279" xr:uid="{00000000-0005-0000-0000-00008A180000}"/>
    <cellStyle name="Migliaia 60 4 7" xfId="9238" xr:uid="{00000000-0005-0000-0000-00008B180000}"/>
    <cellStyle name="Migliaia 60 5" xfId="2662" xr:uid="{00000000-0005-0000-0000-00008C180000}"/>
    <cellStyle name="Migliaia 60 5 2" xfId="2663" xr:uid="{00000000-0005-0000-0000-00008D180000}"/>
    <cellStyle name="Migliaia 60 5 2 2" xfId="9244" xr:uid="{00000000-0005-0000-0000-00008E180000}"/>
    <cellStyle name="Migliaia 60 5 3" xfId="2664" xr:uid="{00000000-0005-0000-0000-00008F180000}"/>
    <cellStyle name="Migliaia 60 5 3 2" xfId="9245" xr:uid="{00000000-0005-0000-0000-000090180000}"/>
    <cellStyle name="Migliaia 60 5 4" xfId="6378" xr:uid="{00000000-0005-0000-0000-000091180000}"/>
    <cellStyle name="Migliaia 60 5 4 2" xfId="9798" xr:uid="{00000000-0005-0000-0000-000092180000}"/>
    <cellStyle name="Migliaia 60 5 5" xfId="7544" xr:uid="{00000000-0005-0000-0000-000093180000}"/>
    <cellStyle name="Migliaia 60 5 5 2" xfId="10280" xr:uid="{00000000-0005-0000-0000-000094180000}"/>
    <cellStyle name="Migliaia 60 5 6" xfId="9243" xr:uid="{00000000-0005-0000-0000-000095180000}"/>
    <cellStyle name="Migliaia 60 6" xfId="2665" xr:uid="{00000000-0005-0000-0000-000096180000}"/>
    <cellStyle name="Migliaia 60 6 2" xfId="9246" xr:uid="{00000000-0005-0000-0000-000097180000}"/>
    <cellStyle name="Migliaia 60 7" xfId="2666" xr:uid="{00000000-0005-0000-0000-000098180000}"/>
    <cellStyle name="Migliaia 60 7 2" xfId="9247" xr:uid="{00000000-0005-0000-0000-000099180000}"/>
    <cellStyle name="Migliaia 60 8" xfId="6372" xr:uid="{00000000-0005-0000-0000-00009A180000}"/>
    <cellStyle name="Migliaia 60 8 2" xfId="9792" xr:uid="{00000000-0005-0000-0000-00009B180000}"/>
    <cellStyle name="Migliaia 60 9" xfId="7538" xr:uid="{00000000-0005-0000-0000-00009C180000}"/>
    <cellStyle name="Migliaia 60 9 2" xfId="10274" xr:uid="{00000000-0005-0000-0000-00009D180000}"/>
    <cellStyle name="Migliaia 61" xfId="2667" xr:uid="{00000000-0005-0000-0000-00009E180000}"/>
    <cellStyle name="Migliaia 61 10" xfId="9248" xr:uid="{00000000-0005-0000-0000-00009F180000}"/>
    <cellStyle name="Migliaia 61 2" xfId="2668" xr:uid="{00000000-0005-0000-0000-0000A0180000}"/>
    <cellStyle name="Migliaia 61 2 2" xfId="2669" xr:uid="{00000000-0005-0000-0000-0000A1180000}"/>
    <cellStyle name="Migliaia 61 2 2 2" xfId="9250" xr:uid="{00000000-0005-0000-0000-0000A2180000}"/>
    <cellStyle name="Migliaia 61 2 3" xfId="2670" xr:uid="{00000000-0005-0000-0000-0000A3180000}"/>
    <cellStyle name="Migliaia 61 2 3 2" xfId="9251" xr:uid="{00000000-0005-0000-0000-0000A4180000}"/>
    <cellStyle name="Migliaia 61 2 4" xfId="6380" xr:uid="{00000000-0005-0000-0000-0000A5180000}"/>
    <cellStyle name="Migliaia 61 2 4 2" xfId="9800" xr:uid="{00000000-0005-0000-0000-0000A6180000}"/>
    <cellStyle name="Migliaia 61 2 5" xfId="7546" xr:uid="{00000000-0005-0000-0000-0000A7180000}"/>
    <cellStyle name="Migliaia 61 2 5 2" xfId="10282" xr:uid="{00000000-0005-0000-0000-0000A8180000}"/>
    <cellStyle name="Migliaia 61 2 6" xfId="9249" xr:uid="{00000000-0005-0000-0000-0000A9180000}"/>
    <cellStyle name="Migliaia 61 3" xfId="2671" xr:uid="{00000000-0005-0000-0000-0000AA180000}"/>
    <cellStyle name="Migliaia 61 3 2" xfId="2672" xr:uid="{00000000-0005-0000-0000-0000AB180000}"/>
    <cellStyle name="Migliaia 61 3 2 2" xfId="2673" xr:uid="{00000000-0005-0000-0000-0000AC180000}"/>
    <cellStyle name="Migliaia 61 3 2 2 2" xfId="9254" xr:uid="{00000000-0005-0000-0000-0000AD180000}"/>
    <cellStyle name="Migliaia 61 3 2 3" xfId="2674" xr:uid="{00000000-0005-0000-0000-0000AE180000}"/>
    <cellStyle name="Migliaia 61 3 2 3 2" xfId="9255" xr:uid="{00000000-0005-0000-0000-0000AF180000}"/>
    <cellStyle name="Migliaia 61 3 2 4" xfId="6382" xr:uid="{00000000-0005-0000-0000-0000B0180000}"/>
    <cellStyle name="Migliaia 61 3 2 4 2" xfId="9802" xr:uid="{00000000-0005-0000-0000-0000B1180000}"/>
    <cellStyle name="Migliaia 61 3 2 5" xfId="7548" xr:uid="{00000000-0005-0000-0000-0000B2180000}"/>
    <cellStyle name="Migliaia 61 3 2 5 2" xfId="10284" xr:uid="{00000000-0005-0000-0000-0000B3180000}"/>
    <cellStyle name="Migliaia 61 3 2 6" xfId="9253" xr:uid="{00000000-0005-0000-0000-0000B4180000}"/>
    <cellStyle name="Migliaia 61 3 3" xfId="2675" xr:uid="{00000000-0005-0000-0000-0000B5180000}"/>
    <cellStyle name="Migliaia 61 3 3 2" xfId="2676" xr:uid="{00000000-0005-0000-0000-0000B6180000}"/>
    <cellStyle name="Migliaia 61 3 3 2 2" xfId="9257" xr:uid="{00000000-0005-0000-0000-0000B7180000}"/>
    <cellStyle name="Migliaia 61 3 3 3" xfId="2677" xr:uid="{00000000-0005-0000-0000-0000B8180000}"/>
    <cellStyle name="Migliaia 61 3 3 3 2" xfId="9258" xr:uid="{00000000-0005-0000-0000-0000B9180000}"/>
    <cellStyle name="Migliaia 61 3 3 4" xfId="6383" xr:uid="{00000000-0005-0000-0000-0000BA180000}"/>
    <cellStyle name="Migliaia 61 3 3 4 2" xfId="9803" xr:uid="{00000000-0005-0000-0000-0000BB180000}"/>
    <cellStyle name="Migliaia 61 3 3 5" xfId="7549" xr:uid="{00000000-0005-0000-0000-0000BC180000}"/>
    <cellStyle name="Migliaia 61 3 3 5 2" xfId="10285" xr:uid="{00000000-0005-0000-0000-0000BD180000}"/>
    <cellStyle name="Migliaia 61 3 3 6" xfId="9256" xr:uid="{00000000-0005-0000-0000-0000BE180000}"/>
    <cellStyle name="Migliaia 61 3 4" xfId="2678" xr:uid="{00000000-0005-0000-0000-0000BF180000}"/>
    <cellStyle name="Migliaia 61 3 4 2" xfId="9259" xr:uid="{00000000-0005-0000-0000-0000C0180000}"/>
    <cellStyle name="Migliaia 61 3 5" xfId="2679" xr:uid="{00000000-0005-0000-0000-0000C1180000}"/>
    <cellStyle name="Migliaia 61 3 5 2" xfId="9260" xr:uid="{00000000-0005-0000-0000-0000C2180000}"/>
    <cellStyle name="Migliaia 61 3 6" xfId="6381" xr:uid="{00000000-0005-0000-0000-0000C3180000}"/>
    <cellStyle name="Migliaia 61 3 6 2" xfId="9801" xr:uid="{00000000-0005-0000-0000-0000C4180000}"/>
    <cellStyle name="Migliaia 61 3 7" xfId="7547" xr:uid="{00000000-0005-0000-0000-0000C5180000}"/>
    <cellStyle name="Migliaia 61 3 7 2" xfId="10283" xr:uid="{00000000-0005-0000-0000-0000C6180000}"/>
    <cellStyle name="Migliaia 61 3 8" xfId="9252" xr:uid="{00000000-0005-0000-0000-0000C7180000}"/>
    <cellStyle name="Migliaia 61 4" xfId="2680" xr:uid="{00000000-0005-0000-0000-0000C8180000}"/>
    <cellStyle name="Migliaia 61 4 2" xfId="2681" xr:uid="{00000000-0005-0000-0000-0000C9180000}"/>
    <cellStyle name="Migliaia 61 4 2 2" xfId="2682" xr:uid="{00000000-0005-0000-0000-0000CA180000}"/>
    <cellStyle name="Migliaia 61 4 2 2 2" xfId="9263" xr:uid="{00000000-0005-0000-0000-0000CB180000}"/>
    <cellStyle name="Migliaia 61 4 2 3" xfId="9262" xr:uid="{00000000-0005-0000-0000-0000CC180000}"/>
    <cellStyle name="Migliaia 61 4 3" xfId="2683" xr:uid="{00000000-0005-0000-0000-0000CD180000}"/>
    <cellStyle name="Migliaia 61 4 3 2" xfId="9264" xr:uid="{00000000-0005-0000-0000-0000CE180000}"/>
    <cellStyle name="Migliaia 61 4 4" xfId="2684" xr:uid="{00000000-0005-0000-0000-0000CF180000}"/>
    <cellStyle name="Migliaia 61 4 4 2" xfId="9265" xr:uid="{00000000-0005-0000-0000-0000D0180000}"/>
    <cellStyle name="Migliaia 61 4 5" xfId="6384" xr:uid="{00000000-0005-0000-0000-0000D1180000}"/>
    <cellStyle name="Migliaia 61 4 5 2" xfId="9804" xr:uid="{00000000-0005-0000-0000-0000D2180000}"/>
    <cellStyle name="Migliaia 61 4 6" xfId="7550" xr:uid="{00000000-0005-0000-0000-0000D3180000}"/>
    <cellStyle name="Migliaia 61 4 6 2" xfId="10286" xr:uid="{00000000-0005-0000-0000-0000D4180000}"/>
    <cellStyle name="Migliaia 61 4 7" xfId="9261" xr:uid="{00000000-0005-0000-0000-0000D5180000}"/>
    <cellStyle name="Migliaia 61 5" xfId="2685" xr:uid="{00000000-0005-0000-0000-0000D6180000}"/>
    <cellStyle name="Migliaia 61 5 2" xfId="2686" xr:uid="{00000000-0005-0000-0000-0000D7180000}"/>
    <cellStyle name="Migliaia 61 5 2 2" xfId="9267" xr:uid="{00000000-0005-0000-0000-0000D8180000}"/>
    <cellStyle name="Migliaia 61 5 3" xfId="2687" xr:uid="{00000000-0005-0000-0000-0000D9180000}"/>
    <cellStyle name="Migliaia 61 5 3 2" xfId="9268" xr:uid="{00000000-0005-0000-0000-0000DA180000}"/>
    <cellStyle name="Migliaia 61 5 4" xfId="6385" xr:uid="{00000000-0005-0000-0000-0000DB180000}"/>
    <cellStyle name="Migliaia 61 5 4 2" xfId="9805" xr:uid="{00000000-0005-0000-0000-0000DC180000}"/>
    <cellStyle name="Migliaia 61 5 5" xfId="7551" xr:uid="{00000000-0005-0000-0000-0000DD180000}"/>
    <cellStyle name="Migliaia 61 5 5 2" xfId="10287" xr:uid="{00000000-0005-0000-0000-0000DE180000}"/>
    <cellStyle name="Migliaia 61 5 6" xfId="9266" xr:uid="{00000000-0005-0000-0000-0000DF180000}"/>
    <cellStyle name="Migliaia 61 6" xfId="2688" xr:uid="{00000000-0005-0000-0000-0000E0180000}"/>
    <cellStyle name="Migliaia 61 6 2" xfId="9269" xr:uid="{00000000-0005-0000-0000-0000E1180000}"/>
    <cellStyle name="Migliaia 61 7" xfId="2689" xr:uid="{00000000-0005-0000-0000-0000E2180000}"/>
    <cellStyle name="Migliaia 61 7 2" xfId="9270" xr:uid="{00000000-0005-0000-0000-0000E3180000}"/>
    <cellStyle name="Migliaia 61 8" xfId="6379" xr:uid="{00000000-0005-0000-0000-0000E4180000}"/>
    <cellStyle name="Migliaia 61 8 2" xfId="9799" xr:uid="{00000000-0005-0000-0000-0000E5180000}"/>
    <cellStyle name="Migliaia 61 9" xfId="7545" xr:uid="{00000000-0005-0000-0000-0000E6180000}"/>
    <cellStyle name="Migliaia 61 9 2" xfId="10281" xr:uid="{00000000-0005-0000-0000-0000E7180000}"/>
    <cellStyle name="Migliaia 7" xfId="2690" xr:uid="{00000000-0005-0000-0000-0000E8180000}"/>
    <cellStyle name="Migliaia 7 10" xfId="9271" xr:uid="{00000000-0005-0000-0000-0000E9180000}"/>
    <cellStyle name="Migliaia 7 2" xfId="2691" xr:uid="{00000000-0005-0000-0000-0000EA180000}"/>
    <cellStyle name="Migliaia 7 2 2" xfId="2692" xr:uid="{00000000-0005-0000-0000-0000EB180000}"/>
    <cellStyle name="Migliaia 7 2 2 2" xfId="9273" xr:uid="{00000000-0005-0000-0000-0000EC180000}"/>
    <cellStyle name="Migliaia 7 2 3" xfId="2693" xr:uid="{00000000-0005-0000-0000-0000ED180000}"/>
    <cellStyle name="Migliaia 7 2 3 2" xfId="9274" xr:uid="{00000000-0005-0000-0000-0000EE180000}"/>
    <cellStyle name="Migliaia 7 2 4" xfId="6387" xr:uid="{00000000-0005-0000-0000-0000EF180000}"/>
    <cellStyle name="Migliaia 7 2 4 2" xfId="9807" xr:uid="{00000000-0005-0000-0000-0000F0180000}"/>
    <cellStyle name="Migliaia 7 2 5" xfId="7553" xr:uid="{00000000-0005-0000-0000-0000F1180000}"/>
    <cellStyle name="Migliaia 7 2 5 2" xfId="10289" xr:uid="{00000000-0005-0000-0000-0000F2180000}"/>
    <cellStyle name="Migliaia 7 2 6" xfId="9272" xr:uid="{00000000-0005-0000-0000-0000F3180000}"/>
    <cellStyle name="Migliaia 7 3" xfId="2694" xr:uid="{00000000-0005-0000-0000-0000F4180000}"/>
    <cellStyle name="Migliaia 7 3 2" xfId="2695" xr:uid="{00000000-0005-0000-0000-0000F5180000}"/>
    <cellStyle name="Migliaia 7 3 2 2" xfId="2696" xr:uid="{00000000-0005-0000-0000-0000F6180000}"/>
    <cellStyle name="Migliaia 7 3 2 2 2" xfId="9277" xr:uid="{00000000-0005-0000-0000-0000F7180000}"/>
    <cellStyle name="Migliaia 7 3 2 3" xfId="2697" xr:uid="{00000000-0005-0000-0000-0000F8180000}"/>
    <cellStyle name="Migliaia 7 3 2 3 2" xfId="9278" xr:uid="{00000000-0005-0000-0000-0000F9180000}"/>
    <cellStyle name="Migliaia 7 3 2 4" xfId="6389" xr:uid="{00000000-0005-0000-0000-0000FA180000}"/>
    <cellStyle name="Migliaia 7 3 2 4 2" xfId="9809" xr:uid="{00000000-0005-0000-0000-0000FB180000}"/>
    <cellStyle name="Migliaia 7 3 2 5" xfId="7555" xr:uid="{00000000-0005-0000-0000-0000FC180000}"/>
    <cellStyle name="Migliaia 7 3 2 5 2" xfId="10291" xr:uid="{00000000-0005-0000-0000-0000FD180000}"/>
    <cellStyle name="Migliaia 7 3 2 6" xfId="9276" xr:uid="{00000000-0005-0000-0000-0000FE180000}"/>
    <cellStyle name="Migliaia 7 3 3" xfId="2698" xr:uid="{00000000-0005-0000-0000-0000FF180000}"/>
    <cellStyle name="Migliaia 7 3 3 2" xfId="2699" xr:uid="{00000000-0005-0000-0000-000000190000}"/>
    <cellStyle name="Migliaia 7 3 3 2 2" xfId="9280" xr:uid="{00000000-0005-0000-0000-000001190000}"/>
    <cellStyle name="Migliaia 7 3 3 3" xfId="2700" xr:uid="{00000000-0005-0000-0000-000002190000}"/>
    <cellStyle name="Migliaia 7 3 3 3 2" xfId="9281" xr:uid="{00000000-0005-0000-0000-000003190000}"/>
    <cellStyle name="Migliaia 7 3 3 4" xfId="6390" xr:uid="{00000000-0005-0000-0000-000004190000}"/>
    <cellStyle name="Migliaia 7 3 3 4 2" xfId="9810" xr:uid="{00000000-0005-0000-0000-000005190000}"/>
    <cellStyle name="Migliaia 7 3 3 5" xfId="7556" xr:uid="{00000000-0005-0000-0000-000006190000}"/>
    <cellStyle name="Migliaia 7 3 3 5 2" xfId="10292" xr:uid="{00000000-0005-0000-0000-000007190000}"/>
    <cellStyle name="Migliaia 7 3 3 6" xfId="9279" xr:uid="{00000000-0005-0000-0000-000008190000}"/>
    <cellStyle name="Migliaia 7 3 4" xfId="2701" xr:uid="{00000000-0005-0000-0000-000009190000}"/>
    <cellStyle name="Migliaia 7 3 4 2" xfId="9282" xr:uid="{00000000-0005-0000-0000-00000A190000}"/>
    <cellStyle name="Migliaia 7 3 5" xfId="2702" xr:uid="{00000000-0005-0000-0000-00000B190000}"/>
    <cellStyle name="Migliaia 7 3 5 2" xfId="9283" xr:uid="{00000000-0005-0000-0000-00000C190000}"/>
    <cellStyle name="Migliaia 7 3 6" xfId="6388" xr:uid="{00000000-0005-0000-0000-00000D190000}"/>
    <cellStyle name="Migliaia 7 3 6 2" xfId="9808" xr:uid="{00000000-0005-0000-0000-00000E190000}"/>
    <cellStyle name="Migliaia 7 3 7" xfId="7554" xr:uid="{00000000-0005-0000-0000-00000F190000}"/>
    <cellStyle name="Migliaia 7 3 7 2" xfId="10290" xr:uid="{00000000-0005-0000-0000-000010190000}"/>
    <cellStyle name="Migliaia 7 3 8" xfId="9275" xr:uid="{00000000-0005-0000-0000-000011190000}"/>
    <cellStyle name="Migliaia 7 4" xfId="2703" xr:uid="{00000000-0005-0000-0000-000012190000}"/>
    <cellStyle name="Migliaia 7 4 2" xfId="2704" xr:uid="{00000000-0005-0000-0000-000013190000}"/>
    <cellStyle name="Migliaia 7 4 2 2" xfId="2705" xr:uid="{00000000-0005-0000-0000-000014190000}"/>
    <cellStyle name="Migliaia 7 4 2 2 2" xfId="9286" xr:uid="{00000000-0005-0000-0000-000015190000}"/>
    <cellStyle name="Migliaia 7 4 2 3" xfId="9285" xr:uid="{00000000-0005-0000-0000-000016190000}"/>
    <cellStyle name="Migliaia 7 4 3" xfId="2706" xr:uid="{00000000-0005-0000-0000-000017190000}"/>
    <cellStyle name="Migliaia 7 4 3 2" xfId="9287" xr:uid="{00000000-0005-0000-0000-000018190000}"/>
    <cellStyle name="Migliaia 7 4 4" xfId="2707" xr:uid="{00000000-0005-0000-0000-000019190000}"/>
    <cellStyle name="Migliaia 7 4 4 2" xfId="9288" xr:uid="{00000000-0005-0000-0000-00001A190000}"/>
    <cellStyle name="Migliaia 7 4 5" xfId="6391" xr:uid="{00000000-0005-0000-0000-00001B190000}"/>
    <cellStyle name="Migliaia 7 4 5 2" xfId="9811" xr:uid="{00000000-0005-0000-0000-00001C190000}"/>
    <cellStyle name="Migliaia 7 4 6" xfId="7557" xr:uid="{00000000-0005-0000-0000-00001D190000}"/>
    <cellStyle name="Migliaia 7 4 6 2" xfId="10293" xr:uid="{00000000-0005-0000-0000-00001E190000}"/>
    <cellStyle name="Migliaia 7 4 7" xfId="9284" xr:uid="{00000000-0005-0000-0000-00001F190000}"/>
    <cellStyle name="Migliaia 7 5" xfId="2708" xr:uid="{00000000-0005-0000-0000-000020190000}"/>
    <cellStyle name="Migliaia 7 5 2" xfId="2709" xr:uid="{00000000-0005-0000-0000-000021190000}"/>
    <cellStyle name="Migliaia 7 5 2 2" xfId="9290" xr:uid="{00000000-0005-0000-0000-000022190000}"/>
    <cellStyle name="Migliaia 7 5 3" xfId="2710" xr:uid="{00000000-0005-0000-0000-000023190000}"/>
    <cellStyle name="Migliaia 7 5 3 2" xfId="9291" xr:uid="{00000000-0005-0000-0000-000024190000}"/>
    <cellStyle name="Migliaia 7 5 4" xfId="6392" xr:uid="{00000000-0005-0000-0000-000025190000}"/>
    <cellStyle name="Migliaia 7 5 4 2" xfId="9812" xr:uid="{00000000-0005-0000-0000-000026190000}"/>
    <cellStyle name="Migliaia 7 5 5" xfId="7558" xr:uid="{00000000-0005-0000-0000-000027190000}"/>
    <cellStyle name="Migliaia 7 5 5 2" xfId="10294" xr:uid="{00000000-0005-0000-0000-000028190000}"/>
    <cellStyle name="Migliaia 7 5 6" xfId="9289" xr:uid="{00000000-0005-0000-0000-000029190000}"/>
    <cellStyle name="Migliaia 7 6" xfId="2711" xr:uid="{00000000-0005-0000-0000-00002A190000}"/>
    <cellStyle name="Migliaia 7 6 2" xfId="9292" xr:uid="{00000000-0005-0000-0000-00002B190000}"/>
    <cellStyle name="Migliaia 7 7" xfId="2712" xr:uid="{00000000-0005-0000-0000-00002C190000}"/>
    <cellStyle name="Migliaia 7 7 2" xfId="9293" xr:uid="{00000000-0005-0000-0000-00002D190000}"/>
    <cellStyle name="Migliaia 7 8" xfId="6386" xr:uid="{00000000-0005-0000-0000-00002E190000}"/>
    <cellStyle name="Migliaia 7 8 2" xfId="9806" xr:uid="{00000000-0005-0000-0000-00002F190000}"/>
    <cellStyle name="Migliaia 7 9" xfId="7552" xr:uid="{00000000-0005-0000-0000-000030190000}"/>
    <cellStyle name="Migliaia 7 9 2" xfId="10288" xr:uid="{00000000-0005-0000-0000-000031190000}"/>
    <cellStyle name="Migliaia 8" xfId="2713" xr:uid="{00000000-0005-0000-0000-000032190000}"/>
    <cellStyle name="Migliaia 8 10" xfId="9294" xr:uid="{00000000-0005-0000-0000-000033190000}"/>
    <cellStyle name="Migliaia 8 2" xfId="2714" xr:uid="{00000000-0005-0000-0000-000034190000}"/>
    <cellStyle name="Migliaia 8 2 2" xfId="2715" xr:uid="{00000000-0005-0000-0000-000035190000}"/>
    <cellStyle name="Migliaia 8 2 2 2" xfId="9296" xr:uid="{00000000-0005-0000-0000-000036190000}"/>
    <cellStyle name="Migliaia 8 2 3" xfId="2716" xr:uid="{00000000-0005-0000-0000-000037190000}"/>
    <cellStyle name="Migliaia 8 2 3 2" xfId="9297" xr:uid="{00000000-0005-0000-0000-000038190000}"/>
    <cellStyle name="Migliaia 8 2 4" xfId="6394" xr:uid="{00000000-0005-0000-0000-000039190000}"/>
    <cellStyle name="Migliaia 8 2 4 2" xfId="9814" xr:uid="{00000000-0005-0000-0000-00003A190000}"/>
    <cellStyle name="Migliaia 8 2 5" xfId="7560" xr:uid="{00000000-0005-0000-0000-00003B190000}"/>
    <cellStyle name="Migliaia 8 2 5 2" xfId="10296" xr:uid="{00000000-0005-0000-0000-00003C190000}"/>
    <cellStyle name="Migliaia 8 2 6" xfId="9295" xr:uid="{00000000-0005-0000-0000-00003D190000}"/>
    <cellStyle name="Migliaia 8 3" xfId="2717" xr:uid="{00000000-0005-0000-0000-00003E190000}"/>
    <cellStyle name="Migliaia 8 3 2" xfId="2718" xr:uid="{00000000-0005-0000-0000-00003F190000}"/>
    <cellStyle name="Migliaia 8 3 2 2" xfId="2719" xr:uid="{00000000-0005-0000-0000-000040190000}"/>
    <cellStyle name="Migliaia 8 3 2 2 2" xfId="9300" xr:uid="{00000000-0005-0000-0000-000041190000}"/>
    <cellStyle name="Migliaia 8 3 2 3" xfId="2720" xr:uid="{00000000-0005-0000-0000-000042190000}"/>
    <cellStyle name="Migliaia 8 3 2 3 2" xfId="9301" xr:uid="{00000000-0005-0000-0000-000043190000}"/>
    <cellStyle name="Migliaia 8 3 2 4" xfId="6396" xr:uid="{00000000-0005-0000-0000-000044190000}"/>
    <cellStyle name="Migliaia 8 3 2 4 2" xfId="9816" xr:uid="{00000000-0005-0000-0000-000045190000}"/>
    <cellStyle name="Migliaia 8 3 2 5" xfId="7562" xr:uid="{00000000-0005-0000-0000-000046190000}"/>
    <cellStyle name="Migliaia 8 3 2 5 2" xfId="10298" xr:uid="{00000000-0005-0000-0000-000047190000}"/>
    <cellStyle name="Migliaia 8 3 2 6" xfId="9299" xr:uid="{00000000-0005-0000-0000-000048190000}"/>
    <cellStyle name="Migliaia 8 3 3" xfId="2721" xr:uid="{00000000-0005-0000-0000-000049190000}"/>
    <cellStyle name="Migliaia 8 3 3 2" xfId="2722" xr:uid="{00000000-0005-0000-0000-00004A190000}"/>
    <cellStyle name="Migliaia 8 3 3 2 2" xfId="9303" xr:uid="{00000000-0005-0000-0000-00004B190000}"/>
    <cellStyle name="Migliaia 8 3 3 3" xfId="2723" xr:uid="{00000000-0005-0000-0000-00004C190000}"/>
    <cellStyle name="Migliaia 8 3 3 3 2" xfId="9304" xr:uid="{00000000-0005-0000-0000-00004D190000}"/>
    <cellStyle name="Migliaia 8 3 3 4" xfId="6397" xr:uid="{00000000-0005-0000-0000-00004E190000}"/>
    <cellStyle name="Migliaia 8 3 3 4 2" xfId="9817" xr:uid="{00000000-0005-0000-0000-00004F190000}"/>
    <cellStyle name="Migliaia 8 3 3 5" xfId="7563" xr:uid="{00000000-0005-0000-0000-000050190000}"/>
    <cellStyle name="Migliaia 8 3 3 5 2" xfId="10299" xr:uid="{00000000-0005-0000-0000-000051190000}"/>
    <cellStyle name="Migliaia 8 3 3 6" xfId="9302" xr:uid="{00000000-0005-0000-0000-000052190000}"/>
    <cellStyle name="Migliaia 8 3 4" xfId="2724" xr:uid="{00000000-0005-0000-0000-000053190000}"/>
    <cellStyle name="Migliaia 8 3 4 2" xfId="9305" xr:uid="{00000000-0005-0000-0000-000054190000}"/>
    <cellStyle name="Migliaia 8 3 5" xfId="2725" xr:uid="{00000000-0005-0000-0000-000055190000}"/>
    <cellStyle name="Migliaia 8 3 5 2" xfId="9306" xr:uid="{00000000-0005-0000-0000-000056190000}"/>
    <cellStyle name="Migliaia 8 3 6" xfId="6395" xr:uid="{00000000-0005-0000-0000-000057190000}"/>
    <cellStyle name="Migliaia 8 3 6 2" xfId="9815" xr:uid="{00000000-0005-0000-0000-000058190000}"/>
    <cellStyle name="Migliaia 8 3 7" xfId="7561" xr:uid="{00000000-0005-0000-0000-000059190000}"/>
    <cellStyle name="Migliaia 8 3 7 2" xfId="10297" xr:uid="{00000000-0005-0000-0000-00005A190000}"/>
    <cellStyle name="Migliaia 8 3 8" xfId="9298" xr:uid="{00000000-0005-0000-0000-00005B190000}"/>
    <cellStyle name="Migliaia 8 4" xfId="2726" xr:uid="{00000000-0005-0000-0000-00005C190000}"/>
    <cellStyle name="Migliaia 8 4 2" xfId="2727" xr:uid="{00000000-0005-0000-0000-00005D190000}"/>
    <cellStyle name="Migliaia 8 4 2 2" xfId="2728" xr:uid="{00000000-0005-0000-0000-00005E190000}"/>
    <cellStyle name="Migliaia 8 4 2 2 2" xfId="9309" xr:uid="{00000000-0005-0000-0000-00005F190000}"/>
    <cellStyle name="Migliaia 8 4 2 3" xfId="9308" xr:uid="{00000000-0005-0000-0000-000060190000}"/>
    <cellStyle name="Migliaia 8 4 3" xfId="2729" xr:uid="{00000000-0005-0000-0000-000061190000}"/>
    <cellStyle name="Migliaia 8 4 3 2" xfId="9310" xr:uid="{00000000-0005-0000-0000-000062190000}"/>
    <cellStyle name="Migliaia 8 4 4" xfId="2730" xr:uid="{00000000-0005-0000-0000-000063190000}"/>
    <cellStyle name="Migliaia 8 4 4 2" xfId="9311" xr:uid="{00000000-0005-0000-0000-000064190000}"/>
    <cellStyle name="Migliaia 8 4 5" xfId="6398" xr:uid="{00000000-0005-0000-0000-000065190000}"/>
    <cellStyle name="Migliaia 8 4 5 2" xfId="9818" xr:uid="{00000000-0005-0000-0000-000066190000}"/>
    <cellStyle name="Migliaia 8 4 6" xfId="7564" xr:uid="{00000000-0005-0000-0000-000067190000}"/>
    <cellStyle name="Migliaia 8 4 6 2" xfId="10300" xr:uid="{00000000-0005-0000-0000-000068190000}"/>
    <cellStyle name="Migliaia 8 4 7" xfId="9307" xr:uid="{00000000-0005-0000-0000-000069190000}"/>
    <cellStyle name="Migliaia 8 5" xfId="2731" xr:uid="{00000000-0005-0000-0000-00006A190000}"/>
    <cellStyle name="Migliaia 8 5 2" xfId="2732" xr:uid="{00000000-0005-0000-0000-00006B190000}"/>
    <cellStyle name="Migliaia 8 5 2 2" xfId="9313" xr:uid="{00000000-0005-0000-0000-00006C190000}"/>
    <cellStyle name="Migliaia 8 5 3" xfId="2733" xr:uid="{00000000-0005-0000-0000-00006D190000}"/>
    <cellStyle name="Migliaia 8 5 3 2" xfId="9314" xr:uid="{00000000-0005-0000-0000-00006E190000}"/>
    <cellStyle name="Migliaia 8 5 4" xfId="6399" xr:uid="{00000000-0005-0000-0000-00006F190000}"/>
    <cellStyle name="Migliaia 8 5 4 2" xfId="9819" xr:uid="{00000000-0005-0000-0000-000070190000}"/>
    <cellStyle name="Migliaia 8 5 5" xfId="7565" xr:uid="{00000000-0005-0000-0000-000071190000}"/>
    <cellStyle name="Migliaia 8 5 5 2" xfId="10301" xr:uid="{00000000-0005-0000-0000-000072190000}"/>
    <cellStyle name="Migliaia 8 5 6" xfId="9312" xr:uid="{00000000-0005-0000-0000-000073190000}"/>
    <cellStyle name="Migliaia 8 6" xfId="2734" xr:uid="{00000000-0005-0000-0000-000074190000}"/>
    <cellStyle name="Migliaia 8 6 2" xfId="9315" xr:uid="{00000000-0005-0000-0000-000075190000}"/>
    <cellStyle name="Migliaia 8 7" xfId="2735" xr:uid="{00000000-0005-0000-0000-000076190000}"/>
    <cellStyle name="Migliaia 8 7 2" xfId="9316" xr:uid="{00000000-0005-0000-0000-000077190000}"/>
    <cellStyle name="Migliaia 8 8" xfId="6393" xr:uid="{00000000-0005-0000-0000-000078190000}"/>
    <cellStyle name="Migliaia 8 8 2" xfId="9813" xr:uid="{00000000-0005-0000-0000-000079190000}"/>
    <cellStyle name="Migliaia 8 9" xfId="7559" xr:uid="{00000000-0005-0000-0000-00007A190000}"/>
    <cellStyle name="Migliaia 8 9 2" xfId="10295" xr:uid="{00000000-0005-0000-0000-00007B190000}"/>
    <cellStyle name="Migliaia 9" xfId="2736" xr:uid="{00000000-0005-0000-0000-00007C190000}"/>
    <cellStyle name="Migliaia 9 10" xfId="9317" xr:uid="{00000000-0005-0000-0000-00007D190000}"/>
    <cellStyle name="Migliaia 9 2" xfId="2737" xr:uid="{00000000-0005-0000-0000-00007E190000}"/>
    <cellStyle name="Migliaia 9 2 2" xfId="2738" xr:uid="{00000000-0005-0000-0000-00007F190000}"/>
    <cellStyle name="Migliaia 9 2 2 2" xfId="9319" xr:uid="{00000000-0005-0000-0000-000080190000}"/>
    <cellStyle name="Migliaia 9 2 3" xfId="2739" xr:uid="{00000000-0005-0000-0000-000081190000}"/>
    <cellStyle name="Migliaia 9 2 3 2" xfId="9320" xr:uid="{00000000-0005-0000-0000-000082190000}"/>
    <cellStyle name="Migliaia 9 2 4" xfId="6401" xr:uid="{00000000-0005-0000-0000-000083190000}"/>
    <cellStyle name="Migliaia 9 2 4 2" xfId="9821" xr:uid="{00000000-0005-0000-0000-000084190000}"/>
    <cellStyle name="Migliaia 9 2 5" xfId="7567" xr:uid="{00000000-0005-0000-0000-000085190000}"/>
    <cellStyle name="Migliaia 9 2 5 2" xfId="10303" xr:uid="{00000000-0005-0000-0000-000086190000}"/>
    <cellStyle name="Migliaia 9 2 6" xfId="9318" xr:uid="{00000000-0005-0000-0000-000087190000}"/>
    <cellStyle name="Migliaia 9 3" xfId="2740" xr:uid="{00000000-0005-0000-0000-000088190000}"/>
    <cellStyle name="Migliaia 9 3 2" xfId="2741" xr:uid="{00000000-0005-0000-0000-000089190000}"/>
    <cellStyle name="Migliaia 9 3 2 2" xfId="2742" xr:uid="{00000000-0005-0000-0000-00008A190000}"/>
    <cellStyle name="Migliaia 9 3 2 2 2" xfId="9323" xr:uid="{00000000-0005-0000-0000-00008B190000}"/>
    <cellStyle name="Migliaia 9 3 2 3" xfId="2743" xr:uid="{00000000-0005-0000-0000-00008C190000}"/>
    <cellStyle name="Migliaia 9 3 2 3 2" xfId="9324" xr:uid="{00000000-0005-0000-0000-00008D190000}"/>
    <cellStyle name="Migliaia 9 3 2 4" xfId="6403" xr:uid="{00000000-0005-0000-0000-00008E190000}"/>
    <cellStyle name="Migliaia 9 3 2 4 2" xfId="9823" xr:uid="{00000000-0005-0000-0000-00008F190000}"/>
    <cellStyle name="Migliaia 9 3 2 5" xfId="7569" xr:uid="{00000000-0005-0000-0000-000090190000}"/>
    <cellStyle name="Migliaia 9 3 2 5 2" xfId="10305" xr:uid="{00000000-0005-0000-0000-000091190000}"/>
    <cellStyle name="Migliaia 9 3 2 6" xfId="9322" xr:uid="{00000000-0005-0000-0000-000092190000}"/>
    <cellStyle name="Migliaia 9 3 3" xfId="2744" xr:uid="{00000000-0005-0000-0000-000093190000}"/>
    <cellStyle name="Migliaia 9 3 3 2" xfId="2745" xr:uid="{00000000-0005-0000-0000-000094190000}"/>
    <cellStyle name="Migliaia 9 3 3 2 2" xfId="9326" xr:uid="{00000000-0005-0000-0000-000095190000}"/>
    <cellStyle name="Migliaia 9 3 3 3" xfId="2746" xr:uid="{00000000-0005-0000-0000-000096190000}"/>
    <cellStyle name="Migliaia 9 3 3 3 2" xfId="9327" xr:uid="{00000000-0005-0000-0000-000097190000}"/>
    <cellStyle name="Migliaia 9 3 3 4" xfId="6404" xr:uid="{00000000-0005-0000-0000-000098190000}"/>
    <cellStyle name="Migliaia 9 3 3 4 2" xfId="9824" xr:uid="{00000000-0005-0000-0000-000099190000}"/>
    <cellStyle name="Migliaia 9 3 3 5" xfId="7570" xr:uid="{00000000-0005-0000-0000-00009A190000}"/>
    <cellStyle name="Migliaia 9 3 3 5 2" xfId="10306" xr:uid="{00000000-0005-0000-0000-00009B190000}"/>
    <cellStyle name="Migliaia 9 3 3 6" xfId="9325" xr:uid="{00000000-0005-0000-0000-00009C190000}"/>
    <cellStyle name="Migliaia 9 3 4" xfId="2747" xr:uid="{00000000-0005-0000-0000-00009D190000}"/>
    <cellStyle name="Migliaia 9 3 4 2" xfId="9328" xr:uid="{00000000-0005-0000-0000-00009E190000}"/>
    <cellStyle name="Migliaia 9 3 5" xfId="2748" xr:uid="{00000000-0005-0000-0000-00009F190000}"/>
    <cellStyle name="Migliaia 9 3 5 2" xfId="9329" xr:uid="{00000000-0005-0000-0000-0000A0190000}"/>
    <cellStyle name="Migliaia 9 3 6" xfId="6402" xr:uid="{00000000-0005-0000-0000-0000A1190000}"/>
    <cellStyle name="Migliaia 9 3 6 2" xfId="9822" xr:uid="{00000000-0005-0000-0000-0000A2190000}"/>
    <cellStyle name="Migliaia 9 3 7" xfId="7568" xr:uid="{00000000-0005-0000-0000-0000A3190000}"/>
    <cellStyle name="Migliaia 9 3 7 2" xfId="10304" xr:uid="{00000000-0005-0000-0000-0000A4190000}"/>
    <cellStyle name="Migliaia 9 3 8" xfId="9321" xr:uid="{00000000-0005-0000-0000-0000A5190000}"/>
    <cellStyle name="Migliaia 9 4" xfId="2749" xr:uid="{00000000-0005-0000-0000-0000A6190000}"/>
    <cellStyle name="Migliaia 9 4 2" xfId="2750" xr:uid="{00000000-0005-0000-0000-0000A7190000}"/>
    <cellStyle name="Migliaia 9 4 2 2" xfId="2751" xr:uid="{00000000-0005-0000-0000-0000A8190000}"/>
    <cellStyle name="Migliaia 9 4 2 2 2" xfId="9332" xr:uid="{00000000-0005-0000-0000-0000A9190000}"/>
    <cellStyle name="Migliaia 9 4 2 3" xfId="9331" xr:uid="{00000000-0005-0000-0000-0000AA190000}"/>
    <cellStyle name="Migliaia 9 4 3" xfId="2752" xr:uid="{00000000-0005-0000-0000-0000AB190000}"/>
    <cellStyle name="Migliaia 9 4 3 2" xfId="9333" xr:uid="{00000000-0005-0000-0000-0000AC190000}"/>
    <cellStyle name="Migliaia 9 4 4" xfId="2753" xr:uid="{00000000-0005-0000-0000-0000AD190000}"/>
    <cellStyle name="Migliaia 9 4 4 2" xfId="9334" xr:uid="{00000000-0005-0000-0000-0000AE190000}"/>
    <cellStyle name="Migliaia 9 4 5" xfId="6405" xr:uid="{00000000-0005-0000-0000-0000AF190000}"/>
    <cellStyle name="Migliaia 9 4 5 2" xfId="9825" xr:uid="{00000000-0005-0000-0000-0000B0190000}"/>
    <cellStyle name="Migliaia 9 4 6" xfId="7571" xr:uid="{00000000-0005-0000-0000-0000B1190000}"/>
    <cellStyle name="Migliaia 9 4 6 2" xfId="10307" xr:uid="{00000000-0005-0000-0000-0000B2190000}"/>
    <cellStyle name="Migliaia 9 4 7" xfId="9330" xr:uid="{00000000-0005-0000-0000-0000B3190000}"/>
    <cellStyle name="Migliaia 9 5" xfId="2754" xr:uid="{00000000-0005-0000-0000-0000B4190000}"/>
    <cellStyle name="Migliaia 9 5 2" xfId="2755" xr:uid="{00000000-0005-0000-0000-0000B5190000}"/>
    <cellStyle name="Migliaia 9 5 2 2" xfId="9336" xr:uid="{00000000-0005-0000-0000-0000B6190000}"/>
    <cellStyle name="Migliaia 9 5 3" xfId="2756" xr:uid="{00000000-0005-0000-0000-0000B7190000}"/>
    <cellStyle name="Migliaia 9 5 3 2" xfId="9337" xr:uid="{00000000-0005-0000-0000-0000B8190000}"/>
    <cellStyle name="Migliaia 9 5 4" xfId="6406" xr:uid="{00000000-0005-0000-0000-0000B9190000}"/>
    <cellStyle name="Migliaia 9 5 4 2" xfId="9826" xr:uid="{00000000-0005-0000-0000-0000BA190000}"/>
    <cellStyle name="Migliaia 9 5 5" xfId="7572" xr:uid="{00000000-0005-0000-0000-0000BB190000}"/>
    <cellStyle name="Migliaia 9 5 5 2" xfId="10308" xr:uid="{00000000-0005-0000-0000-0000BC190000}"/>
    <cellStyle name="Migliaia 9 5 6" xfId="9335" xr:uid="{00000000-0005-0000-0000-0000BD190000}"/>
    <cellStyle name="Migliaia 9 6" xfId="2757" xr:uid="{00000000-0005-0000-0000-0000BE190000}"/>
    <cellStyle name="Migliaia 9 6 2" xfId="9338" xr:uid="{00000000-0005-0000-0000-0000BF190000}"/>
    <cellStyle name="Migliaia 9 7" xfId="2758" xr:uid="{00000000-0005-0000-0000-0000C0190000}"/>
    <cellStyle name="Migliaia 9 7 2" xfId="9339" xr:uid="{00000000-0005-0000-0000-0000C1190000}"/>
    <cellStyle name="Migliaia 9 8" xfId="6400" xr:uid="{00000000-0005-0000-0000-0000C2190000}"/>
    <cellStyle name="Migliaia 9 8 2" xfId="9820" xr:uid="{00000000-0005-0000-0000-0000C3190000}"/>
    <cellStyle name="Migliaia 9 9" xfId="7566" xr:uid="{00000000-0005-0000-0000-0000C4190000}"/>
    <cellStyle name="Migliaia 9 9 2" xfId="10302" xr:uid="{00000000-0005-0000-0000-0000C5190000}"/>
    <cellStyle name="Neutral" xfId="2759" builtinId="28" customBuiltin="1"/>
    <cellStyle name="Neutral 2" xfId="2760" xr:uid="{00000000-0005-0000-0000-0000C7190000}"/>
    <cellStyle name="Neutrale" xfId="2761" xr:uid="{00000000-0005-0000-0000-0000C8190000}"/>
    <cellStyle name="Normal" xfId="0" builtinId="0"/>
    <cellStyle name="Normal 10" xfId="2762" xr:uid="{00000000-0005-0000-0000-0000CA190000}"/>
    <cellStyle name="Normal 10 2" xfId="2763" xr:uid="{00000000-0005-0000-0000-0000CB190000}"/>
    <cellStyle name="Normal 10 2 2" xfId="2764" xr:uid="{00000000-0005-0000-0000-0000CC190000}"/>
    <cellStyle name="Normal 10 2 2 2" xfId="2765" xr:uid="{00000000-0005-0000-0000-0000CD190000}"/>
    <cellStyle name="Normal 10 2 3" xfId="2766" xr:uid="{00000000-0005-0000-0000-0000CE190000}"/>
    <cellStyle name="Normal 10 2 3 2" xfId="2767" xr:uid="{00000000-0005-0000-0000-0000CF190000}"/>
    <cellStyle name="Normal 10 2 4" xfId="2768" xr:uid="{00000000-0005-0000-0000-0000D0190000}"/>
    <cellStyle name="Normal 10 2 5" xfId="2769" xr:uid="{00000000-0005-0000-0000-0000D1190000}"/>
    <cellStyle name="Normal 10 3" xfId="2770" xr:uid="{00000000-0005-0000-0000-0000D2190000}"/>
    <cellStyle name="Normal 10 3 2" xfId="2771" xr:uid="{00000000-0005-0000-0000-0000D3190000}"/>
    <cellStyle name="Normal 10 3 3" xfId="2772" xr:uid="{00000000-0005-0000-0000-0000D4190000}"/>
    <cellStyle name="Normal 10 4" xfId="2773" xr:uid="{00000000-0005-0000-0000-0000D5190000}"/>
    <cellStyle name="Normal 10 4 2" xfId="2774" xr:uid="{00000000-0005-0000-0000-0000D6190000}"/>
    <cellStyle name="Normal 10 5" xfId="2775" xr:uid="{00000000-0005-0000-0000-0000D7190000}"/>
    <cellStyle name="Normal 10 5 2" xfId="2776" xr:uid="{00000000-0005-0000-0000-0000D8190000}"/>
    <cellStyle name="Normal 10 6" xfId="2777" xr:uid="{00000000-0005-0000-0000-0000D9190000}"/>
    <cellStyle name="Normal 10 7" xfId="2778" xr:uid="{00000000-0005-0000-0000-0000DA190000}"/>
    <cellStyle name="Normal 11" xfId="2779" xr:uid="{00000000-0005-0000-0000-0000DB190000}"/>
    <cellStyle name="Normal 11 2" xfId="2780" xr:uid="{00000000-0005-0000-0000-0000DC190000}"/>
    <cellStyle name="Normal 11 2 2" xfId="2781" xr:uid="{00000000-0005-0000-0000-0000DD190000}"/>
    <cellStyle name="Normal 11 2 2 2" xfId="2782" xr:uid="{00000000-0005-0000-0000-0000DE190000}"/>
    <cellStyle name="Normal 11 2 2 3" xfId="2783" xr:uid="{00000000-0005-0000-0000-0000DF190000}"/>
    <cellStyle name="Normal 11 2 3" xfId="2784" xr:uid="{00000000-0005-0000-0000-0000E0190000}"/>
    <cellStyle name="Normal 11 2 3 2" xfId="2785" xr:uid="{00000000-0005-0000-0000-0000E1190000}"/>
    <cellStyle name="Normal 11 2 4" xfId="2786" xr:uid="{00000000-0005-0000-0000-0000E2190000}"/>
    <cellStyle name="Normal 11 2 4 2" xfId="2787" xr:uid="{00000000-0005-0000-0000-0000E3190000}"/>
    <cellStyle name="Normal 11 2 5" xfId="2788" xr:uid="{00000000-0005-0000-0000-0000E4190000}"/>
    <cellStyle name="Normal 11 2 6" xfId="2789" xr:uid="{00000000-0005-0000-0000-0000E5190000}"/>
    <cellStyle name="Normal 11 3" xfId="2790" xr:uid="{00000000-0005-0000-0000-0000E6190000}"/>
    <cellStyle name="Normal 11 3 2" xfId="2791" xr:uid="{00000000-0005-0000-0000-0000E7190000}"/>
    <cellStyle name="Normal 11 3 2 2" xfId="2792" xr:uid="{00000000-0005-0000-0000-0000E8190000}"/>
    <cellStyle name="Normal 11 3 3" xfId="2793" xr:uid="{00000000-0005-0000-0000-0000E9190000}"/>
    <cellStyle name="Normal 11 3 3 2" xfId="2794" xr:uid="{00000000-0005-0000-0000-0000EA190000}"/>
    <cellStyle name="Normal 11 3 4" xfId="2795" xr:uid="{00000000-0005-0000-0000-0000EB190000}"/>
    <cellStyle name="Normal 11 3 5" xfId="2796" xr:uid="{00000000-0005-0000-0000-0000EC190000}"/>
    <cellStyle name="Normal 11 4" xfId="2797" xr:uid="{00000000-0005-0000-0000-0000ED190000}"/>
    <cellStyle name="Normal 11 4 2" xfId="2798" xr:uid="{00000000-0005-0000-0000-0000EE190000}"/>
    <cellStyle name="Normal 11 5" xfId="2799" xr:uid="{00000000-0005-0000-0000-0000EF190000}"/>
    <cellStyle name="Normal 11 5 2" xfId="2800" xr:uid="{00000000-0005-0000-0000-0000F0190000}"/>
    <cellStyle name="Normal 11 6" xfId="2801" xr:uid="{00000000-0005-0000-0000-0000F1190000}"/>
    <cellStyle name="Normal 11 6 2" xfId="2802" xr:uid="{00000000-0005-0000-0000-0000F2190000}"/>
    <cellStyle name="Normal 11 7" xfId="2803" xr:uid="{00000000-0005-0000-0000-0000F3190000}"/>
    <cellStyle name="Normal 11 8" xfId="2804" xr:uid="{00000000-0005-0000-0000-0000F4190000}"/>
    <cellStyle name="Normal 11 9" xfId="10312" xr:uid="{00000000-0005-0000-0000-0000F5190000}"/>
    <cellStyle name="Normal 12" xfId="2805" xr:uid="{00000000-0005-0000-0000-0000F6190000}"/>
    <cellStyle name="Normal 12 2" xfId="2806" xr:uid="{00000000-0005-0000-0000-0000F7190000}"/>
    <cellStyle name="Normal 12 2 2" xfId="2807" xr:uid="{00000000-0005-0000-0000-0000F8190000}"/>
    <cellStyle name="Normal 12 2 2 2" xfId="2808" xr:uid="{00000000-0005-0000-0000-0000F9190000}"/>
    <cellStyle name="Normal 12 2 3" xfId="2809" xr:uid="{00000000-0005-0000-0000-0000FA190000}"/>
    <cellStyle name="Normal 12 2 3 2" xfId="2810" xr:uid="{00000000-0005-0000-0000-0000FB190000}"/>
    <cellStyle name="Normal 12 2 4" xfId="2811" xr:uid="{00000000-0005-0000-0000-0000FC190000}"/>
    <cellStyle name="Normal 12 3" xfId="2812" xr:uid="{00000000-0005-0000-0000-0000FD190000}"/>
    <cellStyle name="Normal 12 3 2" xfId="2813" xr:uid="{00000000-0005-0000-0000-0000FE190000}"/>
    <cellStyle name="Normal 12 4" xfId="2814" xr:uid="{00000000-0005-0000-0000-0000FF190000}"/>
    <cellStyle name="Normal 12 4 2" xfId="2815" xr:uid="{00000000-0005-0000-0000-0000001A0000}"/>
    <cellStyle name="Normal 12 5" xfId="2816" xr:uid="{00000000-0005-0000-0000-0000011A0000}"/>
    <cellStyle name="Normal 12 5 2" xfId="2817" xr:uid="{00000000-0005-0000-0000-0000021A0000}"/>
    <cellStyle name="Normal 12 6" xfId="2818" xr:uid="{00000000-0005-0000-0000-0000031A0000}"/>
    <cellStyle name="Normal 12 7" xfId="2819" xr:uid="{00000000-0005-0000-0000-0000041A0000}"/>
    <cellStyle name="Normal 13" xfId="2820" xr:uid="{00000000-0005-0000-0000-0000051A0000}"/>
    <cellStyle name="Normal 13 2" xfId="2821" xr:uid="{00000000-0005-0000-0000-0000061A0000}"/>
    <cellStyle name="Normal 13 2 2" xfId="2822" xr:uid="{00000000-0005-0000-0000-0000071A0000}"/>
    <cellStyle name="Normal 13 2 2 2" xfId="2823" xr:uid="{00000000-0005-0000-0000-0000081A0000}"/>
    <cellStyle name="Normal 13 2 3" xfId="2824" xr:uid="{00000000-0005-0000-0000-0000091A0000}"/>
    <cellStyle name="Normal 13 2 3 2" xfId="2825" xr:uid="{00000000-0005-0000-0000-00000A1A0000}"/>
    <cellStyle name="Normal 13 2 4" xfId="2826" xr:uid="{00000000-0005-0000-0000-00000B1A0000}"/>
    <cellStyle name="Normal 13 3" xfId="2827" xr:uid="{00000000-0005-0000-0000-00000C1A0000}"/>
    <cellStyle name="Normal 13 3 2" xfId="2828" xr:uid="{00000000-0005-0000-0000-00000D1A0000}"/>
    <cellStyle name="Normal 13 4" xfId="2829" xr:uid="{00000000-0005-0000-0000-00000E1A0000}"/>
    <cellStyle name="Normal 13 4 2" xfId="2830" xr:uid="{00000000-0005-0000-0000-00000F1A0000}"/>
    <cellStyle name="Normal 13 5" xfId="2831" xr:uid="{00000000-0005-0000-0000-0000101A0000}"/>
    <cellStyle name="Normal 13 5 2" xfId="2832" xr:uid="{00000000-0005-0000-0000-0000111A0000}"/>
    <cellStyle name="Normal 13 6" xfId="2833" xr:uid="{00000000-0005-0000-0000-0000121A0000}"/>
    <cellStyle name="Normal 13 7" xfId="2834" xr:uid="{00000000-0005-0000-0000-0000131A0000}"/>
    <cellStyle name="Normal 14" xfId="2835" xr:uid="{00000000-0005-0000-0000-0000141A0000}"/>
    <cellStyle name="Normal 14 2" xfId="2836" xr:uid="{00000000-0005-0000-0000-0000151A0000}"/>
    <cellStyle name="Normal 15" xfId="2837" xr:uid="{00000000-0005-0000-0000-0000161A0000}"/>
    <cellStyle name="Normal 15 2" xfId="2838" xr:uid="{00000000-0005-0000-0000-0000171A0000}"/>
    <cellStyle name="Normal 15 2 2" xfId="2839" xr:uid="{00000000-0005-0000-0000-0000181A0000}"/>
    <cellStyle name="Normal 15 2 2 2" xfId="2840" xr:uid="{00000000-0005-0000-0000-0000191A0000}"/>
    <cellStyle name="Normal 15 2 2 2 2" xfId="2841" xr:uid="{00000000-0005-0000-0000-00001A1A0000}"/>
    <cellStyle name="Normal 15 2 2 3" xfId="2842" xr:uid="{00000000-0005-0000-0000-00001B1A0000}"/>
    <cellStyle name="Normal 15 2 2 3 2" xfId="2843" xr:uid="{00000000-0005-0000-0000-00001C1A0000}"/>
    <cellStyle name="Normal 15 2 2 4" xfId="2844" xr:uid="{00000000-0005-0000-0000-00001D1A0000}"/>
    <cellStyle name="Normal 15 2 2 4 2" xfId="2845" xr:uid="{00000000-0005-0000-0000-00001E1A0000}"/>
    <cellStyle name="Normal 15 2 2 5" xfId="2846" xr:uid="{00000000-0005-0000-0000-00001F1A0000}"/>
    <cellStyle name="Normal 15 2 3" xfId="2847" xr:uid="{00000000-0005-0000-0000-0000201A0000}"/>
    <cellStyle name="Normal 15 2 3 2" xfId="2848" xr:uid="{00000000-0005-0000-0000-0000211A0000}"/>
    <cellStyle name="Normal 15 2 3 2 2" xfId="2849" xr:uid="{00000000-0005-0000-0000-0000221A0000}"/>
    <cellStyle name="Normal 15 2 3 3" xfId="2850" xr:uid="{00000000-0005-0000-0000-0000231A0000}"/>
    <cellStyle name="Normal 15 2 3 3 2" xfId="2851" xr:uid="{00000000-0005-0000-0000-0000241A0000}"/>
    <cellStyle name="Normal 15 2 3 4" xfId="2852" xr:uid="{00000000-0005-0000-0000-0000251A0000}"/>
    <cellStyle name="Normal 15 2 3 4 2" xfId="2853" xr:uid="{00000000-0005-0000-0000-0000261A0000}"/>
    <cellStyle name="Normal 15 2 3 5" xfId="2854" xr:uid="{00000000-0005-0000-0000-0000271A0000}"/>
    <cellStyle name="Normal 15 3" xfId="2855" xr:uid="{00000000-0005-0000-0000-0000281A0000}"/>
    <cellStyle name="Normal 15 4" xfId="2856" xr:uid="{00000000-0005-0000-0000-0000291A0000}"/>
    <cellStyle name="Normal 15 4 2" xfId="2857" xr:uid="{00000000-0005-0000-0000-00002A1A0000}"/>
    <cellStyle name="Normal 15 5" xfId="2858" xr:uid="{00000000-0005-0000-0000-00002B1A0000}"/>
    <cellStyle name="Normal 15 5 2" xfId="2859" xr:uid="{00000000-0005-0000-0000-00002C1A0000}"/>
    <cellStyle name="Normal 15 6" xfId="2860" xr:uid="{00000000-0005-0000-0000-00002D1A0000}"/>
    <cellStyle name="Normal 15_Trends fuels" xfId="2861" xr:uid="{00000000-0005-0000-0000-00002E1A0000}"/>
    <cellStyle name="Normal 16" xfId="2862" xr:uid="{00000000-0005-0000-0000-00002F1A0000}"/>
    <cellStyle name="Normal 16 2" xfId="2863" xr:uid="{00000000-0005-0000-0000-0000301A0000}"/>
    <cellStyle name="Normal 16 2 2" xfId="2864" xr:uid="{00000000-0005-0000-0000-0000311A0000}"/>
    <cellStyle name="Normal 16 3" xfId="2865" xr:uid="{00000000-0005-0000-0000-0000321A0000}"/>
    <cellStyle name="Normal 16 3 2" xfId="2866" xr:uid="{00000000-0005-0000-0000-0000331A0000}"/>
    <cellStyle name="Normal 16 4" xfId="2867" xr:uid="{00000000-0005-0000-0000-0000341A0000}"/>
    <cellStyle name="Normal 16 4 2" xfId="2868" xr:uid="{00000000-0005-0000-0000-0000351A0000}"/>
    <cellStyle name="Normal 16 5" xfId="2869" xr:uid="{00000000-0005-0000-0000-0000361A0000}"/>
    <cellStyle name="Normal 17" xfId="2870" xr:uid="{00000000-0005-0000-0000-0000371A0000}"/>
    <cellStyle name="Normal 17 2" xfId="2871" xr:uid="{00000000-0005-0000-0000-0000381A0000}"/>
    <cellStyle name="Normal 17 2 2" xfId="2872" xr:uid="{00000000-0005-0000-0000-0000391A0000}"/>
    <cellStyle name="Normal 17 3" xfId="2873" xr:uid="{00000000-0005-0000-0000-00003A1A0000}"/>
    <cellStyle name="Normal 17 3 2" xfId="2874" xr:uid="{00000000-0005-0000-0000-00003B1A0000}"/>
    <cellStyle name="Normal 17 4" xfId="2875" xr:uid="{00000000-0005-0000-0000-00003C1A0000}"/>
    <cellStyle name="Normal 17 4 2" xfId="2876" xr:uid="{00000000-0005-0000-0000-00003D1A0000}"/>
    <cellStyle name="Normal 17 5" xfId="2877" xr:uid="{00000000-0005-0000-0000-00003E1A0000}"/>
    <cellStyle name="Normal 18" xfId="2878" xr:uid="{00000000-0005-0000-0000-00003F1A0000}"/>
    <cellStyle name="Normal 18 2" xfId="2879" xr:uid="{00000000-0005-0000-0000-0000401A0000}"/>
    <cellStyle name="Normal 18 2 2" xfId="2880" xr:uid="{00000000-0005-0000-0000-0000411A0000}"/>
    <cellStyle name="Normal 18 3" xfId="2881" xr:uid="{00000000-0005-0000-0000-0000421A0000}"/>
    <cellStyle name="Normal 18 3 2" xfId="2882" xr:uid="{00000000-0005-0000-0000-0000431A0000}"/>
    <cellStyle name="Normal 18 4" xfId="2883" xr:uid="{00000000-0005-0000-0000-0000441A0000}"/>
    <cellStyle name="Normal 18 4 2" xfId="2884" xr:uid="{00000000-0005-0000-0000-0000451A0000}"/>
    <cellStyle name="Normal 18 5" xfId="2885" xr:uid="{00000000-0005-0000-0000-0000461A0000}"/>
    <cellStyle name="Normal 19" xfId="2886" xr:uid="{00000000-0005-0000-0000-0000471A0000}"/>
    <cellStyle name="Normal 19 2" xfId="2887" xr:uid="{00000000-0005-0000-0000-0000481A0000}"/>
    <cellStyle name="Normal 19 2 2" xfId="2888" xr:uid="{00000000-0005-0000-0000-0000491A0000}"/>
    <cellStyle name="Normal 19 3" xfId="10456" xr:uid="{00000000-0005-0000-0000-00004A1A0000}"/>
    <cellStyle name="Normal 2" xfId="2889" xr:uid="{00000000-0005-0000-0000-00004B1A0000}"/>
    <cellStyle name="Normal 2 10" xfId="2890" xr:uid="{00000000-0005-0000-0000-00004C1A0000}"/>
    <cellStyle name="Normal 2 11" xfId="2891" xr:uid="{00000000-0005-0000-0000-00004D1A0000}"/>
    <cellStyle name="Normal 2 11 2" xfId="2892" xr:uid="{00000000-0005-0000-0000-00004E1A0000}"/>
    <cellStyle name="Normal 2 11 2 2" xfId="2893" xr:uid="{00000000-0005-0000-0000-00004F1A0000}"/>
    <cellStyle name="Normal 2 11 3" xfId="2894" xr:uid="{00000000-0005-0000-0000-0000501A0000}"/>
    <cellStyle name="Normal 2 12" xfId="2895" xr:uid="{00000000-0005-0000-0000-0000511A0000}"/>
    <cellStyle name="Normal 2 12 2" xfId="2896" xr:uid="{00000000-0005-0000-0000-0000521A0000}"/>
    <cellStyle name="Normal 2 13" xfId="2897" xr:uid="{00000000-0005-0000-0000-0000531A0000}"/>
    <cellStyle name="Normal 2 13 2" xfId="2898" xr:uid="{00000000-0005-0000-0000-0000541A0000}"/>
    <cellStyle name="Normal 2 14" xfId="2899" xr:uid="{00000000-0005-0000-0000-0000551A0000}"/>
    <cellStyle name="Normal 2 14 2" xfId="2900" xr:uid="{00000000-0005-0000-0000-0000561A0000}"/>
    <cellStyle name="Normal 2 15" xfId="2901" xr:uid="{00000000-0005-0000-0000-0000571A0000}"/>
    <cellStyle name="Normal 2 2" xfId="2902" xr:uid="{00000000-0005-0000-0000-0000581A0000}"/>
    <cellStyle name="Normal 2 2 2" xfId="2903" xr:uid="{00000000-0005-0000-0000-0000591A0000}"/>
    <cellStyle name="Normal 2 2 2 2" xfId="2904" xr:uid="{00000000-0005-0000-0000-00005A1A0000}"/>
    <cellStyle name="Normal 2 2 2 2 2" xfId="2905" xr:uid="{00000000-0005-0000-0000-00005B1A0000}"/>
    <cellStyle name="Normal 2 2 2 2 2 2" xfId="2906" xr:uid="{00000000-0005-0000-0000-00005C1A0000}"/>
    <cellStyle name="Normal 2 2 2 2 3" xfId="2907" xr:uid="{00000000-0005-0000-0000-00005D1A0000}"/>
    <cellStyle name="Normal 2 2 2 2 4" xfId="2908" xr:uid="{00000000-0005-0000-0000-00005E1A0000}"/>
    <cellStyle name="Normal 2 2 2 3" xfId="2909" xr:uid="{00000000-0005-0000-0000-00005F1A0000}"/>
    <cellStyle name="Normal 2 2 2 3 2" xfId="2910" xr:uid="{00000000-0005-0000-0000-0000601A0000}"/>
    <cellStyle name="Normal 2 2 2 3 2 2" xfId="2911" xr:uid="{00000000-0005-0000-0000-0000611A0000}"/>
    <cellStyle name="Normal 2 2 2 3 3" xfId="2912" xr:uid="{00000000-0005-0000-0000-0000621A0000}"/>
    <cellStyle name="Normal 2 2 2 3 4" xfId="2913" xr:uid="{00000000-0005-0000-0000-0000631A0000}"/>
    <cellStyle name="Normal 2 2 2 4" xfId="2914" xr:uid="{00000000-0005-0000-0000-0000641A0000}"/>
    <cellStyle name="Normal 2 2 2 4 2" xfId="2915" xr:uid="{00000000-0005-0000-0000-0000651A0000}"/>
    <cellStyle name="Normal 2 2 2 4 3" xfId="2916" xr:uid="{00000000-0005-0000-0000-0000661A0000}"/>
    <cellStyle name="Normal 2 2 2 5" xfId="2917" xr:uid="{00000000-0005-0000-0000-0000671A0000}"/>
    <cellStyle name="Normal 2 2 2 5 2" xfId="2918" xr:uid="{00000000-0005-0000-0000-0000681A0000}"/>
    <cellStyle name="Normal 2 2 2 6" xfId="2919" xr:uid="{00000000-0005-0000-0000-0000691A0000}"/>
    <cellStyle name="Normal 2 2 2 7" xfId="2920" xr:uid="{00000000-0005-0000-0000-00006A1A0000}"/>
    <cellStyle name="Normal 2 2 2 8" xfId="2921" xr:uid="{00000000-0005-0000-0000-00006B1A0000}"/>
    <cellStyle name="Normal 2 2 3" xfId="2922" xr:uid="{00000000-0005-0000-0000-00006C1A0000}"/>
    <cellStyle name="Normal 2 2 3 2" xfId="2923" xr:uid="{00000000-0005-0000-0000-00006D1A0000}"/>
    <cellStyle name="Normal 2 2 3 2 2" xfId="2924" xr:uid="{00000000-0005-0000-0000-00006E1A0000}"/>
    <cellStyle name="Normal 2 2 3 3" xfId="2925" xr:uid="{00000000-0005-0000-0000-00006F1A0000}"/>
    <cellStyle name="Normal 2 2 3 4" xfId="2926" xr:uid="{00000000-0005-0000-0000-0000701A0000}"/>
    <cellStyle name="Normal 2 2 3 5" xfId="2927" xr:uid="{00000000-0005-0000-0000-0000711A0000}"/>
    <cellStyle name="Normal 2 2 4" xfId="2928" xr:uid="{00000000-0005-0000-0000-0000721A0000}"/>
    <cellStyle name="Normal 2 2 4 2" xfId="2929" xr:uid="{00000000-0005-0000-0000-0000731A0000}"/>
    <cellStyle name="Normal 2 2 4 2 2" xfId="2930" xr:uid="{00000000-0005-0000-0000-0000741A0000}"/>
    <cellStyle name="Normal 2 2 4 3" xfId="2931" xr:uid="{00000000-0005-0000-0000-0000751A0000}"/>
    <cellStyle name="Normal 2 2 5" xfId="2932" xr:uid="{00000000-0005-0000-0000-0000761A0000}"/>
    <cellStyle name="Normal 2 2 5 2" xfId="2933" xr:uid="{00000000-0005-0000-0000-0000771A0000}"/>
    <cellStyle name="Normal 2 2 6" xfId="2934" xr:uid="{00000000-0005-0000-0000-0000781A0000}"/>
    <cellStyle name="Normal 2 2 6 2" xfId="2935" xr:uid="{00000000-0005-0000-0000-0000791A0000}"/>
    <cellStyle name="Normal 2 2 7" xfId="2936" xr:uid="{00000000-0005-0000-0000-00007A1A0000}"/>
    <cellStyle name="Normal 2 2 8" xfId="2937" xr:uid="{00000000-0005-0000-0000-00007B1A0000}"/>
    <cellStyle name="Normal 2 2 9" xfId="2938" xr:uid="{00000000-0005-0000-0000-00007C1A0000}"/>
    <cellStyle name="Normal 2 3" xfId="2939" xr:uid="{00000000-0005-0000-0000-00007D1A0000}"/>
    <cellStyle name="Normal 2 3 2" xfId="2940" xr:uid="{00000000-0005-0000-0000-00007E1A0000}"/>
    <cellStyle name="Normal 2 3 2 2" xfId="2941" xr:uid="{00000000-0005-0000-0000-00007F1A0000}"/>
    <cellStyle name="Normal 2 3 2 2 2" xfId="2942" xr:uid="{00000000-0005-0000-0000-0000801A0000}"/>
    <cellStyle name="Normal 2 3 2 3" xfId="2943" xr:uid="{00000000-0005-0000-0000-0000811A0000}"/>
    <cellStyle name="Normal 2 3 2 3 2" xfId="2944" xr:uid="{00000000-0005-0000-0000-0000821A0000}"/>
    <cellStyle name="Normal 2 3 2 4" xfId="2945" xr:uid="{00000000-0005-0000-0000-0000831A0000}"/>
    <cellStyle name="Normal 2 3 3" xfId="2946" xr:uid="{00000000-0005-0000-0000-0000841A0000}"/>
    <cellStyle name="Normal 2 3 3 2" xfId="2947" xr:uid="{00000000-0005-0000-0000-0000851A0000}"/>
    <cellStyle name="Normal 2 3 4" xfId="2948" xr:uid="{00000000-0005-0000-0000-0000861A0000}"/>
    <cellStyle name="Normal 2 3 4 2" xfId="2949" xr:uid="{00000000-0005-0000-0000-0000871A0000}"/>
    <cellStyle name="Normal 2 3 5" xfId="2950" xr:uid="{00000000-0005-0000-0000-0000881A0000}"/>
    <cellStyle name="Normal 2 3 5 2" xfId="2951" xr:uid="{00000000-0005-0000-0000-0000891A0000}"/>
    <cellStyle name="Normal 2 3 6" xfId="2952" xr:uid="{00000000-0005-0000-0000-00008A1A0000}"/>
    <cellStyle name="Normal 2 3 6 2" xfId="2953" xr:uid="{00000000-0005-0000-0000-00008B1A0000}"/>
    <cellStyle name="Normal 2 3 7" xfId="2954" xr:uid="{00000000-0005-0000-0000-00008C1A0000}"/>
    <cellStyle name="Normal 2 3 7 2" xfId="2955" xr:uid="{00000000-0005-0000-0000-00008D1A0000}"/>
    <cellStyle name="Normal 2 3 8" xfId="2956" xr:uid="{00000000-0005-0000-0000-00008E1A0000}"/>
    <cellStyle name="Normal 2 3 9" xfId="2957" xr:uid="{00000000-0005-0000-0000-00008F1A0000}"/>
    <cellStyle name="Normal 2 4" xfId="2958" xr:uid="{00000000-0005-0000-0000-0000901A0000}"/>
    <cellStyle name="Normal 2 4 2" xfId="2959" xr:uid="{00000000-0005-0000-0000-0000911A0000}"/>
    <cellStyle name="Normal 2 4 2 2" xfId="2960" xr:uid="{00000000-0005-0000-0000-0000921A0000}"/>
    <cellStyle name="Normal 2 4 2 2 2" xfId="2961" xr:uid="{00000000-0005-0000-0000-0000931A0000}"/>
    <cellStyle name="Normal 2 4 2 3" xfId="2962" xr:uid="{00000000-0005-0000-0000-0000941A0000}"/>
    <cellStyle name="Normal 2 4 2 3 2" xfId="2963" xr:uid="{00000000-0005-0000-0000-0000951A0000}"/>
    <cellStyle name="Normal 2 4 2 4" xfId="2964" xr:uid="{00000000-0005-0000-0000-0000961A0000}"/>
    <cellStyle name="Normal 2 4 2 5" xfId="2965" xr:uid="{00000000-0005-0000-0000-0000971A0000}"/>
    <cellStyle name="Normal 2 4 3" xfId="2966" xr:uid="{00000000-0005-0000-0000-0000981A0000}"/>
    <cellStyle name="Normal 2 4 3 2" xfId="2967" xr:uid="{00000000-0005-0000-0000-0000991A0000}"/>
    <cellStyle name="Normal 2 4 4" xfId="2968" xr:uid="{00000000-0005-0000-0000-00009A1A0000}"/>
    <cellStyle name="Normal 2 4 4 2" xfId="2969" xr:uid="{00000000-0005-0000-0000-00009B1A0000}"/>
    <cellStyle name="Normal 2 4 5" xfId="2970" xr:uid="{00000000-0005-0000-0000-00009C1A0000}"/>
    <cellStyle name="Normal 2 4 5 2" xfId="2971" xr:uid="{00000000-0005-0000-0000-00009D1A0000}"/>
    <cellStyle name="Normal 2 4 6" xfId="2972" xr:uid="{00000000-0005-0000-0000-00009E1A0000}"/>
    <cellStyle name="Normal 2 4 6 2" xfId="2973" xr:uid="{00000000-0005-0000-0000-00009F1A0000}"/>
    <cellStyle name="Normal 2 4 7" xfId="2974" xr:uid="{00000000-0005-0000-0000-0000A01A0000}"/>
    <cellStyle name="Normal 2 4 7 2" xfId="2975" xr:uid="{00000000-0005-0000-0000-0000A11A0000}"/>
    <cellStyle name="Normal 2 4 8" xfId="2976" xr:uid="{00000000-0005-0000-0000-0000A21A0000}"/>
    <cellStyle name="Normal 2 5" xfId="2977" xr:uid="{00000000-0005-0000-0000-0000A31A0000}"/>
    <cellStyle name="Normal 2 5 2" xfId="2978" xr:uid="{00000000-0005-0000-0000-0000A41A0000}"/>
    <cellStyle name="Normal 2 5 2 2" xfId="2979" xr:uid="{00000000-0005-0000-0000-0000A51A0000}"/>
    <cellStyle name="Normal 2 5 2 2 2" xfId="2980" xr:uid="{00000000-0005-0000-0000-0000A61A0000}"/>
    <cellStyle name="Normal 2 5 2 3" xfId="2981" xr:uid="{00000000-0005-0000-0000-0000A71A0000}"/>
    <cellStyle name="Normal 2 5 2 3 2" xfId="2982" xr:uid="{00000000-0005-0000-0000-0000A81A0000}"/>
    <cellStyle name="Normal 2 5 2 4" xfId="2983" xr:uid="{00000000-0005-0000-0000-0000A91A0000}"/>
    <cellStyle name="Normal 2 5 3" xfId="2984" xr:uid="{00000000-0005-0000-0000-0000AA1A0000}"/>
    <cellStyle name="Normal 2 5 3 2" xfId="2985" xr:uid="{00000000-0005-0000-0000-0000AB1A0000}"/>
    <cellStyle name="Normal 2 5 4" xfId="2986" xr:uid="{00000000-0005-0000-0000-0000AC1A0000}"/>
    <cellStyle name="Normal 2 5 4 2" xfId="2987" xr:uid="{00000000-0005-0000-0000-0000AD1A0000}"/>
    <cellStyle name="Normal 2 5 5" xfId="2988" xr:uid="{00000000-0005-0000-0000-0000AE1A0000}"/>
    <cellStyle name="Normal 2 5 5 2" xfId="2989" xr:uid="{00000000-0005-0000-0000-0000AF1A0000}"/>
    <cellStyle name="Normal 2 5 6" xfId="2990" xr:uid="{00000000-0005-0000-0000-0000B01A0000}"/>
    <cellStyle name="Normal 2 5 6 2" xfId="2991" xr:uid="{00000000-0005-0000-0000-0000B11A0000}"/>
    <cellStyle name="Normal 2 5 7" xfId="2992" xr:uid="{00000000-0005-0000-0000-0000B21A0000}"/>
    <cellStyle name="Normal 2 5 8" xfId="2993" xr:uid="{00000000-0005-0000-0000-0000B31A0000}"/>
    <cellStyle name="Normal 2 6" xfId="2994" xr:uid="{00000000-0005-0000-0000-0000B41A0000}"/>
    <cellStyle name="Normal 2 6 2" xfId="2995" xr:uid="{00000000-0005-0000-0000-0000B51A0000}"/>
    <cellStyle name="Normal 2 6 2 2" xfId="2996" xr:uid="{00000000-0005-0000-0000-0000B61A0000}"/>
    <cellStyle name="Normal 2 6 2 2 2" xfId="2997" xr:uid="{00000000-0005-0000-0000-0000B71A0000}"/>
    <cellStyle name="Normal 2 6 2 3" xfId="2998" xr:uid="{00000000-0005-0000-0000-0000B81A0000}"/>
    <cellStyle name="Normal 2 6 2 3 2" xfId="2999" xr:uid="{00000000-0005-0000-0000-0000B91A0000}"/>
    <cellStyle name="Normal 2 6 2 4" xfId="3000" xr:uid="{00000000-0005-0000-0000-0000BA1A0000}"/>
    <cellStyle name="Normal 2 6 3" xfId="3001" xr:uid="{00000000-0005-0000-0000-0000BB1A0000}"/>
    <cellStyle name="Normal 2 6 3 2" xfId="3002" xr:uid="{00000000-0005-0000-0000-0000BC1A0000}"/>
    <cellStyle name="Normal 2 6 4" xfId="3003" xr:uid="{00000000-0005-0000-0000-0000BD1A0000}"/>
    <cellStyle name="Normal 2 6 4 2" xfId="3004" xr:uid="{00000000-0005-0000-0000-0000BE1A0000}"/>
    <cellStyle name="Normal 2 6 5" xfId="3005" xr:uid="{00000000-0005-0000-0000-0000BF1A0000}"/>
    <cellStyle name="Normal 2 6 5 2" xfId="3006" xr:uid="{00000000-0005-0000-0000-0000C01A0000}"/>
    <cellStyle name="Normal 2 6 6" xfId="3007" xr:uid="{00000000-0005-0000-0000-0000C11A0000}"/>
    <cellStyle name="Normal 2 6 6 2" xfId="3008" xr:uid="{00000000-0005-0000-0000-0000C21A0000}"/>
    <cellStyle name="Normal 2 7" xfId="3009" xr:uid="{00000000-0005-0000-0000-0000C31A0000}"/>
    <cellStyle name="Normal 2 7 2" xfId="3010" xr:uid="{00000000-0005-0000-0000-0000C41A0000}"/>
    <cellStyle name="Normal 2 7 2 2" xfId="3011" xr:uid="{00000000-0005-0000-0000-0000C51A0000}"/>
    <cellStyle name="Normal 2 7 2 2 2" xfId="3012" xr:uid="{00000000-0005-0000-0000-0000C61A0000}"/>
    <cellStyle name="Normal 2 7 2 3" xfId="3013" xr:uid="{00000000-0005-0000-0000-0000C71A0000}"/>
    <cellStyle name="Normal 2 7 2 3 2" xfId="3014" xr:uid="{00000000-0005-0000-0000-0000C81A0000}"/>
    <cellStyle name="Normal 2 7 2 4" xfId="3015" xr:uid="{00000000-0005-0000-0000-0000C91A0000}"/>
    <cellStyle name="Normal 2 7 3" xfId="3016" xr:uid="{00000000-0005-0000-0000-0000CA1A0000}"/>
    <cellStyle name="Normal 2 7 3 2" xfId="3017" xr:uid="{00000000-0005-0000-0000-0000CB1A0000}"/>
    <cellStyle name="Normal 2 7 4" xfId="3018" xr:uid="{00000000-0005-0000-0000-0000CC1A0000}"/>
    <cellStyle name="Normal 2 7 4 2" xfId="3019" xr:uid="{00000000-0005-0000-0000-0000CD1A0000}"/>
    <cellStyle name="Normal 2 7 5" xfId="3020" xr:uid="{00000000-0005-0000-0000-0000CE1A0000}"/>
    <cellStyle name="Normal 2 7 5 2" xfId="3021" xr:uid="{00000000-0005-0000-0000-0000CF1A0000}"/>
    <cellStyle name="Normal 2 7 6" xfId="3022" xr:uid="{00000000-0005-0000-0000-0000D01A0000}"/>
    <cellStyle name="Normal 2 8" xfId="3023" xr:uid="{00000000-0005-0000-0000-0000D11A0000}"/>
    <cellStyle name="Normal 2 8 2" xfId="3024" xr:uid="{00000000-0005-0000-0000-0000D21A0000}"/>
    <cellStyle name="Normal 2 8 2 2" xfId="3025" xr:uid="{00000000-0005-0000-0000-0000D31A0000}"/>
    <cellStyle name="Normal 2 8 2 2 2" xfId="3026" xr:uid="{00000000-0005-0000-0000-0000D41A0000}"/>
    <cellStyle name="Normal 2 8 2 3" xfId="3027" xr:uid="{00000000-0005-0000-0000-0000D51A0000}"/>
    <cellStyle name="Normal 2 8 2 3 2" xfId="3028" xr:uid="{00000000-0005-0000-0000-0000D61A0000}"/>
    <cellStyle name="Normal 2 8 2 4" xfId="3029" xr:uid="{00000000-0005-0000-0000-0000D71A0000}"/>
    <cellStyle name="Normal 2 8 3" xfId="3030" xr:uid="{00000000-0005-0000-0000-0000D81A0000}"/>
    <cellStyle name="Normal 2 8 3 2" xfId="3031" xr:uid="{00000000-0005-0000-0000-0000D91A0000}"/>
    <cellStyle name="Normal 2 8 4" xfId="3032" xr:uid="{00000000-0005-0000-0000-0000DA1A0000}"/>
    <cellStyle name="Normal 2 8 4 2" xfId="3033" xr:uid="{00000000-0005-0000-0000-0000DB1A0000}"/>
    <cellStyle name="Normal 2 8 5" xfId="3034" xr:uid="{00000000-0005-0000-0000-0000DC1A0000}"/>
    <cellStyle name="Normal 2 8 5 2" xfId="3035" xr:uid="{00000000-0005-0000-0000-0000DD1A0000}"/>
    <cellStyle name="Normal 2 8 6" xfId="3036" xr:uid="{00000000-0005-0000-0000-0000DE1A0000}"/>
    <cellStyle name="Normal 2 9" xfId="3037" xr:uid="{00000000-0005-0000-0000-0000DF1A0000}"/>
    <cellStyle name="Normal 2 9 2" xfId="3038" xr:uid="{00000000-0005-0000-0000-0000E01A0000}"/>
    <cellStyle name="Normal 2 9 2 2" xfId="3039" xr:uid="{00000000-0005-0000-0000-0000E11A0000}"/>
    <cellStyle name="Normal 2 9 2 2 2" xfId="3040" xr:uid="{00000000-0005-0000-0000-0000E21A0000}"/>
    <cellStyle name="Normal 2 9 2 3" xfId="3041" xr:uid="{00000000-0005-0000-0000-0000E31A0000}"/>
    <cellStyle name="Normal 2 9 2 3 2" xfId="3042" xr:uid="{00000000-0005-0000-0000-0000E41A0000}"/>
    <cellStyle name="Normal 2 9 2 4" xfId="3043" xr:uid="{00000000-0005-0000-0000-0000E51A0000}"/>
    <cellStyle name="Normal 2 9 3" xfId="3044" xr:uid="{00000000-0005-0000-0000-0000E61A0000}"/>
    <cellStyle name="Normal 2 9 3 2" xfId="3045" xr:uid="{00000000-0005-0000-0000-0000E71A0000}"/>
    <cellStyle name="Normal 2 9 4" xfId="3046" xr:uid="{00000000-0005-0000-0000-0000E81A0000}"/>
    <cellStyle name="Normal 2 9 4 2" xfId="3047" xr:uid="{00000000-0005-0000-0000-0000E91A0000}"/>
    <cellStyle name="Normal 2 9 5" xfId="3048" xr:uid="{00000000-0005-0000-0000-0000EA1A0000}"/>
    <cellStyle name="Normal 2_Plants" xfId="10457" xr:uid="{00000000-0005-0000-0000-0000EB1A0000}"/>
    <cellStyle name="Normal 20" xfId="3049" xr:uid="{00000000-0005-0000-0000-0000EC1A0000}"/>
    <cellStyle name="Normal 20 2" xfId="3050" xr:uid="{00000000-0005-0000-0000-0000ED1A0000}"/>
    <cellStyle name="Normal 21" xfId="3051" xr:uid="{00000000-0005-0000-0000-0000EE1A0000}"/>
    <cellStyle name="Normal 21 2" xfId="3052" xr:uid="{00000000-0005-0000-0000-0000EF1A0000}"/>
    <cellStyle name="Normal 22" xfId="3053" xr:uid="{00000000-0005-0000-0000-0000F01A0000}"/>
    <cellStyle name="Normal 22 2" xfId="3054" xr:uid="{00000000-0005-0000-0000-0000F11A0000}"/>
    <cellStyle name="Normal 23" xfId="3055" xr:uid="{00000000-0005-0000-0000-0000F21A0000}"/>
    <cellStyle name="Normal 23 2" xfId="3056" xr:uid="{00000000-0005-0000-0000-0000F31A0000}"/>
    <cellStyle name="Normal 24" xfId="3057" xr:uid="{00000000-0005-0000-0000-0000F41A0000}"/>
    <cellStyle name="Normal 25" xfId="3058" xr:uid="{00000000-0005-0000-0000-0000F51A0000}"/>
    <cellStyle name="Normal 26" xfId="3059" xr:uid="{00000000-0005-0000-0000-0000F61A0000}"/>
    <cellStyle name="Normal 27" xfId="3060" xr:uid="{00000000-0005-0000-0000-0000F71A0000}"/>
    <cellStyle name="Normal 28" xfId="3061" xr:uid="{00000000-0005-0000-0000-0000F81A0000}"/>
    <cellStyle name="Normal 29" xfId="3062" xr:uid="{00000000-0005-0000-0000-0000F91A0000}"/>
    <cellStyle name="Normal 29 2" xfId="10458" xr:uid="{00000000-0005-0000-0000-0000FA1A0000}"/>
    <cellStyle name="Normal 3" xfId="3063" xr:uid="{00000000-0005-0000-0000-0000FB1A0000}"/>
    <cellStyle name="Normal 3 10" xfId="3064" xr:uid="{00000000-0005-0000-0000-0000FC1A0000}"/>
    <cellStyle name="Normal 3 10 2" xfId="3065" xr:uid="{00000000-0005-0000-0000-0000FD1A0000}"/>
    <cellStyle name="Normal 3 10 2 2" xfId="3066" xr:uid="{00000000-0005-0000-0000-0000FE1A0000}"/>
    <cellStyle name="Normal 3 10 3" xfId="3067" xr:uid="{00000000-0005-0000-0000-0000FF1A0000}"/>
    <cellStyle name="Normal 3 11" xfId="3068" xr:uid="{00000000-0005-0000-0000-0000001B0000}"/>
    <cellStyle name="Normal 3 11 2" xfId="3069" xr:uid="{00000000-0005-0000-0000-0000011B0000}"/>
    <cellStyle name="Normal 3 12" xfId="3070" xr:uid="{00000000-0005-0000-0000-0000021B0000}"/>
    <cellStyle name="Normal 3 12 2" xfId="3071" xr:uid="{00000000-0005-0000-0000-0000031B0000}"/>
    <cellStyle name="Normal 3 13" xfId="3072" xr:uid="{00000000-0005-0000-0000-0000041B0000}"/>
    <cellStyle name="Normal 3 13 2" xfId="3073" xr:uid="{00000000-0005-0000-0000-0000051B0000}"/>
    <cellStyle name="Normal 3 14" xfId="3074" xr:uid="{00000000-0005-0000-0000-0000061B0000}"/>
    <cellStyle name="Normal 3 14 2" xfId="3075" xr:uid="{00000000-0005-0000-0000-0000071B0000}"/>
    <cellStyle name="Normal 3 15" xfId="3076" xr:uid="{00000000-0005-0000-0000-0000081B0000}"/>
    <cellStyle name="Normal 3 16" xfId="3077" xr:uid="{00000000-0005-0000-0000-0000091B0000}"/>
    <cellStyle name="Normal 3 2" xfId="3078" xr:uid="{00000000-0005-0000-0000-00000A1B0000}"/>
    <cellStyle name="Normal 3 2 2" xfId="3079" xr:uid="{00000000-0005-0000-0000-00000B1B0000}"/>
    <cellStyle name="Normal 3 2 2 2" xfId="3080" xr:uid="{00000000-0005-0000-0000-00000C1B0000}"/>
    <cellStyle name="Normal 3 2 2 2 2" xfId="3081" xr:uid="{00000000-0005-0000-0000-00000D1B0000}"/>
    <cellStyle name="Normal 3 2 2 2 3" xfId="3082" xr:uid="{00000000-0005-0000-0000-00000E1B0000}"/>
    <cellStyle name="Normal 3 2 2 3" xfId="3083" xr:uid="{00000000-0005-0000-0000-00000F1B0000}"/>
    <cellStyle name="Normal 3 2 2 3 2" xfId="3084" xr:uid="{00000000-0005-0000-0000-0000101B0000}"/>
    <cellStyle name="Normal 3 2 2 3 3" xfId="3085" xr:uid="{00000000-0005-0000-0000-0000111B0000}"/>
    <cellStyle name="Normal 3 2 2 4" xfId="3086" xr:uid="{00000000-0005-0000-0000-0000121B0000}"/>
    <cellStyle name="Normal 3 2 2 4 2" xfId="3087" xr:uid="{00000000-0005-0000-0000-0000131B0000}"/>
    <cellStyle name="Normal 3 2 2 5" xfId="3088" xr:uid="{00000000-0005-0000-0000-0000141B0000}"/>
    <cellStyle name="Normal 3 2 2 6" xfId="3089" xr:uid="{00000000-0005-0000-0000-0000151B0000}"/>
    <cellStyle name="Normal 3 2 3" xfId="3090" xr:uid="{00000000-0005-0000-0000-0000161B0000}"/>
    <cellStyle name="Normal 3 2 3 2" xfId="3091" xr:uid="{00000000-0005-0000-0000-0000171B0000}"/>
    <cellStyle name="Normal 3 2 3 2 2" xfId="3092" xr:uid="{00000000-0005-0000-0000-0000181B0000}"/>
    <cellStyle name="Normal 3 2 3 3" xfId="3093" xr:uid="{00000000-0005-0000-0000-0000191B0000}"/>
    <cellStyle name="Normal 3 2 4" xfId="3094" xr:uid="{00000000-0005-0000-0000-00001A1B0000}"/>
    <cellStyle name="Normal 3 2 4 2" xfId="3095" xr:uid="{00000000-0005-0000-0000-00001B1B0000}"/>
    <cellStyle name="Normal 3 2 4 3" xfId="3096" xr:uid="{00000000-0005-0000-0000-00001C1B0000}"/>
    <cellStyle name="Normal 3 2 5" xfId="3097" xr:uid="{00000000-0005-0000-0000-00001D1B0000}"/>
    <cellStyle name="Normal 3 2 5 2" xfId="3098" xr:uid="{00000000-0005-0000-0000-00001E1B0000}"/>
    <cellStyle name="Normal 3 2 5 3" xfId="3099" xr:uid="{00000000-0005-0000-0000-00001F1B0000}"/>
    <cellStyle name="Normal 3 2 6" xfId="3100" xr:uid="{00000000-0005-0000-0000-0000201B0000}"/>
    <cellStyle name="Normal 3 2 6 2" xfId="3101" xr:uid="{00000000-0005-0000-0000-0000211B0000}"/>
    <cellStyle name="Normal 3 2 7" xfId="3102" xr:uid="{00000000-0005-0000-0000-0000221B0000}"/>
    <cellStyle name="Normal 3 2 7 2" xfId="3103" xr:uid="{00000000-0005-0000-0000-0000231B0000}"/>
    <cellStyle name="Normal 3 2 8" xfId="3104" xr:uid="{00000000-0005-0000-0000-0000241B0000}"/>
    <cellStyle name="Normal 3 3" xfId="3105" xr:uid="{00000000-0005-0000-0000-0000251B0000}"/>
    <cellStyle name="Normal 3 3 2" xfId="3106" xr:uid="{00000000-0005-0000-0000-0000261B0000}"/>
    <cellStyle name="Normal 3 3 2 2" xfId="3107" xr:uid="{00000000-0005-0000-0000-0000271B0000}"/>
    <cellStyle name="Normal 3 3 2 2 2" xfId="3108" xr:uid="{00000000-0005-0000-0000-0000281B0000}"/>
    <cellStyle name="Normal 3 3 2 2 3" xfId="3109" xr:uid="{00000000-0005-0000-0000-0000291B0000}"/>
    <cellStyle name="Normal 3 3 2 3" xfId="3110" xr:uid="{00000000-0005-0000-0000-00002A1B0000}"/>
    <cellStyle name="Normal 3 3 2 3 2" xfId="3111" xr:uid="{00000000-0005-0000-0000-00002B1B0000}"/>
    <cellStyle name="Normal 3 3 2 4" xfId="3112" xr:uid="{00000000-0005-0000-0000-00002C1B0000}"/>
    <cellStyle name="Normal 3 3 2 5" xfId="3113" xr:uid="{00000000-0005-0000-0000-00002D1B0000}"/>
    <cellStyle name="Normal 3 3 3" xfId="3114" xr:uid="{00000000-0005-0000-0000-00002E1B0000}"/>
    <cellStyle name="Normal 3 3 3 2" xfId="3115" xr:uid="{00000000-0005-0000-0000-00002F1B0000}"/>
    <cellStyle name="Normal 3 3 3 3" xfId="3116" xr:uid="{00000000-0005-0000-0000-0000301B0000}"/>
    <cellStyle name="Normal 3 3 4" xfId="3117" xr:uid="{00000000-0005-0000-0000-0000311B0000}"/>
    <cellStyle name="Normal 3 3 4 2" xfId="3118" xr:uid="{00000000-0005-0000-0000-0000321B0000}"/>
    <cellStyle name="Normal 3 3 4 3" xfId="3119" xr:uid="{00000000-0005-0000-0000-0000331B0000}"/>
    <cellStyle name="Normal 3 3 5" xfId="3120" xr:uid="{00000000-0005-0000-0000-0000341B0000}"/>
    <cellStyle name="Normal 3 3 5 2" xfId="3121" xr:uid="{00000000-0005-0000-0000-0000351B0000}"/>
    <cellStyle name="Normal 3 3 6" xfId="3122" xr:uid="{00000000-0005-0000-0000-0000361B0000}"/>
    <cellStyle name="Normal 3 3 6 2" xfId="3123" xr:uid="{00000000-0005-0000-0000-0000371B0000}"/>
    <cellStyle name="Normal 3 3 7" xfId="3124" xr:uid="{00000000-0005-0000-0000-0000381B0000}"/>
    <cellStyle name="Normal 3 3 8" xfId="3125" xr:uid="{00000000-0005-0000-0000-0000391B0000}"/>
    <cellStyle name="Normal 3 4" xfId="3126" xr:uid="{00000000-0005-0000-0000-00003A1B0000}"/>
    <cellStyle name="Normal 3 4 2" xfId="3127" xr:uid="{00000000-0005-0000-0000-00003B1B0000}"/>
    <cellStyle name="Normal 3 4 2 2" xfId="3128" xr:uid="{00000000-0005-0000-0000-00003C1B0000}"/>
    <cellStyle name="Normal 3 4 2 2 2" xfId="3129" xr:uid="{00000000-0005-0000-0000-00003D1B0000}"/>
    <cellStyle name="Normal 3 4 2 3" xfId="3130" xr:uid="{00000000-0005-0000-0000-00003E1B0000}"/>
    <cellStyle name="Normal 3 4 2 3 2" xfId="3131" xr:uid="{00000000-0005-0000-0000-00003F1B0000}"/>
    <cellStyle name="Normal 3 4 2 4" xfId="3132" xr:uid="{00000000-0005-0000-0000-0000401B0000}"/>
    <cellStyle name="Normal 3 4 3" xfId="3133" xr:uid="{00000000-0005-0000-0000-0000411B0000}"/>
    <cellStyle name="Normal 3 4 3 2" xfId="3134" xr:uid="{00000000-0005-0000-0000-0000421B0000}"/>
    <cellStyle name="Normal 3 4 4" xfId="3135" xr:uid="{00000000-0005-0000-0000-0000431B0000}"/>
    <cellStyle name="Normal 3 4 4 2" xfId="3136" xr:uid="{00000000-0005-0000-0000-0000441B0000}"/>
    <cellStyle name="Normal 3 4 5" xfId="3137" xr:uid="{00000000-0005-0000-0000-0000451B0000}"/>
    <cellStyle name="Normal 3 4 5 2" xfId="3138" xr:uid="{00000000-0005-0000-0000-0000461B0000}"/>
    <cellStyle name="Normal 3 4 6" xfId="3139" xr:uid="{00000000-0005-0000-0000-0000471B0000}"/>
    <cellStyle name="Normal 3 4 6 2" xfId="3140" xr:uid="{00000000-0005-0000-0000-0000481B0000}"/>
    <cellStyle name="Normal 3 4 7" xfId="3141" xr:uid="{00000000-0005-0000-0000-0000491B0000}"/>
    <cellStyle name="Normal 3 4 8" xfId="3142" xr:uid="{00000000-0005-0000-0000-00004A1B0000}"/>
    <cellStyle name="Normal 3 5" xfId="3143" xr:uid="{00000000-0005-0000-0000-00004B1B0000}"/>
    <cellStyle name="Normal 3 5 2" xfId="3144" xr:uid="{00000000-0005-0000-0000-00004C1B0000}"/>
    <cellStyle name="Normal 3 5 2 2" xfId="3145" xr:uid="{00000000-0005-0000-0000-00004D1B0000}"/>
    <cellStyle name="Normal 3 5 2 2 2" xfId="3146" xr:uid="{00000000-0005-0000-0000-00004E1B0000}"/>
    <cellStyle name="Normal 3 5 2 3" xfId="3147" xr:uid="{00000000-0005-0000-0000-00004F1B0000}"/>
    <cellStyle name="Normal 3 5 2 3 2" xfId="3148" xr:uid="{00000000-0005-0000-0000-0000501B0000}"/>
    <cellStyle name="Normal 3 5 2 4" xfId="3149" xr:uid="{00000000-0005-0000-0000-0000511B0000}"/>
    <cellStyle name="Normal 3 5 3" xfId="3150" xr:uid="{00000000-0005-0000-0000-0000521B0000}"/>
    <cellStyle name="Normal 3 5 3 2" xfId="3151" xr:uid="{00000000-0005-0000-0000-0000531B0000}"/>
    <cellStyle name="Normal 3 5 4" xfId="3152" xr:uid="{00000000-0005-0000-0000-0000541B0000}"/>
    <cellStyle name="Normal 3 5 4 2" xfId="3153" xr:uid="{00000000-0005-0000-0000-0000551B0000}"/>
    <cellStyle name="Normal 3 5 5" xfId="3154" xr:uid="{00000000-0005-0000-0000-0000561B0000}"/>
    <cellStyle name="Normal 3 5 5 2" xfId="3155" xr:uid="{00000000-0005-0000-0000-0000571B0000}"/>
    <cellStyle name="Normal 3 5 6" xfId="3156" xr:uid="{00000000-0005-0000-0000-0000581B0000}"/>
    <cellStyle name="Normal 3 5 7" xfId="3157" xr:uid="{00000000-0005-0000-0000-0000591B0000}"/>
    <cellStyle name="Normal 3 6" xfId="3158" xr:uid="{00000000-0005-0000-0000-00005A1B0000}"/>
    <cellStyle name="Normal 3 6 2" xfId="3159" xr:uid="{00000000-0005-0000-0000-00005B1B0000}"/>
    <cellStyle name="Normal 3 6 2 2" xfId="3160" xr:uid="{00000000-0005-0000-0000-00005C1B0000}"/>
    <cellStyle name="Normal 3 6 2 2 2" xfId="3161" xr:uid="{00000000-0005-0000-0000-00005D1B0000}"/>
    <cellStyle name="Normal 3 6 2 3" xfId="3162" xr:uid="{00000000-0005-0000-0000-00005E1B0000}"/>
    <cellStyle name="Normal 3 6 2 3 2" xfId="3163" xr:uid="{00000000-0005-0000-0000-00005F1B0000}"/>
    <cellStyle name="Normal 3 6 2 4" xfId="3164" xr:uid="{00000000-0005-0000-0000-0000601B0000}"/>
    <cellStyle name="Normal 3 6 3" xfId="3165" xr:uid="{00000000-0005-0000-0000-0000611B0000}"/>
    <cellStyle name="Normal 3 6 3 2" xfId="3166" xr:uid="{00000000-0005-0000-0000-0000621B0000}"/>
    <cellStyle name="Normal 3 6 4" xfId="3167" xr:uid="{00000000-0005-0000-0000-0000631B0000}"/>
    <cellStyle name="Normal 3 6 4 2" xfId="3168" xr:uid="{00000000-0005-0000-0000-0000641B0000}"/>
    <cellStyle name="Normal 3 6 5" xfId="3169" xr:uid="{00000000-0005-0000-0000-0000651B0000}"/>
    <cellStyle name="Normal 3 6 5 2" xfId="3170" xr:uid="{00000000-0005-0000-0000-0000661B0000}"/>
    <cellStyle name="Normal 3 6 6" xfId="3171" xr:uid="{00000000-0005-0000-0000-0000671B0000}"/>
    <cellStyle name="Normal 3 6 7" xfId="3172" xr:uid="{00000000-0005-0000-0000-0000681B0000}"/>
    <cellStyle name="Normal 3 7" xfId="3173" xr:uid="{00000000-0005-0000-0000-0000691B0000}"/>
    <cellStyle name="Normal 3 7 2" xfId="3174" xr:uid="{00000000-0005-0000-0000-00006A1B0000}"/>
    <cellStyle name="Normal 3 7 2 2" xfId="3175" xr:uid="{00000000-0005-0000-0000-00006B1B0000}"/>
    <cellStyle name="Normal 3 7 2 2 2" xfId="3176" xr:uid="{00000000-0005-0000-0000-00006C1B0000}"/>
    <cellStyle name="Normal 3 7 2 3" xfId="3177" xr:uid="{00000000-0005-0000-0000-00006D1B0000}"/>
    <cellStyle name="Normal 3 7 2 3 2" xfId="3178" xr:uid="{00000000-0005-0000-0000-00006E1B0000}"/>
    <cellStyle name="Normal 3 7 2 4" xfId="3179" xr:uid="{00000000-0005-0000-0000-00006F1B0000}"/>
    <cellStyle name="Normal 3 7 3" xfId="3180" xr:uid="{00000000-0005-0000-0000-0000701B0000}"/>
    <cellStyle name="Normal 3 7 3 2" xfId="3181" xr:uid="{00000000-0005-0000-0000-0000711B0000}"/>
    <cellStyle name="Normal 3 7 4" xfId="3182" xr:uid="{00000000-0005-0000-0000-0000721B0000}"/>
    <cellStyle name="Normal 3 7 4 2" xfId="3183" xr:uid="{00000000-0005-0000-0000-0000731B0000}"/>
    <cellStyle name="Normal 3 7 5" xfId="3184" xr:uid="{00000000-0005-0000-0000-0000741B0000}"/>
    <cellStyle name="Normal 3 7 5 2" xfId="3185" xr:uid="{00000000-0005-0000-0000-0000751B0000}"/>
    <cellStyle name="Normal 3 7 6" xfId="3186" xr:uid="{00000000-0005-0000-0000-0000761B0000}"/>
    <cellStyle name="Normal 3 8" xfId="3187" xr:uid="{00000000-0005-0000-0000-0000771B0000}"/>
    <cellStyle name="Normal 3 8 2" xfId="3188" xr:uid="{00000000-0005-0000-0000-0000781B0000}"/>
    <cellStyle name="Normal 3 8 2 2" xfId="3189" xr:uid="{00000000-0005-0000-0000-0000791B0000}"/>
    <cellStyle name="Normal 3 8 2 2 2" xfId="3190" xr:uid="{00000000-0005-0000-0000-00007A1B0000}"/>
    <cellStyle name="Normal 3 8 2 3" xfId="3191" xr:uid="{00000000-0005-0000-0000-00007B1B0000}"/>
    <cellStyle name="Normal 3 8 2 3 2" xfId="3192" xr:uid="{00000000-0005-0000-0000-00007C1B0000}"/>
    <cellStyle name="Normal 3 8 2 4" xfId="3193" xr:uid="{00000000-0005-0000-0000-00007D1B0000}"/>
    <cellStyle name="Normal 3 8 3" xfId="3194" xr:uid="{00000000-0005-0000-0000-00007E1B0000}"/>
    <cellStyle name="Normal 3 8 3 2" xfId="3195" xr:uid="{00000000-0005-0000-0000-00007F1B0000}"/>
    <cellStyle name="Normal 3 8 4" xfId="3196" xr:uid="{00000000-0005-0000-0000-0000801B0000}"/>
    <cellStyle name="Normal 3 8 4 2" xfId="3197" xr:uid="{00000000-0005-0000-0000-0000811B0000}"/>
    <cellStyle name="Normal 3 8 5" xfId="3198" xr:uid="{00000000-0005-0000-0000-0000821B0000}"/>
    <cellStyle name="Normal 3 8 5 2" xfId="3199" xr:uid="{00000000-0005-0000-0000-0000831B0000}"/>
    <cellStyle name="Normal 3 8 6" xfId="3200" xr:uid="{00000000-0005-0000-0000-0000841B0000}"/>
    <cellStyle name="Normal 3 9" xfId="3201" xr:uid="{00000000-0005-0000-0000-0000851B0000}"/>
    <cellStyle name="Normal 3 9 2" xfId="3202" xr:uid="{00000000-0005-0000-0000-0000861B0000}"/>
    <cellStyle name="Normal 3 9 2 2" xfId="3203" xr:uid="{00000000-0005-0000-0000-0000871B0000}"/>
    <cellStyle name="Normal 3 9 3" xfId="3204" xr:uid="{00000000-0005-0000-0000-0000881B0000}"/>
    <cellStyle name="Normal 3 9 3 2" xfId="3205" xr:uid="{00000000-0005-0000-0000-0000891B0000}"/>
    <cellStyle name="Normal 3 9 4" xfId="3206" xr:uid="{00000000-0005-0000-0000-00008A1B0000}"/>
    <cellStyle name="Normal 30" xfId="3207" xr:uid="{00000000-0005-0000-0000-00008B1B0000}"/>
    <cellStyle name="Normal 31" xfId="3208" xr:uid="{00000000-0005-0000-0000-00008C1B0000}"/>
    <cellStyle name="Normal 32" xfId="3209" xr:uid="{00000000-0005-0000-0000-00008D1B0000}"/>
    <cellStyle name="Normal 33" xfId="3210" xr:uid="{00000000-0005-0000-0000-00008E1B0000}"/>
    <cellStyle name="Normal 34" xfId="10459" xr:uid="{00000000-0005-0000-0000-00008F1B0000}"/>
    <cellStyle name="Normal 4" xfId="3211" xr:uid="{00000000-0005-0000-0000-0000901B0000}"/>
    <cellStyle name="Normal 4 10" xfId="10460" xr:uid="{00000000-0005-0000-0000-0000911B0000}"/>
    <cellStyle name="Normal 4 11" xfId="10461" xr:uid="{00000000-0005-0000-0000-0000921B0000}"/>
    <cellStyle name="Normal 4 12" xfId="10462" xr:uid="{00000000-0005-0000-0000-0000931B0000}"/>
    <cellStyle name="Normal 4 13" xfId="10463" xr:uid="{00000000-0005-0000-0000-0000941B0000}"/>
    <cellStyle name="Normal 4 14" xfId="10464" xr:uid="{00000000-0005-0000-0000-0000951B0000}"/>
    <cellStyle name="Normal 4 15" xfId="10465" xr:uid="{00000000-0005-0000-0000-0000961B0000}"/>
    <cellStyle name="Normal 4 2" xfId="3212" xr:uid="{00000000-0005-0000-0000-0000971B0000}"/>
    <cellStyle name="Normal 4 2 2" xfId="3213" xr:uid="{00000000-0005-0000-0000-0000981B0000}"/>
    <cellStyle name="Normal 4 2 3" xfId="3214" xr:uid="{00000000-0005-0000-0000-0000991B0000}"/>
    <cellStyle name="Normal 4 2 4" xfId="3215" xr:uid="{00000000-0005-0000-0000-00009A1B0000}"/>
    <cellStyle name="Normal 4 3" xfId="3216" xr:uid="{00000000-0005-0000-0000-00009B1B0000}"/>
    <cellStyle name="Normal 4 3 2" xfId="3217" xr:uid="{00000000-0005-0000-0000-00009C1B0000}"/>
    <cellStyle name="Normal 4 3 2 2" xfId="3218" xr:uid="{00000000-0005-0000-0000-00009D1B0000}"/>
    <cellStyle name="Normal 4 3 3" xfId="3219" xr:uid="{00000000-0005-0000-0000-00009E1B0000}"/>
    <cellStyle name="Normal 4 3 3 2" xfId="3220" xr:uid="{00000000-0005-0000-0000-00009F1B0000}"/>
    <cellStyle name="Normal 4 3 4" xfId="3221" xr:uid="{00000000-0005-0000-0000-0000A01B0000}"/>
    <cellStyle name="Normal 4 3 5" xfId="3222" xr:uid="{00000000-0005-0000-0000-0000A11B0000}"/>
    <cellStyle name="Normal 4 3 6" xfId="3223" xr:uid="{00000000-0005-0000-0000-0000A21B0000}"/>
    <cellStyle name="Normal 4 4" xfId="3224" xr:uid="{00000000-0005-0000-0000-0000A31B0000}"/>
    <cellStyle name="Normal 4 4 2" xfId="3225" xr:uid="{00000000-0005-0000-0000-0000A41B0000}"/>
    <cellStyle name="Normal 4 5" xfId="3226" xr:uid="{00000000-0005-0000-0000-0000A51B0000}"/>
    <cellStyle name="Normal 4 5 2" xfId="3227" xr:uid="{00000000-0005-0000-0000-0000A61B0000}"/>
    <cellStyle name="Normal 4 6" xfId="3228" xr:uid="{00000000-0005-0000-0000-0000A71B0000}"/>
    <cellStyle name="Normal 4 7" xfId="3229" xr:uid="{00000000-0005-0000-0000-0000A81B0000}"/>
    <cellStyle name="Normal 4 8" xfId="3230" xr:uid="{00000000-0005-0000-0000-0000A91B0000}"/>
    <cellStyle name="Normal 4 9" xfId="10466" xr:uid="{00000000-0005-0000-0000-0000AA1B0000}"/>
    <cellStyle name="Normal 5" xfId="3231" xr:uid="{00000000-0005-0000-0000-0000AB1B0000}"/>
    <cellStyle name="Normal 5 10" xfId="3232" xr:uid="{00000000-0005-0000-0000-0000AC1B0000}"/>
    <cellStyle name="Normal 5 10 2" xfId="3233" xr:uid="{00000000-0005-0000-0000-0000AD1B0000}"/>
    <cellStyle name="Normal 5 11" xfId="3234" xr:uid="{00000000-0005-0000-0000-0000AE1B0000}"/>
    <cellStyle name="Normal 5 11 2" xfId="3235" xr:uid="{00000000-0005-0000-0000-0000AF1B0000}"/>
    <cellStyle name="Normal 5 12" xfId="3236" xr:uid="{00000000-0005-0000-0000-0000B01B0000}"/>
    <cellStyle name="Normal 5 12 2" xfId="3237" xr:uid="{00000000-0005-0000-0000-0000B11B0000}"/>
    <cellStyle name="Normal 5 13" xfId="3238" xr:uid="{00000000-0005-0000-0000-0000B21B0000}"/>
    <cellStyle name="Normal 5 13 2" xfId="3239" xr:uid="{00000000-0005-0000-0000-0000B31B0000}"/>
    <cellStyle name="Normal 5 14" xfId="3240" xr:uid="{00000000-0005-0000-0000-0000B41B0000}"/>
    <cellStyle name="Normal 5 15" xfId="3241" xr:uid="{00000000-0005-0000-0000-0000B51B0000}"/>
    <cellStyle name="Normal 5 2" xfId="3242" xr:uid="{00000000-0005-0000-0000-0000B61B0000}"/>
    <cellStyle name="Normal 5 2 2" xfId="3243" xr:uid="{00000000-0005-0000-0000-0000B71B0000}"/>
    <cellStyle name="Normal 5 2 2 2" xfId="3244" xr:uid="{00000000-0005-0000-0000-0000B81B0000}"/>
    <cellStyle name="Normal 5 2 2 2 2" xfId="3245" xr:uid="{00000000-0005-0000-0000-0000B91B0000}"/>
    <cellStyle name="Normal 5 2 2 2 3" xfId="3246" xr:uid="{00000000-0005-0000-0000-0000BA1B0000}"/>
    <cellStyle name="Normal 5 2 2 3" xfId="3247" xr:uid="{00000000-0005-0000-0000-0000BB1B0000}"/>
    <cellStyle name="Normal 5 2 2 3 2" xfId="3248" xr:uid="{00000000-0005-0000-0000-0000BC1B0000}"/>
    <cellStyle name="Normal 5 2 2 4" xfId="3249" xr:uid="{00000000-0005-0000-0000-0000BD1B0000}"/>
    <cellStyle name="Normal 5 2 2 5" xfId="3250" xr:uid="{00000000-0005-0000-0000-0000BE1B0000}"/>
    <cellStyle name="Normal 5 2 3" xfId="3251" xr:uid="{00000000-0005-0000-0000-0000BF1B0000}"/>
    <cellStyle name="Normal 5 2 3 2" xfId="3252" xr:uid="{00000000-0005-0000-0000-0000C01B0000}"/>
    <cellStyle name="Normal 5 2 4" xfId="3253" xr:uid="{00000000-0005-0000-0000-0000C11B0000}"/>
    <cellStyle name="Normal 5 2 4 2" xfId="3254" xr:uid="{00000000-0005-0000-0000-0000C21B0000}"/>
    <cellStyle name="Normal 5 2 5" xfId="3255" xr:uid="{00000000-0005-0000-0000-0000C31B0000}"/>
    <cellStyle name="Normal 5 2 5 2" xfId="3256" xr:uid="{00000000-0005-0000-0000-0000C41B0000}"/>
    <cellStyle name="Normal 5 2 6" xfId="3257" xr:uid="{00000000-0005-0000-0000-0000C51B0000}"/>
    <cellStyle name="Normal 5 2 6 2" xfId="3258" xr:uid="{00000000-0005-0000-0000-0000C61B0000}"/>
    <cellStyle name="Normal 5 2 7" xfId="3259" xr:uid="{00000000-0005-0000-0000-0000C71B0000}"/>
    <cellStyle name="Normal 5 2 7 2" xfId="3260" xr:uid="{00000000-0005-0000-0000-0000C81B0000}"/>
    <cellStyle name="Normal 5 2 8" xfId="3261" xr:uid="{00000000-0005-0000-0000-0000C91B0000}"/>
    <cellStyle name="Normal 5 2 9" xfId="3262" xr:uid="{00000000-0005-0000-0000-0000CA1B0000}"/>
    <cellStyle name="Normal 5 3" xfId="3263" xr:uid="{00000000-0005-0000-0000-0000CB1B0000}"/>
    <cellStyle name="Normal 5 3 2" xfId="3264" xr:uid="{00000000-0005-0000-0000-0000CC1B0000}"/>
    <cellStyle name="Normal 5 3 2 2" xfId="3265" xr:uid="{00000000-0005-0000-0000-0000CD1B0000}"/>
    <cellStyle name="Normal 5 3 2 2 2" xfId="3266" xr:uid="{00000000-0005-0000-0000-0000CE1B0000}"/>
    <cellStyle name="Normal 5 3 2 3" xfId="3267" xr:uid="{00000000-0005-0000-0000-0000CF1B0000}"/>
    <cellStyle name="Normal 5 3 2 3 2" xfId="3268" xr:uid="{00000000-0005-0000-0000-0000D01B0000}"/>
    <cellStyle name="Normal 5 3 2 4" xfId="3269" xr:uid="{00000000-0005-0000-0000-0000D11B0000}"/>
    <cellStyle name="Normal 5 3 3" xfId="3270" xr:uid="{00000000-0005-0000-0000-0000D21B0000}"/>
    <cellStyle name="Normal 5 3 3 2" xfId="3271" xr:uid="{00000000-0005-0000-0000-0000D31B0000}"/>
    <cellStyle name="Normal 5 3 4" xfId="3272" xr:uid="{00000000-0005-0000-0000-0000D41B0000}"/>
    <cellStyle name="Normal 5 3 4 2" xfId="3273" xr:uid="{00000000-0005-0000-0000-0000D51B0000}"/>
    <cellStyle name="Normal 5 3 5" xfId="3274" xr:uid="{00000000-0005-0000-0000-0000D61B0000}"/>
    <cellStyle name="Normal 5 3 5 2" xfId="3275" xr:uid="{00000000-0005-0000-0000-0000D71B0000}"/>
    <cellStyle name="Normal 5 3 6" xfId="3276" xr:uid="{00000000-0005-0000-0000-0000D81B0000}"/>
    <cellStyle name="Normal 5 3 6 2" xfId="3277" xr:uid="{00000000-0005-0000-0000-0000D91B0000}"/>
    <cellStyle name="Normal 5 3 7" xfId="3278" xr:uid="{00000000-0005-0000-0000-0000DA1B0000}"/>
    <cellStyle name="Normal 5 3 8" xfId="3279" xr:uid="{00000000-0005-0000-0000-0000DB1B0000}"/>
    <cellStyle name="Normal 5 4" xfId="3280" xr:uid="{00000000-0005-0000-0000-0000DC1B0000}"/>
    <cellStyle name="Normal 5 4 2" xfId="3281" xr:uid="{00000000-0005-0000-0000-0000DD1B0000}"/>
    <cellStyle name="Normal 5 4 2 2" xfId="3282" xr:uid="{00000000-0005-0000-0000-0000DE1B0000}"/>
    <cellStyle name="Normal 5 4 2 2 2" xfId="3283" xr:uid="{00000000-0005-0000-0000-0000DF1B0000}"/>
    <cellStyle name="Normal 5 4 2 3" xfId="3284" xr:uid="{00000000-0005-0000-0000-0000E01B0000}"/>
    <cellStyle name="Normal 5 4 2 3 2" xfId="3285" xr:uid="{00000000-0005-0000-0000-0000E11B0000}"/>
    <cellStyle name="Normal 5 4 2 4" xfId="3286" xr:uid="{00000000-0005-0000-0000-0000E21B0000}"/>
    <cellStyle name="Normal 5 4 3" xfId="3287" xr:uid="{00000000-0005-0000-0000-0000E31B0000}"/>
    <cellStyle name="Normal 5 4 3 2" xfId="3288" xr:uid="{00000000-0005-0000-0000-0000E41B0000}"/>
    <cellStyle name="Normal 5 4 4" xfId="3289" xr:uid="{00000000-0005-0000-0000-0000E51B0000}"/>
    <cellStyle name="Normal 5 4 4 2" xfId="3290" xr:uid="{00000000-0005-0000-0000-0000E61B0000}"/>
    <cellStyle name="Normal 5 4 5" xfId="3291" xr:uid="{00000000-0005-0000-0000-0000E71B0000}"/>
    <cellStyle name="Normal 5 4 5 2" xfId="3292" xr:uid="{00000000-0005-0000-0000-0000E81B0000}"/>
    <cellStyle name="Normal 5 4 6" xfId="3293" xr:uid="{00000000-0005-0000-0000-0000E91B0000}"/>
    <cellStyle name="Normal 5 5" xfId="3294" xr:uid="{00000000-0005-0000-0000-0000EA1B0000}"/>
    <cellStyle name="Normal 5 5 2" xfId="3295" xr:uid="{00000000-0005-0000-0000-0000EB1B0000}"/>
    <cellStyle name="Normal 5 5 2 2" xfId="3296" xr:uid="{00000000-0005-0000-0000-0000EC1B0000}"/>
    <cellStyle name="Normal 5 5 2 2 2" xfId="3297" xr:uid="{00000000-0005-0000-0000-0000ED1B0000}"/>
    <cellStyle name="Normal 5 5 2 3" xfId="3298" xr:uid="{00000000-0005-0000-0000-0000EE1B0000}"/>
    <cellStyle name="Normal 5 5 2 3 2" xfId="3299" xr:uid="{00000000-0005-0000-0000-0000EF1B0000}"/>
    <cellStyle name="Normal 5 5 2 4" xfId="3300" xr:uid="{00000000-0005-0000-0000-0000F01B0000}"/>
    <cellStyle name="Normal 5 5 3" xfId="3301" xr:uid="{00000000-0005-0000-0000-0000F11B0000}"/>
    <cellStyle name="Normal 5 5 3 2" xfId="3302" xr:uid="{00000000-0005-0000-0000-0000F21B0000}"/>
    <cellStyle name="Normal 5 5 4" xfId="3303" xr:uid="{00000000-0005-0000-0000-0000F31B0000}"/>
    <cellStyle name="Normal 5 5 4 2" xfId="3304" xr:uid="{00000000-0005-0000-0000-0000F41B0000}"/>
    <cellStyle name="Normal 5 5 5" xfId="3305" xr:uid="{00000000-0005-0000-0000-0000F51B0000}"/>
    <cellStyle name="Normal 5 5 5 2" xfId="3306" xr:uid="{00000000-0005-0000-0000-0000F61B0000}"/>
    <cellStyle name="Normal 5 5 6" xfId="3307" xr:uid="{00000000-0005-0000-0000-0000F71B0000}"/>
    <cellStyle name="Normal 5 6" xfId="3308" xr:uid="{00000000-0005-0000-0000-0000F81B0000}"/>
    <cellStyle name="Normal 5 6 2" xfId="3309" xr:uid="{00000000-0005-0000-0000-0000F91B0000}"/>
    <cellStyle name="Normal 5 6 2 2" xfId="3310" xr:uid="{00000000-0005-0000-0000-0000FA1B0000}"/>
    <cellStyle name="Normal 5 6 2 2 2" xfId="3311" xr:uid="{00000000-0005-0000-0000-0000FB1B0000}"/>
    <cellStyle name="Normal 5 6 2 3" xfId="3312" xr:uid="{00000000-0005-0000-0000-0000FC1B0000}"/>
    <cellStyle name="Normal 5 6 2 3 2" xfId="3313" xr:uid="{00000000-0005-0000-0000-0000FD1B0000}"/>
    <cellStyle name="Normal 5 6 2 4" xfId="3314" xr:uid="{00000000-0005-0000-0000-0000FE1B0000}"/>
    <cellStyle name="Normal 5 6 3" xfId="3315" xr:uid="{00000000-0005-0000-0000-0000FF1B0000}"/>
    <cellStyle name="Normal 5 6 3 2" xfId="3316" xr:uid="{00000000-0005-0000-0000-0000001C0000}"/>
    <cellStyle name="Normal 5 6 4" xfId="3317" xr:uid="{00000000-0005-0000-0000-0000011C0000}"/>
    <cellStyle name="Normal 5 6 4 2" xfId="3318" xr:uid="{00000000-0005-0000-0000-0000021C0000}"/>
    <cellStyle name="Normal 5 6 5" xfId="3319" xr:uid="{00000000-0005-0000-0000-0000031C0000}"/>
    <cellStyle name="Normal 5 6 5 2" xfId="3320" xr:uid="{00000000-0005-0000-0000-0000041C0000}"/>
    <cellStyle name="Normal 5 6 6" xfId="3321" xr:uid="{00000000-0005-0000-0000-0000051C0000}"/>
    <cellStyle name="Normal 5 7" xfId="3322" xr:uid="{00000000-0005-0000-0000-0000061C0000}"/>
    <cellStyle name="Normal 5 7 2" xfId="3323" xr:uid="{00000000-0005-0000-0000-0000071C0000}"/>
    <cellStyle name="Normal 5 7 2 2" xfId="3324" xr:uid="{00000000-0005-0000-0000-0000081C0000}"/>
    <cellStyle name="Normal 5 7 2 2 2" xfId="3325" xr:uid="{00000000-0005-0000-0000-0000091C0000}"/>
    <cellStyle name="Normal 5 7 2 3" xfId="3326" xr:uid="{00000000-0005-0000-0000-00000A1C0000}"/>
    <cellStyle name="Normal 5 7 2 3 2" xfId="3327" xr:uid="{00000000-0005-0000-0000-00000B1C0000}"/>
    <cellStyle name="Normal 5 7 2 4" xfId="3328" xr:uid="{00000000-0005-0000-0000-00000C1C0000}"/>
    <cellStyle name="Normal 5 7 3" xfId="3329" xr:uid="{00000000-0005-0000-0000-00000D1C0000}"/>
    <cellStyle name="Normal 5 7 3 2" xfId="3330" xr:uid="{00000000-0005-0000-0000-00000E1C0000}"/>
    <cellStyle name="Normal 5 7 4" xfId="3331" xr:uid="{00000000-0005-0000-0000-00000F1C0000}"/>
    <cellStyle name="Normal 5 7 4 2" xfId="3332" xr:uid="{00000000-0005-0000-0000-0000101C0000}"/>
    <cellStyle name="Normal 5 7 5" xfId="3333" xr:uid="{00000000-0005-0000-0000-0000111C0000}"/>
    <cellStyle name="Normal 5 7 5 2" xfId="3334" xr:uid="{00000000-0005-0000-0000-0000121C0000}"/>
    <cellStyle name="Normal 5 7 6" xfId="3335" xr:uid="{00000000-0005-0000-0000-0000131C0000}"/>
    <cellStyle name="Normal 5 8" xfId="3336" xr:uid="{00000000-0005-0000-0000-0000141C0000}"/>
    <cellStyle name="Normal 5 8 2" xfId="3337" xr:uid="{00000000-0005-0000-0000-0000151C0000}"/>
    <cellStyle name="Normal 5 8 2 2" xfId="3338" xr:uid="{00000000-0005-0000-0000-0000161C0000}"/>
    <cellStyle name="Normal 5 8 3" xfId="3339" xr:uid="{00000000-0005-0000-0000-0000171C0000}"/>
    <cellStyle name="Normal 5 8 3 2" xfId="3340" xr:uid="{00000000-0005-0000-0000-0000181C0000}"/>
    <cellStyle name="Normal 5 8 4" xfId="3341" xr:uid="{00000000-0005-0000-0000-0000191C0000}"/>
    <cellStyle name="Normal 5 9" xfId="3342" xr:uid="{00000000-0005-0000-0000-00001A1C0000}"/>
    <cellStyle name="Normal 5 9 2" xfId="3343" xr:uid="{00000000-0005-0000-0000-00001B1C0000}"/>
    <cellStyle name="Normal 5 9 2 2" xfId="3344" xr:uid="{00000000-0005-0000-0000-00001C1C0000}"/>
    <cellStyle name="Normal 5 9 3" xfId="3345" xr:uid="{00000000-0005-0000-0000-00001D1C0000}"/>
    <cellStyle name="Normal 6" xfId="3346" xr:uid="{00000000-0005-0000-0000-00001E1C0000}"/>
    <cellStyle name="Normal 6 10" xfId="3347" xr:uid="{00000000-0005-0000-0000-00001F1C0000}"/>
    <cellStyle name="Normal 6 10 2" xfId="3348" xr:uid="{00000000-0005-0000-0000-0000201C0000}"/>
    <cellStyle name="Normal 6 11" xfId="3349" xr:uid="{00000000-0005-0000-0000-0000211C0000}"/>
    <cellStyle name="Normal 6 11 2" xfId="3350" xr:uid="{00000000-0005-0000-0000-0000221C0000}"/>
    <cellStyle name="Normal 6 12" xfId="3351" xr:uid="{00000000-0005-0000-0000-0000231C0000}"/>
    <cellStyle name="Normal 6 12 2" xfId="3352" xr:uid="{00000000-0005-0000-0000-0000241C0000}"/>
    <cellStyle name="Normal 6 13" xfId="3353" xr:uid="{00000000-0005-0000-0000-0000251C0000}"/>
    <cellStyle name="Normal 6 13 2" xfId="3354" xr:uid="{00000000-0005-0000-0000-0000261C0000}"/>
    <cellStyle name="Normal 6 14" xfId="3355" xr:uid="{00000000-0005-0000-0000-0000271C0000}"/>
    <cellStyle name="Normal 6 15" xfId="3356" xr:uid="{00000000-0005-0000-0000-0000281C0000}"/>
    <cellStyle name="Normal 6 2" xfId="3357" xr:uid="{00000000-0005-0000-0000-0000291C0000}"/>
    <cellStyle name="Normal 6 2 10" xfId="3358" xr:uid="{00000000-0005-0000-0000-00002A1C0000}"/>
    <cellStyle name="Normal 6 2 2" xfId="3359" xr:uid="{00000000-0005-0000-0000-00002B1C0000}"/>
    <cellStyle name="Normal 6 2 2 2" xfId="3360" xr:uid="{00000000-0005-0000-0000-00002C1C0000}"/>
    <cellStyle name="Normal 6 2 2 2 2" xfId="3361" xr:uid="{00000000-0005-0000-0000-00002D1C0000}"/>
    <cellStyle name="Normal 6 2 2 3" xfId="3362" xr:uid="{00000000-0005-0000-0000-00002E1C0000}"/>
    <cellStyle name="Normal 6 2 2 3 2" xfId="3363" xr:uid="{00000000-0005-0000-0000-00002F1C0000}"/>
    <cellStyle name="Normal 6 2 2 4" xfId="3364" xr:uid="{00000000-0005-0000-0000-0000301C0000}"/>
    <cellStyle name="Normal 6 2 2 4 2" xfId="3365" xr:uid="{00000000-0005-0000-0000-0000311C0000}"/>
    <cellStyle name="Normal 6 2 2 5" xfId="3366" xr:uid="{00000000-0005-0000-0000-0000321C0000}"/>
    <cellStyle name="Normal 6 2 2 6" xfId="3367" xr:uid="{00000000-0005-0000-0000-0000331C0000}"/>
    <cellStyle name="Normal 6 2 3" xfId="3368" xr:uid="{00000000-0005-0000-0000-0000341C0000}"/>
    <cellStyle name="Normal 6 2 3 2" xfId="3369" xr:uid="{00000000-0005-0000-0000-0000351C0000}"/>
    <cellStyle name="Normal 6 2 3 2 2" xfId="3370" xr:uid="{00000000-0005-0000-0000-0000361C0000}"/>
    <cellStyle name="Normal 6 2 3 3" xfId="3371" xr:uid="{00000000-0005-0000-0000-0000371C0000}"/>
    <cellStyle name="Normal 6 2 3 4" xfId="3372" xr:uid="{00000000-0005-0000-0000-0000381C0000}"/>
    <cellStyle name="Normal 6 2 4" xfId="3373" xr:uid="{00000000-0005-0000-0000-0000391C0000}"/>
    <cellStyle name="Normal 6 2 4 2" xfId="3374" xr:uid="{00000000-0005-0000-0000-00003A1C0000}"/>
    <cellStyle name="Normal 6 2 5" xfId="3375" xr:uid="{00000000-0005-0000-0000-00003B1C0000}"/>
    <cellStyle name="Normal 6 2 5 2" xfId="3376" xr:uid="{00000000-0005-0000-0000-00003C1C0000}"/>
    <cellStyle name="Normal 6 2 6" xfId="3377" xr:uid="{00000000-0005-0000-0000-00003D1C0000}"/>
    <cellStyle name="Normal 6 2 6 2" xfId="3378" xr:uid="{00000000-0005-0000-0000-00003E1C0000}"/>
    <cellStyle name="Normal 6 2 7" xfId="3379" xr:uid="{00000000-0005-0000-0000-00003F1C0000}"/>
    <cellStyle name="Normal 6 2 7 2" xfId="3380" xr:uid="{00000000-0005-0000-0000-0000401C0000}"/>
    <cellStyle name="Normal 6 2 8" xfId="3381" xr:uid="{00000000-0005-0000-0000-0000411C0000}"/>
    <cellStyle name="Normal 6 2 9" xfId="3382" xr:uid="{00000000-0005-0000-0000-0000421C0000}"/>
    <cellStyle name="Normal 6 3" xfId="3383" xr:uid="{00000000-0005-0000-0000-0000431C0000}"/>
    <cellStyle name="Normal 6 3 2" xfId="3384" xr:uid="{00000000-0005-0000-0000-0000441C0000}"/>
    <cellStyle name="Normal 6 3 2 2" xfId="3385" xr:uid="{00000000-0005-0000-0000-0000451C0000}"/>
    <cellStyle name="Normal 6 3 2 2 2" xfId="3386" xr:uid="{00000000-0005-0000-0000-0000461C0000}"/>
    <cellStyle name="Normal 6 3 2 3" xfId="3387" xr:uid="{00000000-0005-0000-0000-0000471C0000}"/>
    <cellStyle name="Normal 6 3 2 3 2" xfId="3388" xr:uid="{00000000-0005-0000-0000-0000481C0000}"/>
    <cellStyle name="Normal 6 3 2 4" xfId="3389" xr:uid="{00000000-0005-0000-0000-0000491C0000}"/>
    <cellStyle name="Normal 6 3 2 5" xfId="3390" xr:uid="{00000000-0005-0000-0000-00004A1C0000}"/>
    <cellStyle name="Normal 6 3 3" xfId="3391" xr:uid="{00000000-0005-0000-0000-00004B1C0000}"/>
    <cellStyle name="Normal 6 3 3 2" xfId="3392" xr:uid="{00000000-0005-0000-0000-00004C1C0000}"/>
    <cellStyle name="Normal 6 3 4" xfId="3393" xr:uid="{00000000-0005-0000-0000-00004D1C0000}"/>
    <cellStyle name="Normal 6 3 4 2" xfId="3394" xr:uid="{00000000-0005-0000-0000-00004E1C0000}"/>
    <cellStyle name="Normal 6 3 5" xfId="3395" xr:uid="{00000000-0005-0000-0000-00004F1C0000}"/>
    <cellStyle name="Normal 6 3 5 2" xfId="3396" xr:uid="{00000000-0005-0000-0000-0000501C0000}"/>
    <cellStyle name="Normal 6 3 6" xfId="3397" xr:uid="{00000000-0005-0000-0000-0000511C0000}"/>
    <cellStyle name="Normal 6 3 6 2" xfId="3398" xr:uid="{00000000-0005-0000-0000-0000521C0000}"/>
    <cellStyle name="Normal 6 3 7" xfId="3399" xr:uid="{00000000-0005-0000-0000-0000531C0000}"/>
    <cellStyle name="Normal 6 3 7 2" xfId="3400" xr:uid="{00000000-0005-0000-0000-0000541C0000}"/>
    <cellStyle name="Normal 6 3 8" xfId="3401" xr:uid="{00000000-0005-0000-0000-0000551C0000}"/>
    <cellStyle name="Normal 6 3 9" xfId="3402" xr:uid="{00000000-0005-0000-0000-0000561C0000}"/>
    <cellStyle name="Normal 6 4" xfId="3403" xr:uid="{00000000-0005-0000-0000-0000571C0000}"/>
    <cellStyle name="Normal 6 4 2" xfId="3404" xr:uid="{00000000-0005-0000-0000-0000581C0000}"/>
    <cellStyle name="Normal 6 4 2 2" xfId="3405" xr:uid="{00000000-0005-0000-0000-0000591C0000}"/>
    <cellStyle name="Normal 6 4 2 2 2" xfId="3406" xr:uid="{00000000-0005-0000-0000-00005A1C0000}"/>
    <cellStyle name="Normal 6 4 2 3" xfId="3407" xr:uid="{00000000-0005-0000-0000-00005B1C0000}"/>
    <cellStyle name="Normal 6 4 2 3 2" xfId="3408" xr:uid="{00000000-0005-0000-0000-00005C1C0000}"/>
    <cellStyle name="Normal 6 4 2 4" xfId="3409" xr:uid="{00000000-0005-0000-0000-00005D1C0000}"/>
    <cellStyle name="Normal 6 4 3" xfId="3410" xr:uid="{00000000-0005-0000-0000-00005E1C0000}"/>
    <cellStyle name="Normal 6 4 3 2" xfId="3411" xr:uid="{00000000-0005-0000-0000-00005F1C0000}"/>
    <cellStyle name="Normal 6 4 4" xfId="3412" xr:uid="{00000000-0005-0000-0000-0000601C0000}"/>
    <cellStyle name="Normal 6 4 4 2" xfId="3413" xr:uid="{00000000-0005-0000-0000-0000611C0000}"/>
    <cellStyle name="Normal 6 4 5" xfId="3414" xr:uid="{00000000-0005-0000-0000-0000621C0000}"/>
    <cellStyle name="Normal 6 4 5 2" xfId="3415" xr:uid="{00000000-0005-0000-0000-0000631C0000}"/>
    <cellStyle name="Normal 6 4 6" xfId="3416" xr:uid="{00000000-0005-0000-0000-0000641C0000}"/>
    <cellStyle name="Normal 6 4 6 2" xfId="3417" xr:uid="{00000000-0005-0000-0000-0000651C0000}"/>
    <cellStyle name="Normal 6 4 7" xfId="3418" xr:uid="{00000000-0005-0000-0000-0000661C0000}"/>
    <cellStyle name="Normal 6 4 8" xfId="3419" xr:uid="{00000000-0005-0000-0000-0000671C0000}"/>
    <cellStyle name="Normal 6 5" xfId="3420" xr:uid="{00000000-0005-0000-0000-0000681C0000}"/>
    <cellStyle name="Normal 6 5 2" xfId="3421" xr:uid="{00000000-0005-0000-0000-0000691C0000}"/>
    <cellStyle name="Normal 6 5 2 2" xfId="3422" xr:uid="{00000000-0005-0000-0000-00006A1C0000}"/>
    <cellStyle name="Normal 6 5 2 2 2" xfId="3423" xr:uid="{00000000-0005-0000-0000-00006B1C0000}"/>
    <cellStyle name="Normal 6 5 2 3" xfId="3424" xr:uid="{00000000-0005-0000-0000-00006C1C0000}"/>
    <cellStyle name="Normal 6 5 2 3 2" xfId="3425" xr:uid="{00000000-0005-0000-0000-00006D1C0000}"/>
    <cellStyle name="Normal 6 5 2 4" xfId="3426" xr:uid="{00000000-0005-0000-0000-00006E1C0000}"/>
    <cellStyle name="Normal 6 5 3" xfId="3427" xr:uid="{00000000-0005-0000-0000-00006F1C0000}"/>
    <cellStyle name="Normal 6 5 3 2" xfId="3428" xr:uid="{00000000-0005-0000-0000-0000701C0000}"/>
    <cellStyle name="Normal 6 5 4" xfId="3429" xr:uid="{00000000-0005-0000-0000-0000711C0000}"/>
    <cellStyle name="Normal 6 5 4 2" xfId="3430" xr:uid="{00000000-0005-0000-0000-0000721C0000}"/>
    <cellStyle name="Normal 6 5 5" xfId="3431" xr:uid="{00000000-0005-0000-0000-0000731C0000}"/>
    <cellStyle name="Normal 6 5 5 2" xfId="3432" xr:uid="{00000000-0005-0000-0000-0000741C0000}"/>
    <cellStyle name="Normal 6 5 6" xfId="3433" xr:uid="{00000000-0005-0000-0000-0000751C0000}"/>
    <cellStyle name="Normal 6 5 7" xfId="3434" xr:uid="{00000000-0005-0000-0000-0000761C0000}"/>
    <cellStyle name="Normal 6 6" xfId="3435" xr:uid="{00000000-0005-0000-0000-0000771C0000}"/>
    <cellStyle name="Normal 6 6 2" xfId="3436" xr:uid="{00000000-0005-0000-0000-0000781C0000}"/>
    <cellStyle name="Normal 6 6 2 2" xfId="3437" xr:uid="{00000000-0005-0000-0000-0000791C0000}"/>
    <cellStyle name="Normal 6 6 2 2 2" xfId="3438" xr:uid="{00000000-0005-0000-0000-00007A1C0000}"/>
    <cellStyle name="Normal 6 6 2 3" xfId="3439" xr:uid="{00000000-0005-0000-0000-00007B1C0000}"/>
    <cellStyle name="Normal 6 6 2 3 2" xfId="3440" xr:uid="{00000000-0005-0000-0000-00007C1C0000}"/>
    <cellStyle name="Normal 6 6 2 4" xfId="3441" xr:uid="{00000000-0005-0000-0000-00007D1C0000}"/>
    <cellStyle name="Normal 6 6 3" xfId="3442" xr:uid="{00000000-0005-0000-0000-00007E1C0000}"/>
    <cellStyle name="Normal 6 6 3 2" xfId="3443" xr:uid="{00000000-0005-0000-0000-00007F1C0000}"/>
    <cellStyle name="Normal 6 6 4" xfId="3444" xr:uid="{00000000-0005-0000-0000-0000801C0000}"/>
    <cellStyle name="Normal 6 6 4 2" xfId="3445" xr:uid="{00000000-0005-0000-0000-0000811C0000}"/>
    <cellStyle name="Normal 6 6 5" xfId="3446" xr:uid="{00000000-0005-0000-0000-0000821C0000}"/>
    <cellStyle name="Normal 6 6 5 2" xfId="3447" xr:uid="{00000000-0005-0000-0000-0000831C0000}"/>
    <cellStyle name="Normal 6 6 6" xfId="3448" xr:uid="{00000000-0005-0000-0000-0000841C0000}"/>
    <cellStyle name="Normal 6 7" xfId="3449" xr:uid="{00000000-0005-0000-0000-0000851C0000}"/>
    <cellStyle name="Normal 6 7 2" xfId="3450" xr:uid="{00000000-0005-0000-0000-0000861C0000}"/>
    <cellStyle name="Normal 6 7 2 2" xfId="3451" xr:uid="{00000000-0005-0000-0000-0000871C0000}"/>
    <cellStyle name="Normal 6 7 2 2 2" xfId="3452" xr:uid="{00000000-0005-0000-0000-0000881C0000}"/>
    <cellStyle name="Normal 6 7 2 3" xfId="3453" xr:uid="{00000000-0005-0000-0000-0000891C0000}"/>
    <cellStyle name="Normal 6 7 2 3 2" xfId="3454" xr:uid="{00000000-0005-0000-0000-00008A1C0000}"/>
    <cellStyle name="Normal 6 7 2 4" xfId="3455" xr:uid="{00000000-0005-0000-0000-00008B1C0000}"/>
    <cellStyle name="Normal 6 7 3" xfId="3456" xr:uid="{00000000-0005-0000-0000-00008C1C0000}"/>
    <cellStyle name="Normal 6 7 3 2" xfId="3457" xr:uid="{00000000-0005-0000-0000-00008D1C0000}"/>
    <cellStyle name="Normal 6 7 4" xfId="3458" xr:uid="{00000000-0005-0000-0000-00008E1C0000}"/>
    <cellStyle name="Normal 6 7 4 2" xfId="3459" xr:uid="{00000000-0005-0000-0000-00008F1C0000}"/>
    <cellStyle name="Normal 6 7 5" xfId="3460" xr:uid="{00000000-0005-0000-0000-0000901C0000}"/>
    <cellStyle name="Normal 6 7 5 2" xfId="3461" xr:uid="{00000000-0005-0000-0000-0000911C0000}"/>
    <cellStyle name="Normal 6 7 6" xfId="3462" xr:uid="{00000000-0005-0000-0000-0000921C0000}"/>
    <cellStyle name="Normal 6 8" xfId="3463" xr:uid="{00000000-0005-0000-0000-0000931C0000}"/>
    <cellStyle name="Normal 6 8 2" xfId="3464" xr:uid="{00000000-0005-0000-0000-0000941C0000}"/>
    <cellStyle name="Normal 6 8 2 2" xfId="3465" xr:uid="{00000000-0005-0000-0000-0000951C0000}"/>
    <cellStyle name="Normal 6 8 3" xfId="3466" xr:uid="{00000000-0005-0000-0000-0000961C0000}"/>
    <cellStyle name="Normal 6 8 3 2" xfId="3467" xr:uid="{00000000-0005-0000-0000-0000971C0000}"/>
    <cellStyle name="Normal 6 8 4" xfId="3468" xr:uid="{00000000-0005-0000-0000-0000981C0000}"/>
    <cellStyle name="Normal 6 9" xfId="3469" xr:uid="{00000000-0005-0000-0000-0000991C0000}"/>
    <cellStyle name="Normal 6 9 2" xfId="3470" xr:uid="{00000000-0005-0000-0000-00009A1C0000}"/>
    <cellStyle name="Normal 6 9 2 2" xfId="3471" xr:uid="{00000000-0005-0000-0000-00009B1C0000}"/>
    <cellStyle name="Normal 6 9 3" xfId="3472" xr:uid="{00000000-0005-0000-0000-00009C1C0000}"/>
    <cellStyle name="Normal 7" xfId="3473" xr:uid="{00000000-0005-0000-0000-00009D1C0000}"/>
    <cellStyle name="Normal 7 10" xfId="3474" xr:uid="{00000000-0005-0000-0000-00009E1C0000}"/>
    <cellStyle name="Normal 7 2" xfId="3475" xr:uid="{00000000-0005-0000-0000-00009F1C0000}"/>
    <cellStyle name="Normal 7 2 2" xfId="3476" xr:uid="{00000000-0005-0000-0000-0000A01C0000}"/>
    <cellStyle name="Normal 7 2 2 2" xfId="3477" xr:uid="{00000000-0005-0000-0000-0000A11C0000}"/>
    <cellStyle name="Normal 7 2 2 3" xfId="3478" xr:uid="{00000000-0005-0000-0000-0000A21C0000}"/>
    <cellStyle name="Normal 7 2 2 4" xfId="3479" xr:uid="{00000000-0005-0000-0000-0000A31C0000}"/>
    <cellStyle name="Normal 7 2 3" xfId="3480" xr:uid="{00000000-0005-0000-0000-0000A41C0000}"/>
    <cellStyle name="Normal 7 2 3 2" xfId="3481" xr:uid="{00000000-0005-0000-0000-0000A51C0000}"/>
    <cellStyle name="Normal 7 2 3 2 2" xfId="3482" xr:uid="{00000000-0005-0000-0000-0000A61C0000}"/>
    <cellStyle name="Normal 7 2 3 3" xfId="3483" xr:uid="{00000000-0005-0000-0000-0000A71C0000}"/>
    <cellStyle name="Normal 7 2 4" xfId="3484" xr:uid="{00000000-0005-0000-0000-0000A81C0000}"/>
    <cellStyle name="Normal 7 2 5" xfId="3485" xr:uid="{00000000-0005-0000-0000-0000A91C0000}"/>
    <cellStyle name="Normal 7 2 6" xfId="3486" xr:uid="{00000000-0005-0000-0000-0000AA1C0000}"/>
    <cellStyle name="Normal 7 3" xfId="3487" xr:uid="{00000000-0005-0000-0000-0000AB1C0000}"/>
    <cellStyle name="Normal 7 3 2" xfId="3488" xr:uid="{00000000-0005-0000-0000-0000AC1C0000}"/>
    <cellStyle name="Normal 7 3 2 2" xfId="3489" xr:uid="{00000000-0005-0000-0000-0000AD1C0000}"/>
    <cellStyle name="Normal 7 3 3" xfId="3490" xr:uid="{00000000-0005-0000-0000-0000AE1C0000}"/>
    <cellStyle name="Normal 7 3 3 2" xfId="3491" xr:uid="{00000000-0005-0000-0000-0000AF1C0000}"/>
    <cellStyle name="Normal 7 3 4" xfId="3492" xr:uid="{00000000-0005-0000-0000-0000B01C0000}"/>
    <cellStyle name="Normal 7 3 4 2" xfId="3493" xr:uid="{00000000-0005-0000-0000-0000B11C0000}"/>
    <cellStyle name="Normal 7 3 5" xfId="3494" xr:uid="{00000000-0005-0000-0000-0000B21C0000}"/>
    <cellStyle name="Normal 7 4" xfId="3495" xr:uid="{00000000-0005-0000-0000-0000B31C0000}"/>
    <cellStyle name="Normal 7 4 2" xfId="3496" xr:uid="{00000000-0005-0000-0000-0000B41C0000}"/>
    <cellStyle name="Normal 7 4 2 2" xfId="3497" xr:uid="{00000000-0005-0000-0000-0000B51C0000}"/>
    <cellStyle name="Normal 7 4 3" xfId="3498" xr:uid="{00000000-0005-0000-0000-0000B61C0000}"/>
    <cellStyle name="Normal 7 4 3 2" xfId="3499" xr:uid="{00000000-0005-0000-0000-0000B71C0000}"/>
    <cellStyle name="Normal 7 4 4" xfId="3500" xr:uid="{00000000-0005-0000-0000-0000B81C0000}"/>
    <cellStyle name="Normal 7 5" xfId="3501" xr:uid="{00000000-0005-0000-0000-0000B91C0000}"/>
    <cellStyle name="Normal 7 5 2" xfId="3502" xr:uid="{00000000-0005-0000-0000-0000BA1C0000}"/>
    <cellStyle name="Normal 7 6" xfId="3503" xr:uid="{00000000-0005-0000-0000-0000BB1C0000}"/>
    <cellStyle name="Normal 7 6 2" xfId="3504" xr:uid="{00000000-0005-0000-0000-0000BC1C0000}"/>
    <cellStyle name="Normal 7 7" xfId="3505" xr:uid="{00000000-0005-0000-0000-0000BD1C0000}"/>
    <cellStyle name="Normal 7 7 2" xfId="3506" xr:uid="{00000000-0005-0000-0000-0000BE1C0000}"/>
    <cellStyle name="Normal 7 8" xfId="3507" xr:uid="{00000000-0005-0000-0000-0000BF1C0000}"/>
    <cellStyle name="Normal 7 8 2" xfId="3508" xr:uid="{00000000-0005-0000-0000-0000C01C0000}"/>
    <cellStyle name="Normal 7 9" xfId="3509" xr:uid="{00000000-0005-0000-0000-0000C11C0000}"/>
    <cellStyle name="Normal 8" xfId="3510" xr:uid="{00000000-0005-0000-0000-0000C21C0000}"/>
    <cellStyle name="Normal 8 2" xfId="3511" xr:uid="{00000000-0005-0000-0000-0000C31C0000}"/>
    <cellStyle name="Normal 8 2 2" xfId="3512" xr:uid="{00000000-0005-0000-0000-0000C41C0000}"/>
    <cellStyle name="Normal 8 2 2 2" xfId="3513" xr:uid="{00000000-0005-0000-0000-0000C51C0000}"/>
    <cellStyle name="Normal 8 2 2 2 2" xfId="3514" xr:uid="{00000000-0005-0000-0000-0000C61C0000}"/>
    <cellStyle name="Normal 8 2 2 3" xfId="3515" xr:uid="{00000000-0005-0000-0000-0000C71C0000}"/>
    <cellStyle name="Normal 8 2 3" xfId="3516" xr:uid="{00000000-0005-0000-0000-0000C81C0000}"/>
    <cellStyle name="Normal 8 2 3 2" xfId="3517" xr:uid="{00000000-0005-0000-0000-0000C91C0000}"/>
    <cellStyle name="Normal 8 2 3 3" xfId="3518" xr:uid="{00000000-0005-0000-0000-0000CA1C0000}"/>
    <cellStyle name="Normal 8 2 4" xfId="3519" xr:uid="{00000000-0005-0000-0000-0000CB1C0000}"/>
    <cellStyle name="Normal 8 2 4 2" xfId="3520" xr:uid="{00000000-0005-0000-0000-0000CC1C0000}"/>
    <cellStyle name="Normal 8 2 5" xfId="3521" xr:uid="{00000000-0005-0000-0000-0000CD1C0000}"/>
    <cellStyle name="Normal 8 2 6" xfId="3522" xr:uid="{00000000-0005-0000-0000-0000CE1C0000}"/>
    <cellStyle name="Normal 8 3" xfId="3523" xr:uid="{00000000-0005-0000-0000-0000CF1C0000}"/>
    <cellStyle name="Normal 8 3 2" xfId="3524" xr:uid="{00000000-0005-0000-0000-0000D01C0000}"/>
    <cellStyle name="Normal 8 3 2 2" xfId="3525" xr:uid="{00000000-0005-0000-0000-0000D11C0000}"/>
    <cellStyle name="Normal 8 3 3" xfId="3526" xr:uid="{00000000-0005-0000-0000-0000D21C0000}"/>
    <cellStyle name="Normal 8 3 3 2" xfId="3527" xr:uid="{00000000-0005-0000-0000-0000D31C0000}"/>
    <cellStyle name="Normal 8 3 4" xfId="3528" xr:uid="{00000000-0005-0000-0000-0000D41C0000}"/>
    <cellStyle name="Normal 8 3 5" xfId="3529" xr:uid="{00000000-0005-0000-0000-0000D51C0000}"/>
    <cellStyle name="Normal 8 4" xfId="3530" xr:uid="{00000000-0005-0000-0000-0000D61C0000}"/>
    <cellStyle name="Normal 8 4 2" xfId="3531" xr:uid="{00000000-0005-0000-0000-0000D71C0000}"/>
    <cellStyle name="Normal 8 5" xfId="3532" xr:uid="{00000000-0005-0000-0000-0000D81C0000}"/>
    <cellStyle name="Normal 8 5 2" xfId="3533" xr:uid="{00000000-0005-0000-0000-0000D91C0000}"/>
    <cellStyle name="Normal 8 6" xfId="3534" xr:uid="{00000000-0005-0000-0000-0000DA1C0000}"/>
    <cellStyle name="Normal 8 6 2" xfId="3535" xr:uid="{00000000-0005-0000-0000-0000DB1C0000}"/>
    <cellStyle name="Normal 8 7" xfId="3536" xr:uid="{00000000-0005-0000-0000-0000DC1C0000}"/>
    <cellStyle name="Normal 8 7 2" xfId="3537" xr:uid="{00000000-0005-0000-0000-0000DD1C0000}"/>
    <cellStyle name="Normal 8 8" xfId="3538" xr:uid="{00000000-0005-0000-0000-0000DE1C0000}"/>
    <cellStyle name="Normal 9" xfId="3539" xr:uid="{00000000-0005-0000-0000-0000DF1C0000}"/>
    <cellStyle name="Normal 9 2" xfId="3540" xr:uid="{00000000-0005-0000-0000-0000E01C0000}"/>
    <cellStyle name="Normal 9 2 2" xfId="3541" xr:uid="{00000000-0005-0000-0000-0000E11C0000}"/>
    <cellStyle name="Normal 9 2 2 2" xfId="3542" xr:uid="{00000000-0005-0000-0000-0000E21C0000}"/>
    <cellStyle name="Normal 9 2 3" xfId="3543" xr:uid="{00000000-0005-0000-0000-0000E31C0000}"/>
    <cellStyle name="Normal 9 2 3 2" xfId="3544" xr:uid="{00000000-0005-0000-0000-0000E41C0000}"/>
    <cellStyle name="Normal 9 2 4" xfId="3545" xr:uid="{00000000-0005-0000-0000-0000E51C0000}"/>
    <cellStyle name="Normal 9 2 5" xfId="3546" xr:uid="{00000000-0005-0000-0000-0000E61C0000}"/>
    <cellStyle name="Normal 9 3" xfId="3547" xr:uid="{00000000-0005-0000-0000-0000E71C0000}"/>
    <cellStyle name="Normal 9 3 2" xfId="3548" xr:uid="{00000000-0005-0000-0000-0000E81C0000}"/>
    <cellStyle name="Normal 9 4" xfId="3549" xr:uid="{00000000-0005-0000-0000-0000E91C0000}"/>
    <cellStyle name="Normal 9 4 2" xfId="3550" xr:uid="{00000000-0005-0000-0000-0000EA1C0000}"/>
    <cellStyle name="Normal 9 5" xfId="3551" xr:uid="{00000000-0005-0000-0000-0000EB1C0000}"/>
    <cellStyle name="Normal 9 5 2" xfId="3552" xr:uid="{00000000-0005-0000-0000-0000EC1C0000}"/>
    <cellStyle name="Normal 9 6" xfId="3553" xr:uid="{00000000-0005-0000-0000-0000ED1C0000}"/>
    <cellStyle name="Normal 9 7" xfId="3554" xr:uid="{00000000-0005-0000-0000-0000EE1C0000}"/>
    <cellStyle name="Normal 9 8" xfId="3555" xr:uid="{00000000-0005-0000-0000-0000EF1C0000}"/>
    <cellStyle name="Normal GHG Numbers (0.00)" xfId="3556" xr:uid="{00000000-0005-0000-0000-0000F01C0000}"/>
    <cellStyle name="Normal GHG Numbers (0.00) 2" xfId="3557" xr:uid="{00000000-0005-0000-0000-0000F11C0000}"/>
    <cellStyle name="Normal GHG Numbers (0.00) 2 2" xfId="3558" xr:uid="{00000000-0005-0000-0000-0000F21C0000}"/>
    <cellStyle name="Normal GHG Numbers (0.00) 2 2 2" xfId="9340" xr:uid="{00000000-0005-0000-0000-0000F31C0000}"/>
    <cellStyle name="Normal GHG Numbers (0.00) 2 3" xfId="3559" xr:uid="{00000000-0005-0000-0000-0000F41C0000}"/>
    <cellStyle name="Normal GHG Numbers (0.00) 2 3 2" xfId="9341" xr:uid="{00000000-0005-0000-0000-0000F51C0000}"/>
    <cellStyle name="Normal GHG Numbers (0.00) 2 4" xfId="3560" xr:uid="{00000000-0005-0000-0000-0000F61C0000}"/>
    <cellStyle name="Normal GHG Numbers (0.00) 2 4 2" xfId="9342" xr:uid="{00000000-0005-0000-0000-0000F71C0000}"/>
    <cellStyle name="Normal GHG Numbers (0.00) 2 5" xfId="6408" xr:uid="{00000000-0005-0000-0000-0000F81C0000}"/>
    <cellStyle name="Normal GHG Numbers (0.00) 3" xfId="3561" xr:uid="{00000000-0005-0000-0000-0000F91C0000}"/>
    <cellStyle name="Normal GHG Numbers (0.00) 3 2" xfId="9343" xr:uid="{00000000-0005-0000-0000-0000FA1C0000}"/>
    <cellStyle name="Normal GHG Numbers (0.00) 4" xfId="3562" xr:uid="{00000000-0005-0000-0000-0000FB1C0000}"/>
    <cellStyle name="Normal GHG Numbers (0.00) 4 2" xfId="9344" xr:uid="{00000000-0005-0000-0000-0000FC1C0000}"/>
    <cellStyle name="Normal GHG Numbers (0.00) 5" xfId="3563" xr:uid="{00000000-0005-0000-0000-0000FD1C0000}"/>
    <cellStyle name="Normal GHG Numbers (0.00) 5 2" xfId="9345" xr:uid="{00000000-0005-0000-0000-0000FE1C0000}"/>
    <cellStyle name="Normal GHG Numbers (0.00) 6" xfId="6407" xr:uid="{00000000-0005-0000-0000-0000FF1C0000}"/>
    <cellStyle name="Normal GHG Textfiels Bold" xfId="3564" xr:uid="{00000000-0005-0000-0000-0000001D0000}"/>
    <cellStyle name="Normal GHG-Shade" xfId="3565" xr:uid="{00000000-0005-0000-0000-0000011D0000}"/>
    <cellStyle name="Normal GHG-Shade 2" xfId="3566" xr:uid="{00000000-0005-0000-0000-0000021D0000}"/>
    <cellStyle name="Normale 10" xfId="3567" xr:uid="{00000000-0005-0000-0000-0000031D0000}"/>
    <cellStyle name="Normale 10 2" xfId="3568" xr:uid="{00000000-0005-0000-0000-0000041D0000}"/>
    <cellStyle name="Normale 10 2 2" xfId="3569" xr:uid="{00000000-0005-0000-0000-0000051D0000}"/>
    <cellStyle name="Normale 10 3" xfId="3570" xr:uid="{00000000-0005-0000-0000-0000061D0000}"/>
    <cellStyle name="Normale 10 3 2" xfId="3571" xr:uid="{00000000-0005-0000-0000-0000071D0000}"/>
    <cellStyle name="Normale 10 4" xfId="3572" xr:uid="{00000000-0005-0000-0000-0000081D0000}"/>
    <cellStyle name="Normale 10_EDEN industria 2008 rev" xfId="3573" xr:uid="{00000000-0005-0000-0000-0000091D0000}"/>
    <cellStyle name="Normale 11" xfId="3574" xr:uid="{00000000-0005-0000-0000-00000A1D0000}"/>
    <cellStyle name="Normale 11 2" xfId="3575" xr:uid="{00000000-0005-0000-0000-00000B1D0000}"/>
    <cellStyle name="Normale 11 2 2" xfId="3576" xr:uid="{00000000-0005-0000-0000-00000C1D0000}"/>
    <cellStyle name="Normale 11 3" xfId="3577" xr:uid="{00000000-0005-0000-0000-00000D1D0000}"/>
    <cellStyle name="Normale 11 3 2" xfId="3578" xr:uid="{00000000-0005-0000-0000-00000E1D0000}"/>
    <cellStyle name="Normale 11 4" xfId="3579" xr:uid="{00000000-0005-0000-0000-00000F1D0000}"/>
    <cellStyle name="Normale 11_EDEN industria 2008 rev" xfId="3580" xr:uid="{00000000-0005-0000-0000-0000101D0000}"/>
    <cellStyle name="Normale 12" xfId="3581" xr:uid="{00000000-0005-0000-0000-0000111D0000}"/>
    <cellStyle name="Normale 12 2" xfId="3582" xr:uid="{00000000-0005-0000-0000-0000121D0000}"/>
    <cellStyle name="Normale 12 2 2" xfId="3583" xr:uid="{00000000-0005-0000-0000-0000131D0000}"/>
    <cellStyle name="Normale 12 3" xfId="3584" xr:uid="{00000000-0005-0000-0000-0000141D0000}"/>
    <cellStyle name="Normale 12 3 2" xfId="3585" xr:uid="{00000000-0005-0000-0000-0000151D0000}"/>
    <cellStyle name="Normale 12 4" xfId="3586" xr:uid="{00000000-0005-0000-0000-0000161D0000}"/>
    <cellStyle name="Normale 12_EDEN industria 2008 rev" xfId="3587" xr:uid="{00000000-0005-0000-0000-0000171D0000}"/>
    <cellStyle name="Normale 13" xfId="3588" xr:uid="{00000000-0005-0000-0000-0000181D0000}"/>
    <cellStyle name="Normale 13 2" xfId="3589" xr:uid="{00000000-0005-0000-0000-0000191D0000}"/>
    <cellStyle name="Normale 13 2 2" xfId="3590" xr:uid="{00000000-0005-0000-0000-00001A1D0000}"/>
    <cellStyle name="Normale 13 3" xfId="3591" xr:uid="{00000000-0005-0000-0000-00001B1D0000}"/>
    <cellStyle name="Normale 13 3 2" xfId="3592" xr:uid="{00000000-0005-0000-0000-00001C1D0000}"/>
    <cellStyle name="Normale 13 4" xfId="3593" xr:uid="{00000000-0005-0000-0000-00001D1D0000}"/>
    <cellStyle name="Normale 13_EDEN industria 2008 rev" xfId="3594" xr:uid="{00000000-0005-0000-0000-00001E1D0000}"/>
    <cellStyle name="Normale 14" xfId="3595" xr:uid="{00000000-0005-0000-0000-00001F1D0000}"/>
    <cellStyle name="Normale 14 2" xfId="3596" xr:uid="{00000000-0005-0000-0000-0000201D0000}"/>
    <cellStyle name="Normale 14 2 2" xfId="3597" xr:uid="{00000000-0005-0000-0000-0000211D0000}"/>
    <cellStyle name="Normale 14 3" xfId="3598" xr:uid="{00000000-0005-0000-0000-0000221D0000}"/>
    <cellStyle name="Normale 14 3 2" xfId="3599" xr:uid="{00000000-0005-0000-0000-0000231D0000}"/>
    <cellStyle name="Normale 14 4" xfId="3600" xr:uid="{00000000-0005-0000-0000-0000241D0000}"/>
    <cellStyle name="Normale 14_EDEN industria 2008 rev" xfId="3601" xr:uid="{00000000-0005-0000-0000-0000251D0000}"/>
    <cellStyle name="Normale 15" xfId="3602" xr:uid="{00000000-0005-0000-0000-0000261D0000}"/>
    <cellStyle name="Normale 15 2" xfId="3603" xr:uid="{00000000-0005-0000-0000-0000271D0000}"/>
    <cellStyle name="Normale 15 2 2" xfId="3604" xr:uid="{00000000-0005-0000-0000-0000281D0000}"/>
    <cellStyle name="Normale 15 3" xfId="3605" xr:uid="{00000000-0005-0000-0000-0000291D0000}"/>
    <cellStyle name="Normale 15 3 2" xfId="3606" xr:uid="{00000000-0005-0000-0000-00002A1D0000}"/>
    <cellStyle name="Normale 15 4" xfId="3607" xr:uid="{00000000-0005-0000-0000-00002B1D0000}"/>
    <cellStyle name="Normale 15_EDEN industria 2008 rev" xfId="3608" xr:uid="{00000000-0005-0000-0000-00002C1D0000}"/>
    <cellStyle name="Normale 16" xfId="3609" xr:uid="{00000000-0005-0000-0000-00002D1D0000}"/>
    <cellStyle name="Normale 16 2" xfId="3610" xr:uid="{00000000-0005-0000-0000-00002E1D0000}"/>
    <cellStyle name="Normale 17" xfId="3611" xr:uid="{00000000-0005-0000-0000-00002F1D0000}"/>
    <cellStyle name="Normale 17 2" xfId="3612" xr:uid="{00000000-0005-0000-0000-0000301D0000}"/>
    <cellStyle name="Normale 18" xfId="3613" xr:uid="{00000000-0005-0000-0000-0000311D0000}"/>
    <cellStyle name="Normale 18 2" xfId="10467" xr:uid="{00000000-0005-0000-0000-0000321D0000}"/>
    <cellStyle name="Normale 19" xfId="3614" xr:uid="{00000000-0005-0000-0000-0000331D0000}"/>
    <cellStyle name="Normale 19 2" xfId="10468" xr:uid="{00000000-0005-0000-0000-0000341D0000}"/>
    <cellStyle name="Normale 2" xfId="3615" xr:uid="{00000000-0005-0000-0000-0000351D0000}"/>
    <cellStyle name="Normale 2 2" xfId="3616" xr:uid="{00000000-0005-0000-0000-0000361D0000}"/>
    <cellStyle name="Normale 2 2 2" xfId="3617" xr:uid="{00000000-0005-0000-0000-0000371D0000}"/>
    <cellStyle name="Normale 2 3" xfId="3618" xr:uid="{00000000-0005-0000-0000-0000381D0000}"/>
    <cellStyle name="Normale 2_EDEN industria 2008 rev" xfId="3619" xr:uid="{00000000-0005-0000-0000-0000391D0000}"/>
    <cellStyle name="Normale 20" xfId="3620" xr:uid="{00000000-0005-0000-0000-00003A1D0000}"/>
    <cellStyle name="Normale 20 2" xfId="3621" xr:uid="{00000000-0005-0000-0000-00003B1D0000}"/>
    <cellStyle name="Normale 21" xfId="3622" xr:uid="{00000000-0005-0000-0000-00003C1D0000}"/>
    <cellStyle name="Normale 21 2" xfId="3623" xr:uid="{00000000-0005-0000-0000-00003D1D0000}"/>
    <cellStyle name="Normale 22" xfId="3624" xr:uid="{00000000-0005-0000-0000-00003E1D0000}"/>
    <cellStyle name="Normale 22 2" xfId="3625" xr:uid="{00000000-0005-0000-0000-00003F1D0000}"/>
    <cellStyle name="Normale 23" xfId="3626" xr:uid="{00000000-0005-0000-0000-0000401D0000}"/>
    <cellStyle name="Normale 23 2" xfId="3627" xr:uid="{00000000-0005-0000-0000-0000411D0000}"/>
    <cellStyle name="Normale 24" xfId="3628" xr:uid="{00000000-0005-0000-0000-0000421D0000}"/>
    <cellStyle name="Normale 24 2" xfId="3629" xr:uid="{00000000-0005-0000-0000-0000431D0000}"/>
    <cellStyle name="Normale 25" xfId="3630" xr:uid="{00000000-0005-0000-0000-0000441D0000}"/>
    <cellStyle name="Normale 25 2" xfId="3631" xr:uid="{00000000-0005-0000-0000-0000451D0000}"/>
    <cellStyle name="Normale 26" xfId="3632" xr:uid="{00000000-0005-0000-0000-0000461D0000}"/>
    <cellStyle name="Normale 26 2" xfId="3633" xr:uid="{00000000-0005-0000-0000-0000471D0000}"/>
    <cellStyle name="Normale 27" xfId="3634" xr:uid="{00000000-0005-0000-0000-0000481D0000}"/>
    <cellStyle name="Normale 27 2" xfId="3635" xr:uid="{00000000-0005-0000-0000-0000491D0000}"/>
    <cellStyle name="Normale 28" xfId="3636" xr:uid="{00000000-0005-0000-0000-00004A1D0000}"/>
    <cellStyle name="Normale 28 2" xfId="3637" xr:uid="{00000000-0005-0000-0000-00004B1D0000}"/>
    <cellStyle name="Normale 29" xfId="3638" xr:uid="{00000000-0005-0000-0000-00004C1D0000}"/>
    <cellStyle name="Normale 29 2" xfId="3639" xr:uid="{00000000-0005-0000-0000-00004D1D0000}"/>
    <cellStyle name="Normale 3" xfId="3640" xr:uid="{00000000-0005-0000-0000-00004E1D0000}"/>
    <cellStyle name="Normale 3 2" xfId="3641" xr:uid="{00000000-0005-0000-0000-00004F1D0000}"/>
    <cellStyle name="Normale 3 2 2" xfId="3642" xr:uid="{00000000-0005-0000-0000-0000501D0000}"/>
    <cellStyle name="Normale 3 3" xfId="3643" xr:uid="{00000000-0005-0000-0000-0000511D0000}"/>
    <cellStyle name="Normale 3 3 2" xfId="3644" xr:uid="{00000000-0005-0000-0000-0000521D0000}"/>
    <cellStyle name="Normale 3 4" xfId="3645" xr:uid="{00000000-0005-0000-0000-0000531D0000}"/>
    <cellStyle name="Normale 3_EDEN industria 2008 rev" xfId="3646" xr:uid="{00000000-0005-0000-0000-0000541D0000}"/>
    <cellStyle name="Normale 30" xfId="3647" xr:uid="{00000000-0005-0000-0000-0000551D0000}"/>
    <cellStyle name="Normale 30 2" xfId="3648" xr:uid="{00000000-0005-0000-0000-0000561D0000}"/>
    <cellStyle name="Normale 31" xfId="3649" xr:uid="{00000000-0005-0000-0000-0000571D0000}"/>
    <cellStyle name="Normale 31 2" xfId="3650" xr:uid="{00000000-0005-0000-0000-0000581D0000}"/>
    <cellStyle name="Normale 32" xfId="3651" xr:uid="{00000000-0005-0000-0000-0000591D0000}"/>
    <cellStyle name="Normale 32 2" xfId="3652" xr:uid="{00000000-0005-0000-0000-00005A1D0000}"/>
    <cellStyle name="Normale 33" xfId="3653" xr:uid="{00000000-0005-0000-0000-00005B1D0000}"/>
    <cellStyle name="Normale 33 2" xfId="3654" xr:uid="{00000000-0005-0000-0000-00005C1D0000}"/>
    <cellStyle name="Normale 34" xfId="3655" xr:uid="{00000000-0005-0000-0000-00005D1D0000}"/>
    <cellStyle name="Normale 34 2" xfId="3656" xr:uid="{00000000-0005-0000-0000-00005E1D0000}"/>
    <cellStyle name="Normale 35" xfId="3657" xr:uid="{00000000-0005-0000-0000-00005F1D0000}"/>
    <cellStyle name="Normale 35 2" xfId="3658" xr:uid="{00000000-0005-0000-0000-0000601D0000}"/>
    <cellStyle name="Normale 36" xfId="3659" xr:uid="{00000000-0005-0000-0000-0000611D0000}"/>
    <cellStyle name="Normale 36 2" xfId="3660" xr:uid="{00000000-0005-0000-0000-0000621D0000}"/>
    <cellStyle name="Normale 37" xfId="3661" xr:uid="{00000000-0005-0000-0000-0000631D0000}"/>
    <cellStyle name="Normale 37 2" xfId="3662" xr:uid="{00000000-0005-0000-0000-0000641D0000}"/>
    <cellStyle name="Normale 38" xfId="3663" xr:uid="{00000000-0005-0000-0000-0000651D0000}"/>
    <cellStyle name="Normale 38 2" xfId="3664" xr:uid="{00000000-0005-0000-0000-0000661D0000}"/>
    <cellStyle name="Normale 39" xfId="3665" xr:uid="{00000000-0005-0000-0000-0000671D0000}"/>
    <cellStyle name="Normale 39 2" xfId="3666" xr:uid="{00000000-0005-0000-0000-0000681D0000}"/>
    <cellStyle name="Normale 4" xfId="3667" xr:uid="{00000000-0005-0000-0000-0000691D0000}"/>
    <cellStyle name="Normale 4 2" xfId="3668" xr:uid="{00000000-0005-0000-0000-00006A1D0000}"/>
    <cellStyle name="Normale 4 2 2" xfId="3669" xr:uid="{00000000-0005-0000-0000-00006B1D0000}"/>
    <cellStyle name="Normale 4 3" xfId="3670" xr:uid="{00000000-0005-0000-0000-00006C1D0000}"/>
    <cellStyle name="Normale 4 3 2" xfId="3671" xr:uid="{00000000-0005-0000-0000-00006D1D0000}"/>
    <cellStyle name="Normale 4 4" xfId="3672" xr:uid="{00000000-0005-0000-0000-00006E1D0000}"/>
    <cellStyle name="Normale 4_EDEN industria 2008 rev" xfId="3673" xr:uid="{00000000-0005-0000-0000-00006F1D0000}"/>
    <cellStyle name="Normale 40" xfId="3674" xr:uid="{00000000-0005-0000-0000-0000701D0000}"/>
    <cellStyle name="Normale 40 2" xfId="3675" xr:uid="{00000000-0005-0000-0000-0000711D0000}"/>
    <cellStyle name="Normale 41" xfId="3676" xr:uid="{00000000-0005-0000-0000-0000721D0000}"/>
    <cellStyle name="Normale 41 2" xfId="3677" xr:uid="{00000000-0005-0000-0000-0000731D0000}"/>
    <cellStyle name="Normale 42" xfId="3678" xr:uid="{00000000-0005-0000-0000-0000741D0000}"/>
    <cellStyle name="Normale 42 2" xfId="3679" xr:uid="{00000000-0005-0000-0000-0000751D0000}"/>
    <cellStyle name="Normale 43" xfId="3680" xr:uid="{00000000-0005-0000-0000-0000761D0000}"/>
    <cellStyle name="Normale 43 2" xfId="3681" xr:uid="{00000000-0005-0000-0000-0000771D0000}"/>
    <cellStyle name="Normale 44" xfId="3682" xr:uid="{00000000-0005-0000-0000-0000781D0000}"/>
    <cellStyle name="Normale 44 2" xfId="3683" xr:uid="{00000000-0005-0000-0000-0000791D0000}"/>
    <cellStyle name="Normale 45" xfId="3684" xr:uid="{00000000-0005-0000-0000-00007A1D0000}"/>
    <cellStyle name="Normale 45 2" xfId="3685" xr:uid="{00000000-0005-0000-0000-00007B1D0000}"/>
    <cellStyle name="Normale 46" xfId="3686" xr:uid="{00000000-0005-0000-0000-00007C1D0000}"/>
    <cellStyle name="Normale 46 2" xfId="3687" xr:uid="{00000000-0005-0000-0000-00007D1D0000}"/>
    <cellStyle name="Normale 47" xfId="3688" xr:uid="{00000000-0005-0000-0000-00007E1D0000}"/>
    <cellStyle name="Normale 47 2" xfId="3689" xr:uid="{00000000-0005-0000-0000-00007F1D0000}"/>
    <cellStyle name="Normale 48" xfId="3690" xr:uid="{00000000-0005-0000-0000-0000801D0000}"/>
    <cellStyle name="Normale 48 2" xfId="3691" xr:uid="{00000000-0005-0000-0000-0000811D0000}"/>
    <cellStyle name="Normale 49" xfId="3692" xr:uid="{00000000-0005-0000-0000-0000821D0000}"/>
    <cellStyle name="Normale 49 2" xfId="3693" xr:uid="{00000000-0005-0000-0000-0000831D0000}"/>
    <cellStyle name="Normale 5" xfId="3694" xr:uid="{00000000-0005-0000-0000-0000841D0000}"/>
    <cellStyle name="Normale 5 2" xfId="3695" xr:uid="{00000000-0005-0000-0000-0000851D0000}"/>
    <cellStyle name="Normale 5 2 2" xfId="3696" xr:uid="{00000000-0005-0000-0000-0000861D0000}"/>
    <cellStyle name="Normale 5 3" xfId="3697" xr:uid="{00000000-0005-0000-0000-0000871D0000}"/>
    <cellStyle name="Normale 5 3 2" xfId="3698" xr:uid="{00000000-0005-0000-0000-0000881D0000}"/>
    <cellStyle name="Normale 5 4" xfId="3699" xr:uid="{00000000-0005-0000-0000-0000891D0000}"/>
    <cellStyle name="Normale 5_EDEN industria 2008 rev" xfId="3700" xr:uid="{00000000-0005-0000-0000-00008A1D0000}"/>
    <cellStyle name="Normale 50" xfId="3701" xr:uid="{00000000-0005-0000-0000-00008B1D0000}"/>
    <cellStyle name="Normale 50 2" xfId="3702" xr:uid="{00000000-0005-0000-0000-00008C1D0000}"/>
    <cellStyle name="Normale 51" xfId="3703" xr:uid="{00000000-0005-0000-0000-00008D1D0000}"/>
    <cellStyle name="Normale 51 2" xfId="3704" xr:uid="{00000000-0005-0000-0000-00008E1D0000}"/>
    <cellStyle name="Normale 52" xfId="3705" xr:uid="{00000000-0005-0000-0000-00008F1D0000}"/>
    <cellStyle name="Normale 52 2" xfId="3706" xr:uid="{00000000-0005-0000-0000-0000901D0000}"/>
    <cellStyle name="Normale 53" xfId="3707" xr:uid="{00000000-0005-0000-0000-0000911D0000}"/>
    <cellStyle name="Normale 53 2" xfId="3708" xr:uid="{00000000-0005-0000-0000-0000921D0000}"/>
    <cellStyle name="Normale 54" xfId="3709" xr:uid="{00000000-0005-0000-0000-0000931D0000}"/>
    <cellStyle name="Normale 54 2" xfId="3710" xr:uid="{00000000-0005-0000-0000-0000941D0000}"/>
    <cellStyle name="Normale 55" xfId="3711" xr:uid="{00000000-0005-0000-0000-0000951D0000}"/>
    <cellStyle name="Normale 55 2" xfId="3712" xr:uid="{00000000-0005-0000-0000-0000961D0000}"/>
    <cellStyle name="Normale 56" xfId="3713" xr:uid="{00000000-0005-0000-0000-0000971D0000}"/>
    <cellStyle name="Normale 56 2" xfId="3714" xr:uid="{00000000-0005-0000-0000-0000981D0000}"/>
    <cellStyle name="Normale 57" xfId="3715" xr:uid="{00000000-0005-0000-0000-0000991D0000}"/>
    <cellStyle name="Normale 57 2" xfId="3716" xr:uid="{00000000-0005-0000-0000-00009A1D0000}"/>
    <cellStyle name="Normale 58" xfId="3717" xr:uid="{00000000-0005-0000-0000-00009B1D0000}"/>
    <cellStyle name="Normale 58 2" xfId="3718" xr:uid="{00000000-0005-0000-0000-00009C1D0000}"/>
    <cellStyle name="Normale 59" xfId="3719" xr:uid="{00000000-0005-0000-0000-00009D1D0000}"/>
    <cellStyle name="Normale 59 2" xfId="3720" xr:uid="{00000000-0005-0000-0000-00009E1D0000}"/>
    <cellStyle name="Normale 6" xfId="3721" xr:uid="{00000000-0005-0000-0000-00009F1D0000}"/>
    <cellStyle name="Normale 6 2" xfId="3722" xr:uid="{00000000-0005-0000-0000-0000A01D0000}"/>
    <cellStyle name="Normale 6 2 2" xfId="3723" xr:uid="{00000000-0005-0000-0000-0000A11D0000}"/>
    <cellStyle name="Normale 6 3" xfId="3724" xr:uid="{00000000-0005-0000-0000-0000A21D0000}"/>
    <cellStyle name="Normale 6 3 2" xfId="3725" xr:uid="{00000000-0005-0000-0000-0000A31D0000}"/>
    <cellStyle name="Normale 6 4" xfId="3726" xr:uid="{00000000-0005-0000-0000-0000A41D0000}"/>
    <cellStyle name="Normale 6_EDEN industria 2008 rev" xfId="3727" xr:uid="{00000000-0005-0000-0000-0000A51D0000}"/>
    <cellStyle name="Normale 60" xfId="3728" xr:uid="{00000000-0005-0000-0000-0000A61D0000}"/>
    <cellStyle name="Normale 60 2" xfId="3729" xr:uid="{00000000-0005-0000-0000-0000A71D0000}"/>
    <cellStyle name="Normale 61" xfId="3730" xr:uid="{00000000-0005-0000-0000-0000A81D0000}"/>
    <cellStyle name="Normale 61 2" xfId="3731" xr:uid="{00000000-0005-0000-0000-0000A91D0000}"/>
    <cellStyle name="Normale 62" xfId="3732" xr:uid="{00000000-0005-0000-0000-0000AA1D0000}"/>
    <cellStyle name="Normale 62 2" xfId="3733" xr:uid="{00000000-0005-0000-0000-0000AB1D0000}"/>
    <cellStyle name="Normale 63" xfId="3734" xr:uid="{00000000-0005-0000-0000-0000AC1D0000}"/>
    <cellStyle name="Normale 63 2" xfId="3735" xr:uid="{00000000-0005-0000-0000-0000AD1D0000}"/>
    <cellStyle name="Normale 64" xfId="3736" xr:uid="{00000000-0005-0000-0000-0000AE1D0000}"/>
    <cellStyle name="Normale 64 2" xfId="3737" xr:uid="{00000000-0005-0000-0000-0000AF1D0000}"/>
    <cellStyle name="Normale 65" xfId="3738" xr:uid="{00000000-0005-0000-0000-0000B01D0000}"/>
    <cellStyle name="Normale 65 2" xfId="3739" xr:uid="{00000000-0005-0000-0000-0000B11D0000}"/>
    <cellStyle name="Normale 7" xfId="3740" xr:uid="{00000000-0005-0000-0000-0000B21D0000}"/>
    <cellStyle name="Normale 7 2" xfId="3741" xr:uid="{00000000-0005-0000-0000-0000B31D0000}"/>
    <cellStyle name="Normale 7 2 2" xfId="3742" xr:uid="{00000000-0005-0000-0000-0000B41D0000}"/>
    <cellStyle name="Normale 7 3" xfId="3743" xr:uid="{00000000-0005-0000-0000-0000B51D0000}"/>
    <cellStyle name="Normale 7 3 2" xfId="3744" xr:uid="{00000000-0005-0000-0000-0000B61D0000}"/>
    <cellStyle name="Normale 7 4" xfId="3745" xr:uid="{00000000-0005-0000-0000-0000B71D0000}"/>
    <cellStyle name="Normale 7_EDEN industria 2008 rev" xfId="3746" xr:uid="{00000000-0005-0000-0000-0000B81D0000}"/>
    <cellStyle name="Normale 8" xfId="3747" xr:uid="{00000000-0005-0000-0000-0000B91D0000}"/>
    <cellStyle name="Normale 8 2" xfId="3748" xr:uid="{00000000-0005-0000-0000-0000BA1D0000}"/>
    <cellStyle name="Normale 8 2 2" xfId="3749" xr:uid="{00000000-0005-0000-0000-0000BB1D0000}"/>
    <cellStyle name="Normale 8 3" xfId="3750" xr:uid="{00000000-0005-0000-0000-0000BC1D0000}"/>
    <cellStyle name="Normale 8 3 2" xfId="3751" xr:uid="{00000000-0005-0000-0000-0000BD1D0000}"/>
    <cellStyle name="Normale 8 4" xfId="3752" xr:uid="{00000000-0005-0000-0000-0000BE1D0000}"/>
    <cellStyle name="Normale 8_EDEN industria 2008 rev" xfId="3753" xr:uid="{00000000-0005-0000-0000-0000BF1D0000}"/>
    <cellStyle name="Normale 9" xfId="3754" xr:uid="{00000000-0005-0000-0000-0000C01D0000}"/>
    <cellStyle name="Normale 9 2" xfId="3755" xr:uid="{00000000-0005-0000-0000-0000C11D0000}"/>
    <cellStyle name="Normale 9 2 2" xfId="3756" xr:uid="{00000000-0005-0000-0000-0000C21D0000}"/>
    <cellStyle name="Normale 9 3" xfId="3757" xr:uid="{00000000-0005-0000-0000-0000C31D0000}"/>
    <cellStyle name="Normale 9 3 2" xfId="3758" xr:uid="{00000000-0005-0000-0000-0000C41D0000}"/>
    <cellStyle name="Normale 9 4" xfId="3759" xr:uid="{00000000-0005-0000-0000-0000C51D0000}"/>
    <cellStyle name="Normale 9_EDEN industria 2008 rev" xfId="3760" xr:uid="{00000000-0005-0000-0000-0000C61D0000}"/>
    <cellStyle name="Normale_B2020" xfId="3761" xr:uid="{00000000-0005-0000-0000-0000C71D0000}"/>
    <cellStyle name="Nota" xfId="3762" xr:uid="{00000000-0005-0000-0000-0000C81D0000}"/>
    <cellStyle name="Nota 10" xfId="3763" xr:uid="{00000000-0005-0000-0000-0000C91D0000}"/>
    <cellStyle name="Nota 2" xfId="3764" xr:uid="{00000000-0005-0000-0000-0000CA1D0000}"/>
    <cellStyle name="Nota 2 2" xfId="3765" xr:uid="{00000000-0005-0000-0000-0000CB1D0000}"/>
    <cellStyle name="Nota 2 3" xfId="3766" xr:uid="{00000000-0005-0000-0000-0000CC1D0000}"/>
    <cellStyle name="Nota 2 4" xfId="3767" xr:uid="{00000000-0005-0000-0000-0000CD1D0000}"/>
    <cellStyle name="Nota 2 5" xfId="3768" xr:uid="{00000000-0005-0000-0000-0000CE1D0000}"/>
    <cellStyle name="Nota 2 6" xfId="3769" xr:uid="{00000000-0005-0000-0000-0000CF1D0000}"/>
    <cellStyle name="Nota 3" xfId="3770" xr:uid="{00000000-0005-0000-0000-0000D01D0000}"/>
    <cellStyle name="Nota 3 2" xfId="3771" xr:uid="{00000000-0005-0000-0000-0000D11D0000}"/>
    <cellStyle name="Nota 3 2 2" xfId="3772" xr:uid="{00000000-0005-0000-0000-0000D21D0000}"/>
    <cellStyle name="Nota 3 2 2 2" xfId="10469" xr:uid="{00000000-0005-0000-0000-0000D31D0000}"/>
    <cellStyle name="Nota 3 2 3" xfId="3773" xr:uid="{00000000-0005-0000-0000-0000D41D0000}"/>
    <cellStyle name="Nota 3 2 4" xfId="3774" xr:uid="{00000000-0005-0000-0000-0000D51D0000}"/>
    <cellStyle name="Nota 3 2 5" xfId="3775" xr:uid="{00000000-0005-0000-0000-0000D61D0000}"/>
    <cellStyle name="Nota 3 2 6" xfId="3776" xr:uid="{00000000-0005-0000-0000-0000D71D0000}"/>
    <cellStyle name="Nota 3 3" xfId="3777" xr:uid="{00000000-0005-0000-0000-0000D81D0000}"/>
    <cellStyle name="Nota 3 3 2" xfId="3778" xr:uid="{00000000-0005-0000-0000-0000D91D0000}"/>
    <cellStyle name="Nota 3 4" xfId="3779" xr:uid="{00000000-0005-0000-0000-0000DA1D0000}"/>
    <cellStyle name="Nota 3 5" xfId="3780" xr:uid="{00000000-0005-0000-0000-0000DB1D0000}"/>
    <cellStyle name="Nota 3 6" xfId="3781" xr:uid="{00000000-0005-0000-0000-0000DC1D0000}"/>
    <cellStyle name="Nota 3 7" xfId="3782" xr:uid="{00000000-0005-0000-0000-0000DD1D0000}"/>
    <cellStyle name="Nota 4" xfId="3783" xr:uid="{00000000-0005-0000-0000-0000DE1D0000}"/>
    <cellStyle name="Nota 4 2" xfId="3784" xr:uid="{00000000-0005-0000-0000-0000DF1D0000}"/>
    <cellStyle name="Nota 4 2 2" xfId="3785" xr:uid="{00000000-0005-0000-0000-0000E01D0000}"/>
    <cellStyle name="Nota 4 3" xfId="3786" xr:uid="{00000000-0005-0000-0000-0000E11D0000}"/>
    <cellStyle name="Nota 4 4" xfId="3787" xr:uid="{00000000-0005-0000-0000-0000E21D0000}"/>
    <cellStyle name="Nota 4 5" xfId="3788" xr:uid="{00000000-0005-0000-0000-0000E31D0000}"/>
    <cellStyle name="Nota 4 6" xfId="3789" xr:uid="{00000000-0005-0000-0000-0000E41D0000}"/>
    <cellStyle name="Nota 5" xfId="3790" xr:uid="{00000000-0005-0000-0000-0000E51D0000}"/>
    <cellStyle name="Nota 5 2" xfId="3791" xr:uid="{00000000-0005-0000-0000-0000E61D0000}"/>
    <cellStyle name="Nota 5 3" xfId="3792" xr:uid="{00000000-0005-0000-0000-0000E71D0000}"/>
    <cellStyle name="Nota 5 4" xfId="3793" xr:uid="{00000000-0005-0000-0000-0000E81D0000}"/>
    <cellStyle name="Nota 5 5" xfId="3794" xr:uid="{00000000-0005-0000-0000-0000E91D0000}"/>
    <cellStyle name="Nota 5 6" xfId="3795" xr:uid="{00000000-0005-0000-0000-0000EA1D0000}"/>
    <cellStyle name="Nota 6" xfId="3796" xr:uid="{00000000-0005-0000-0000-0000EB1D0000}"/>
    <cellStyle name="Nota 7" xfId="3797" xr:uid="{00000000-0005-0000-0000-0000EC1D0000}"/>
    <cellStyle name="Nota 8" xfId="3798" xr:uid="{00000000-0005-0000-0000-0000ED1D0000}"/>
    <cellStyle name="Nota 9" xfId="3799" xr:uid="{00000000-0005-0000-0000-0000EE1D0000}"/>
    <cellStyle name="Note" xfId="3800" builtinId="10" customBuiltin="1"/>
    <cellStyle name="Note 2" xfId="3801" xr:uid="{00000000-0005-0000-0000-0000F01D0000}"/>
    <cellStyle name="Note 2 2" xfId="3802" xr:uid="{00000000-0005-0000-0000-0000F11D0000}"/>
    <cellStyle name="Note 2 2 2" xfId="10470" xr:uid="{00000000-0005-0000-0000-0000F21D0000}"/>
    <cellStyle name="Note 2 3" xfId="10471" xr:uid="{00000000-0005-0000-0000-0000F31D0000}"/>
    <cellStyle name="Note 3" xfId="3803" xr:uid="{00000000-0005-0000-0000-0000F41D0000}"/>
    <cellStyle name="Note 3 2" xfId="9347" xr:uid="{00000000-0005-0000-0000-0000F51D0000}"/>
    <cellStyle name="Note 4" xfId="7078" xr:uid="{00000000-0005-0000-0000-0000F61D0000}"/>
    <cellStyle name="Note 5" xfId="9346" xr:uid="{00000000-0005-0000-0000-0000F71D0000}"/>
    <cellStyle name="Nuovo" xfId="3804" xr:uid="{00000000-0005-0000-0000-0000F81D0000}"/>
    <cellStyle name="Nuovo 10" xfId="3805" xr:uid="{00000000-0005-0000-0000-0000F91D0000}"/>
    <cellStyle name="Nuovo 10 2" xfId="3806" xr:uid="{00000000-0005-0000-0000-0000FA1D0000}"/>
    <cellStyle name="Nuovo 10 2 2" xfId="3807" xr:uid="{00000000-0005-0000-0000-0000FB1D0000}"/>
    <cellStyle name="Nuovo 10 3" xfId="3808" xr:uid="{00000000-0005-0000-0000-0000FC1D0000}"/>
    <cellStyle name="Nuovo 10 3 2" xfId="3809" xr:uid="{00000000-0005-0000-0000-0000FD1D0000}"/>
    <cellStyle name="Nuovo 10 3 2 2" xfId="10472" xr:uid="{00000000-0005-0000-0000-0000FE1D0000}"/>
    <cellStyle name="Nuovo 10 3 3" xfId="3810" xr:uid="{00000000-0005-0000-0000-0000FF1D0000}"/>
    <cellStyle name="Nuovo 10 3 3 2" xfId="3811" xr:uid="{00000000-0005-0000-0000-0000001E0000}"/>
    <cellStyle name="Nuovo 10 3 4" xfId="3812" xr:uid="{00000000-0005-0000-0000-0000011E0000}"/>
    <cellStyle name="Nuovo 10 4" xfId="3813" xr:uid="{00000000-0005-0000-0000-0000021E0000}"/>
    <cellStyle name="Nuovo 10 4 2" xfId="3814" xr:uid="{00000000-0005-0000-0000-0000031E0000}"/>
    <cellStyle name="Nuovo 10 4 2 2" xfId="3815" xr:uid="{00000000-0005-0000-0000-0000041E0000}"/>
    <cellStyle name="Nuovo 10 4 3" xfId="3816" xr:uid="{00000000-0005-0000-0000-0000051E0000}"/>
    <cellStyle name="Nuovo 10 5" xfId="3817" xr:uid="{00000000-0005-0000-0000-0000061E0000}"/>
    <cellStyle name="Nuovo 11" xfId="3818" xr:uid="{00000000-0005-0000-0000-0000071E0000}"/>
    <cellStyle name="Nuovo 11 2" xfId="3819" xr:uid="{00000000-0005-0000-0000-0000081E0000}"/>
    <cellStyle name="Nuovo 11 2 2" xfId="3820" xr:uid="{00000000-0005-0000-0000-0000091E0000}"/>
    <cellStyle name="Nuovo 11 3" xfId="3821" xr:uid="{00000000-0005-0000-0000-00000A1E0000}"/>
    <cellStyle name="Nuovo 11 3 2" xfId="3822" xr:uid="{00000000-0005-0000-0000-00000B1E0000}"/>
    <cellStyle name="Nuovo 11 3 2 2" xfId="10473" xr:uid="{00000000-0005-0000-0000-00000C1E0000}"/>
    <cellStyle name="Nuovo 11 3 3" xfId="3823" xr:uid="{00000000-0005-0000-0000-00000D1E0000}"/>
    <cellStyle name="Nuovo 11 3 3 2" xfId="3824" xr:uid="{00000000-0005-0000-0000-00000E1E0000}"/>
    <cellStyle name="Nuovo 11 3 4" xfId="3825" xr:uid="{00000000-0005-0000-0000-00000F1E0000}"/>
    <cellStyle name="Nuovo 11 4" xfId="3826" xr:uid="{00000000-0005-0000-0000-0000101E0000}"/>
    <cellStyle name="Nuovo 11 4 2" xfId="3827" xr:uid="{00000000-0005-0000-0000-0000111E0000}"/>
    <cellStyle name="Nuovo 11 4 2 2" xfId="3828" xr:uid="{00000000-0005-0000-0000-0000121E0000}"/>
    <cellStyle name="Nuovo 11 4 3" xfId="3829" xr:uid="{00000000-0005-0000-0000-0000131E0000}"/>
    <cellStyle name="Nuovo 11 5" xfId="3830" xr:uid="{00000000-0005-0000-0000-0000141E0000}"/>
    <cellStyle name="Nuovo 12" xfId="3831" xr:uid="{00000000-0005-0000-0000-0000151E0000}"/>
    <cellStyle name="Nuovo 12 2" xfId="3832" xr:uid="{00000000-0005-0000-0000-0000161E0000}"/>
    <cellStyle name="Nuovo 12 2 2" xfId="3833" xr:uid="{00000000-0005-0000-0000-0000171E0000}"/>
    <cellStyle name="Nuovo 12 3" xfId="3834" xr:uid="{00000000-0005-0000-0000-0000181E0000}"/>
    <cellStyle name="Nuovo 12 3 2" xfId="3835" xr:uid="{00000000-0005-0000-0000-0000191E0000}"/>
    <cellStyle name="Nuovo 12 3 2 2" xfId="10474" xr:uid="{00000000-0005-0000-0000-00001A1E0000}"/>
    <cellStyle name="Nuovo 12 3 3" xfId="3836" xr:uid="{00000000-0005-0000-0000-00001B1E0000}"/>
    <cellStyle name="Nuovo 12 3 3 2" xfId="3837" xr:uid="{00000000-0005-0000-0000-00001C1E0000}"/>
    <cellStyle name="Nuovo 12 3 4" xfId="3838" xr:uid="{00000000-0005-0000-0000-00001D1E0000}"/>
    <cellStyle name="Nuovo 12 4" xfId="3839" xr:uid="{00000000-0005-0000-0000-00001E1E0000}"/>
    <cellStyle name="Nuovo 12 4 2" xfId="3840" xr:uid="{00000000-0005-0000-0000-00001F1E0000}"/>
    <cellStyle name="Nuovo 12 4 2 2" xfId="3841" xr:uid="{00000000-0005-0000-0000-0000201E0000}"/>
    <cellStyle name="Nuovo 12 4 3" xfId="3842" xr:uid="{00000000-0005-0000-0000-0000211E0000}"/>
    <cellStyle name="Nuovo 12 5" xfId="3843" xr:uid="{00000000-0005-0000-0000-0000221E0000}"/>
    <cellStyle name="Nuovo 13" xfId="3844" xr:uid="{00000000-0005-0000-0000-0000231E0000}"/>
    <cellStyle name="Nuovo 13 2" xfId="3845" xr:uid="{00000000-0005-0000-0000-0000241E0000}"/>
    <cellStyle name="Nuovo 13 2 2" xfId="3846" xr:uid="{00000000-0005-0000-0000-0000251E0000}"/>
    <cellStyle name="Nuovo 13 3" xfId="3847" xr:uid="{00000000-0005-0000-0000-0000261E0000}"/>
    <cellStyle name="Nuovo 13 3 2" xfId="3848" xr:uid="{00000000-0005-0000-0000-0000271E0000}"/>
    <cellStyle name="Nuovo 13 3 2 2" xfId="10475" xr:uid="{00000000-0005-0000-0000-0000281E0000}"/>
    <cellStyle name="Nuovo 13 3 3" xfId="3849" xr:uid="{00000000-0005-0000-0000-0000291E0000}"/>
    <cellStyle name="Nuovo 13 3 3 2" xfId="3850" xr:uid="{00000000-0005-0000-0000-00002A1E0000}"/>
    <cellStyle name="Nuovo 13 3 4" xfId="3851" xr:uid="{00000000-0005-0000-0000-00002B1E0000}"/>
    <cellStyle name="Nuovo 13 4" xfId="3852" xr:uid="{00000000-0005-0000-0000-00002C1E0000}"/>
    <cellStyle name="Nuovo 13 4 2" xfId="3853" xr:uid="{00000000-0005-0000-0000-00002D1E0000}"/>
    <cellStyle name="Nuovo 13 4 2 2" xfId="3854" xr:uid="{00000000-0005-0000-0000-00002E1E0000}"/>
    <cellStyle name="Nuovo 13 4 3" xfId="3855" xr:uid="{00000000-0005-0000-0000-00002F1E0000}"/>
    <cellStyle name="Nuovo 13 5" xfId="3856" xr:uid="{00000000-0005-0000-0000-0000301E0000}"/>
    <cellStyle name="Nuovo 14" xfId="3857" xr:uid="{00000000-0005-0000-0000-0000311E0000}"/>
    <cellStyle name="Nuovo 14 2" xfId="3858" xr:uid="{00000000-0005-0000-0000-0000321E0000}"/>
    <cellStyle name="Nuovo 14 2 2" xfId="3859" xr:uid="{00000000-0005-0000-0000-0000331E0000}"/>
    <cellStyle name="Nuovo 14 3" xfId="3860" xr:uid="{00000000-0005-0000-0000-0000341E0000}"/>
    <cellStyle name="Nuovo 14 3 2" xfId="3861" xr:uid="{00000000-0005-0000-0000-0000351E0000}"/>
    <cellStyle name="Nuovo 14 3 2 2" xfId="10476" xr:uid="{00000000-0005-0000-0000-0000361E0000}"/>
    <cellStyle name="Nuovo 14 3 3" xfId="3862" xr:uid="{00000000-0005-0000-0000-0000371E0000}"/>
    <cellStyle name="Nuovo 14 3 3 2" xfId="3863" xr:uid="{00000000-0005-0000-0000-0000381E0000}"/>
    <cellStyle name="Nuovo 14 3 4" xfId="3864" xr:uid="{00000000-0005-0000-0000-0000391E0000}"/>
    <cellStyle name="Nuovo 14 4" xfId="3865" xr:uid="{00000000-0005-0000-0000-00003A1E0000}"/>
    <cellStyle name="Nuovo 14 4 2" xfId="3866" xr:uid="{00000000-0005-0000-0000-00003B1E0000}"/>
    <cellStyle name="Nuovo 14 4 2 2" xfId="3867" xr:uid="{00000000-0005-0000-0000-00003C1E0000}"/>
    <cellStyle name="Nuovo 14 4 3" xfId="3868" xr:uid="{00000000-0005-0000-0000-00003D1E0000}"/>
    <cellStyle name="Nuovo 14 5" xfId="3869" xr:uid="{00000000-0005-0000-0000-00003E1E0000}"/>
    <cellStyle name="Nuovo 15" xfId="3870" xr:uid="{00000000-0005-0000-0000-00003F1E0000}"/>
    <cellStyle name="Nuovo 15 2" xfId="3871" xr:uid="{00000000-0005-0000-0000-0000401E0000}"/>
    <cellStyle name="Nuovo 15 2 2" xfId="3872" xr:uid="{00000000-0005-0000-0000-0000411E0000}"/>
    <cellStyle name="Nuovo 15 3" xfId="3873" xr:uid="{00000000-0005-0000-0000-0000421E0000}"/>
    <cellStyle name="Nuovo 15 3 2" xfId="3874" xr:uid="{00000000-0005-0000-0000-0000431E0000}"/>
    <cellStyle name="Nuovo 15 3 2 2" xfId="10477" xr:uid="{00000000-0005-0000-0000-0000441E0000}"/>
    <cellStyle name="Nuovo 15 3 3" xfId="3875" xr:uid="{00000000-0005-0000-0000-0000451E0000}"/>
    <cellStyle name="Nuovo 15 3 3 2" xfId="3876" xr:uid="{00000000-0005-0000-0000-0000461E0000}"/>
    <cellStyle name="Nuovo 15 3 4" xfId="3877" xr:uid="{00000000-0005-0000-0000-0000471E0000}"/>
    <cellStyle name="Nuovo 15 4" xfId="3878" xr:uid="{00000000-0005-0000-0000-0000481E0000}"/>
    <cellStyle name="Nuovo 15 4 2" xfId="3879" xr:uid="{00000000-0005-0000-0000-0000491E0000}"/>
    <cellStyle name="Nuovo 15 4 2 2" xfId="3880" xr:uid="{00000000-0005-0000-0000-00004A1E0000}"/>
    <cellStyle name="Nuovo 15 4 3" xfId="3881" xr:uid="{00000000-0005-0000-0000-00004B1E0000}"/>
    <cellStyle name="Nuovo 15 5" xfId="3882" xr:uid="{00000000-0005-0000-0000-00004C1E0000}"/>
    <cellStyle name="Nuovo 16" xfId="3883" xr:uid="{00000000-0005-0000-0000-00004D1E0000}"/>
    <cellStyle name="Nuovo 16 2" xfId="3884" xr:uid="{00000000-0005-0000-0000-00004E1E0000}"/>
    <cellStyle name="Nuovo 16 2 2" xfId="3885" xr:uid="{00000000-0005-0000-0000-00004F1E0000}"/>
    <cellStyle name="Nuovo 16 3" xfId="3886" xr:uid="{00000000-0005-0000-0000-0000501E0000}"/>
    <cellStyle name="Nuovo 16 3 2" xfId="3887" xr:uid="{00000000-0005-0000-0000-0000511E0000}"/>
    <cellStyle name="Nuovo 16 3 2 2" xfId="10478" xr:uid="{00000000-0005-0000-0000-0000521E0000}"/>
    <cellStyle name="Nuovo 16 3 3" xfId="3888" xr:uid="{00000000-0005-0000-0000-0000531E0000}"/>
    <cellStyle name="Nuovo 16 3 3 2" xfId="3889" xr:uid="{00000000-0005-0000-0000-0000541E0000}"/>
    <cellStyle name="Nuovo 16 3 4" xfId="3890" xr:uid="{00000000-0005-0000-0000-0000551E0000}"/>
    <cellStyle name="Nuovo 16 4" xfId="3891" xr:uid="{00000000-0005-0000-0000-0000561E0000}"/>
    <cellStyle name="Nuovo 16 4 2" xfId="3892" xr:uid="{00000000-0005-0000-0000-0000571E0000}"/>
    <cellStyle name="Nuovo 16 4 2 2" xfId="3893" xr:uid="{00000000-0005-0000-0000-0000581E0000}"/>
    <cellStyle name="Nuovo 16 4 3" xfId="3894" xr:uid="{00000000-0005-0000-0000-0000591E0000}"/>
    <cellStyle name="Nuovo 16 5" xfId="3895" xr:uid="{00000000-0005-0000-0000-00005A1E0000}"/>
    <cellStyle name="Nuovo 17" xfId="3896" xr:uid="{00000000-0005-0000-0000-00005B1E0000}"/>
    <cellStyle name="Nuovo 17 2" xfId="3897" xr:uid="{00000000-0005-0000-0000-00005C1E0000}"/>
    <cellStyle name="Nuovo 17 2 2" xfId="3898" xr:uid="{00000000-0005-0000-0000-00005D1E0000}"/>
    <cellStyle name="Nuovo 17 3" xfId="3899" xr:uid="{00000000-0005-0000-0000-00005E1E0000}"/>
    <cellStyle name="Nuovo 17 3 2" xfId="3900" xr:uid="{00000000-0005-0000-0000-00005F1E0000}"/>
    <cellStyle name="Nuovo 17 3 2 2" xfId="10479" xr:uid="{00000000-0005-0000-0000-0000601E0000}"/>
    <cellStyle name="Nuovo 17 3 3" xfId="3901" xr:uid="{00000000-0005-0000-0000-0000611E0000}"/>
    <cellStyle name="Nuovo 17 3 3 2" xfId="3902" xr:uid="{00000000-0005-0000-0000-0000621E0000}"/>
    <cellStyle name="Nuovo 17 3 4" xfId="3903" xr:uid="{00000000-0005-0000-0000-0000631E0000}"/>
    <cellStyle name="Nuovo 17 4" xfId="3904" xr:uid="{00000000-0005-0000-0000-0000641E0000}"/>
    <cellStyle name="Nuovo 17 4 2" xfId="3905" xr:uid="{00000000-0005-0000-0000-0000651E0000}"/>
    <cellStyle name="Nuovo 17 4 2 2" xfId="3906" xr:uid="{00000000-0005-0000-0000-0000661E0000}"/>
    <cellStyle name="Nuovo 17 4 3" xfId="3907" xr:uid="{00000000-0005-0000-0000-0000671E0000}"/>
    <cellStyle name="Nuovo 17 5" xfId="3908" xr:uid="{00000000-0005-0000-0000-0000681E0000}"/>
    <cellStyle name="Nuovo 18" xfId="3909" xr:uid="{00000000-0005-0000-0000-0000691E0000}"/>
    <cellStyle name="Nuovo 18 2" xfId="3910" xr:uid="{00000000-0005-0000-0000-00006A1E0000}"/>
    <cellStyle name="Nuovo 18 2 2" xfId="3911" xr:uid="{00000000-0005-0000-0000-00006B1E0000}"/>
    <cellStyle name="Nuovo 18 3" xfId="3912" xr:uid="{00000000-0005-0000-0000-00006C1E0000}"/>
    <cellStyle name="Nuovo 18 3 2" xfId="3913" xr:uid="{00000000-0005-0000-0000-00006D1E0000}"/>
    <cellStyle name="Nuovo 18 3 2 2" xfId="10480" xr:uid="{00000000-0005-0000-0000-00006E1E0000}"/>
    <cellStyle name="Nuovo 18 3 3" xfId="3914" xr:uid="{00000000-0005-0000-0000-00006F1E0000}"/>
    <cellStyle name="Nuovo 18 3 3 2" xfId="3915" xr:uid="{00000000-0005-0000-0000-0000701E0000}"/>
    <cellStyle name="Nuovo 18 3 4" xfId="3916" xr:uid="{00000000-0005-0000-0000-0000711E0000}"/>
    <cellStyle name="Nuovo 18 4" xfId="3917" xr:uid="{00000000-0005-0000-0000-0000721E0000}"/>
    <cellStyle name="Nuovo 18 4 2" xfId="3918" xr:uid="{00000000-0005-0000-0000-0000731E0000}"/>
    <cellStyle name="Nuovo 18 4 2 2" xfId="3919" xr:uid="{00000000-0005-0000-0000-0000741E0000}"/>
    <cellStyle name="Nuovo 18 4 3" xfId="3920" xr:uid="{00000000-0005-0000-0000-0000751E0000}"/>
    <cellStyle name="Nuovo 18 5" xfId="3921" xr:uid="{00000000-0005-0000-0000-0000761E0000}"/>
    <cellStyle name="Nuovo 19" xfId="3922" xr:uid="{00000000-0005-0000-0000-0000771E0000}"/>
    <cellStyle name="Nuovo 19 2" xfId="3923" xr:uid="{00000000-0005-0000-0000-0000781E0000}"/>
    <cellStyle name="Nuovo 19 2 2" xfId="3924" xr:uid="{00000000-0005-0000-0000-0000791E0000}"/>
    <cellStyle name="Nuovo 19 3" xfId="3925" xr:uid="{00000000-0005-0000-0000-00007A1E0000}"/>
    <cellStyle name="Nuovo 19 3 2" xfId="3926" xr:uid="{00000000-0005-0000-0000-00007B1E0000}"/>
    <cellStyle name="Nuovo 19 3 2 2" xfId="10481" xr:uid="{00000000-0005-0000-0000-00007C1E0000}"/>
    <cellStyle name="Nuovo 19 3 3" xfId="3927" xr:uid="{00000000-0005-0000-0000-00007D1E0000}"/>
    <cellStyle name="Nuovo 19 3 3 2" xfId="3928" xr:uid="{00000000-0005-0000-0000-00007E1E0000}"/>
    <cellStyle name="Nuovo 19 3 4" xfId="3929" xr:uid="{00000000-0005-0000-0000-00007F1E0000}"/>
    <cellStyle name="Nuovo 19 4" xfId="3930" xr:uid="{00000000-0005-0000-0000-0000801E0000}"/>
    <cellStyle name="Nuovo 19 4 2" xfId="3931" xr:uid="{00000000-0005-0000-0000-0000811E0000}"/>
    <cellStyle name="Nuovo 19 4 2 2" xfId="3932" xr:uid="{00000000-0005-0000-0000-0000821E0000}"/>
    <cellStyle name="Nuovo 19 4 3" xfId="3933" xr:uid="{00000000-0005-0000-0000-0000831E0000}"/>
    <cellStyle name="Nuovo 19 5" xfId="3934" xr:uid="{00000000-0005-0000-0000-0000841E0000}"/>
    <cellStyle name="Nuovo 2" xfId="3935" xr:uid="{00000000-0005-0000-0000-0000851E0000}"/>
    <cellStyle name="Nuovo 2 2" xfId="3936" xr:uid="{00000000-0005-0000-0000-0000861E0000}"/>
    <cellStyle name="Nuovo 2 2 2" xfId="3937" xr:uid="{00000000-0005-0000-0000-0000871E0000}"/>
    <cellStyle name="Nuovo 2 3" xfId="3938" xr:uid="{00000000-0005-0000-0000-0000881E0000}"/>
    <cellStyle name="Nuovo 2 3 2" xfId="3939" xr:uid="{00000000-0005-0000-0000-0000891E0000}"/>
    <cellStyle name="Nuovo 2 3 2 2" xfId="10482" xr:uid="{00000000-0005-0000-0000-00008A1E0000}"/>
    <cellStyle name="Nuovo 2 3 3" xfId="3940" xr:uid="{00000000-0005-0000-0000-00008B1E0000}"/>
    <cellStyle name="Nuovo 2 3 3 2" xfId="3941" xr:uid="{00000000-0005-0000-0000-00008C1E0000}"/>
    <cellStyle name="Nuovo 2 3 4" xfId="3942" xr:uid="{00000000-0005-0000-0000-00008D1E0000}"/>
    <cellStyle name="Nuovo 2 4" xfId="3943" xr:uid="{00000000-0005-0000-0000-00008E1E0000}"/>
    <cellStyle name="Nuovo 2 4 2" xfId="3944" xr:uid="{00000000-0005-0000-0000-00008F1E0000}"/>
    <cellStyle name="Nuovo 2 4 2 2" xfId="3945" xr:uid="{00000000-0005-0000-0000-0000901E0000}"/>
    <cellStyle name="Nuovo 2 4 3" xfId="3946" xr:uid="{00000000-0005-0000-0000-0000911E0000}"/>
    <cellStyle name="Nuovo 2 5" xfId="3947" xr:uid="{00000000-0005-0000-0000-0000921E0000}"/>
    <cellStyle name="Nuovo 20" xfId="3948" xr:uid="{00000000-0005-0000-0000-0000931E0000}"/>
    <cellStyle name="Nuovo 20 2" xfId="3949" xr:uid="{00000000-0005-0000-0000-0000941E0000}"/>
    <cellStyle name="Nuovo 20 2 2" xfId="3950" xr:uid="{00000000-0005-0000-0000-0000951E0000}"/>
    <cellStyle name="Nuovo 20 3" xfId="3951" xr:uid="{00000000-0005-0000-0000-0000961E0000}"/>
    <cellStyle name="Nuovo 20 3 2" xfId="3952" xr:uid="{00000000-0005-0000-0000-0000971E0000}"/>
    <cellStyle name="Nuovo 20 3 2 2" xfId="10483" xr:uid="{00000000-0005-0000-0000-0000981E0000}"/>
    <cellStyle name="Nuovo 20 3 3" xfId="3953" xr:uid="{00000000-0005-0000-0000-0000991E0000}"/>
    <cellStyle name="Nuovo 20 3 3 2" xfId="3954" xr:uid="{00000000-0005-0000-0000-00009A1E0000}"/>
    <cellStyle name="Nuovo 20 3 4" xfId="3955" xr:uid="{00000000-0005-0000-0000-00009B1E0000}"/>
    <cellStyle name="Nuovo 20 4" xfId="3956" xr:uid="{00000000-0005-0000-0000-00009C1E0000}"/>
    <cellStyle name="Nuovo 20 4 2" xfId="3957" xr:uid="{00000000-0005-0000-0000-00009D1E0000}"/>
    <cellStyle name="Nuovo 20 4 2 2" xfId="3958" xr:uid="{00000000-0005-0000-0000-00009E1E0000}"/>
    <cellStyle name="Nuovo 20 4 3" xfId="3959" xr:uid="{00000000-0005-0000-0000-00009F1E0000}"/>
    <cellStyle name="Nuovo 20 5" xfId="3960" xr:uid="{00000000-0005-0000-0000-0000A01E0000}"/>
    <cellStyle name="Nuovo 21" xfId="3961" xr:uid="{00000000-0005-0000-0000-0000A11E0000}"/>
    <cellStyle name="Nuovo 21 2" xfId="3962" xr:uid="{00000000-0005-0000-0000-0000A21E0000}"/>
    <cellStyle name="Nuovo 21 2 2" xfId="3963" xr:uid="{00000000-0005-0000-0000-0000A31E0000}"/>
    <cellStyle name="Nuovo 21 3" xfId="3964" xr:uid="{00000000-0005-0000-0000-0000A41E0000}"/>
    <cellStyle name="Nuovo 21 3 2" xfId="3965" xr:uid="{00000000-0005-0000-0000-0000A51E0000}"/>
    <cellStyle name="Nuovo 21 3 2 2" xfId="10484" xr:uid="{00000000-0005-0000-0000-0000A61E0000}"/>
    <cellStyle name="Nuovo 21 3 3" xfId="3966" xr:uid="{00000000-0005-0000-0000-0000A71E0000}"/>
    <cellStyle name="Nuovo 21 3 3 2" xfId="3967" xr:uid="{00000000-0005-0000-0000-0000A81E0000}"/>
    <cellStyle name="Nuovo 21 3 4" xfId="3968" xr:uid="{00000000-0005-0000-0000-0000A91E0000}"/>
    <cellStyle name="Nuovo 21 4" xfId="3969" xr:uid="{00000000-0005-0000-0000-0000AA1E0000}"/>
    <cellStyle name="Nuovo 21 4 2" xfId="3970" xr:uid="{00000000-0005-0000-0000-0000AB1E0000}"/>
    <cellStyle name="Nuovo 21 4 2 2" xfId="3971" xr:uid="{00000000-0005-0000-0000-0000AC1E0000}"/>
    <cellStyle name="Nuovo 21 4 3" xfId="3972" xr:uid="{00000000-0005-0000-0000-0000AD1E0000}"/>
    <cellStyle name="Nuovo 21 5" xfId="3973" xr:uid="{00000000-0005-0000-0000-0000AE1E0000}"/>
    <cellStyle name="Nuovo 22" xfId="3974" xr:uid="{00000000-0005-0000-0000-0000AF1E0000}"/>
    <cellStyle name="Nuovo 22 2" xfId="3975" xr:uid="{00000000-0005-0000-0000-0000B01E0000}"/>
    <cellStyle name="Nuovo 22 2 2" xfId="3976" xr:uid="{00000000-0005-0000-0000-0000B11E0000}"/>
    <cellStyle name="Nuovo 22 3" xfId="3977" xr:uid="{00000000-0005-0000-0000-0000B21E0000}"/>
    <cellStyle name="Nuovo 22 3 2" xfId="3978" xr:uid="{00000000-0005-0000-0000-0000B31E0000}"/>
    <cellStyle name="Nuovo 22 3 2 2" xfId="10485" xr:uid="{00000000-0005-0000-0000-0000B41E0000}"/>
    <cellStyle name="Nuovo 22 3 3" xfId="3979" xr:uid="{00000000-0005-0000-0000-0000B51E0000}"/>
    <cellStyle name="Nuovo 22 3 3 2" xfId="3980" xr:uid="{00000000-0005-0000-0000-0000B61E0000}"/>
    <cellStyle name="Nuovo 22 3 4" xfId="3981" xr:uid="{00000000-0005-0000-0000-0000B71E0000}"/>
    <cellStyle name="Nuovo 22 4" xfId="3982" xr:uid="{00000000-0005-0000-0000-0000B81E0000}"/>
    <cellStyle name="Nuovo 22 4 2" xfId="3983" xr:uid="{00000000-0005-0000-0000-0000B91E0000}"/>
    <cellStyle name="Nuovo 22 4 2 2" xfId="3984" xr:uid="{00000000-0005-0000-0000-0000BA1E0000}"/>
    <cellStyle name="Nuovo 22 4 3" xfId="3985" xr:uid="{00000000-0005-0000-0000-0000BB1E0000}"/>
    <cellStyle name="Nuovo 22 5" xfId="3986" xr:uid="{00000000-0005-0000-0000-0000BC1E0000}"/>
    <cellStyle name="Nuovo 23" xfId="3987" xr:uid="{00000000-0005-0000-0000-0000BD1E0000}"/>
    <cellStyle name="Nuovo 23 2" xfId="3988" xr:uid="{00000000-0005-0000-0000-0000BE1E0000}"/>
    <cellStyle name="Nuovo 23 2 2" xfId="3989" xr:uid="{00000000-0005-0000-0000-0000BF1E0000}"/>
    <cellStyle name="Nuovo 23 3" xfId="3990" xr:uid="{00000000-0005-0000-0000-0000C01E0000}"/>
    <cellStyle name="Nuovo 23 3 2" xfId="3991" xr:uid="{00000000-0005-0000-0000-0000C11E0000}"/>
    <cellStyle name="Nuovo 23 3 2 2" xfId="10486" xr:uid="{00000000-0005-0000-0000-0000C21E0000}"/>
    <cellStyle name="Nuovo 23 3 3" xfId="3992" xr:uid="{00000000-0005-0000-0000-0000C31E0000}"/>
    <cellStyle name="Nuovo 23 3 3 2" xfId="3993" xr:uid="{00000000-0005-0000-0000-0000C41E0000}"/>
    <cellStyle name="Nuovo 23 3 4" xfId="3994" xr:uid="{00000000-0005-0000-0000-0000C51E0000}"/>
    <cellStyle name="Nuovo 23 4" xfId="3995" xr:uid="{00000000-0005-0000-0000-0000C61E0000}"/>
    <cellStyle name="Nuovo 23 4 2" xfId="3996" xr:uid="{00000000-0005-0000-0000-0000C71E0000}"/>
    <cellStyle name="Nuovo 23 4 2 2" xfId="3997" xr:uid="{00000000-0005-0000-0000-0000C81E0000}"/>
    <cellStyle name="Nuovo 23 4 3" xfId="3998" xr:uid="{00000000-0005-0000-0000-0000C91E0000}"/>
    <cellStyle name="Nuovo 23 5" xfId="3999" xr:uid="{00000000-0005-0000-0000-0000CA1E0000}"/>
    <cellStyle name="Nuovo 24" xfId="4000" xr:uid="{00000000-0005-0000-0000-0000CB1E0000}"/>
    <cellStyle name="Nuovo 24 2" xfId="4001" xr:uid="{00000000-0005-0000-0000-0000CC1E0000}"/>
    <cellStyle name="Nuovo 24 2 2" xfId="4002" xr:uid="{00000000-0005-0000-0000-0000CD1E0000}"/>
    <cellStyle name="Nuovo 24 3" xfId="4003" xr:uid="{00000000-0005-0000-0000-0000CE1E0000}"/>
    <cellStyle name="Nuovo 24 3 2" xfId="4004" xr:uid="{00000000-0005-0000-0000-0000CF1E0000}"/>
    <cellStyle name="Nuovo 24 3 2 2" xfId="10487" xr:uid="{00000000-0005-0000-0000-0000D01E0000}"/>
    <cellStyle name="Nuovo 24 3 3" xfId="4005" xr:uid="{00000000-0005-0000-0000-0000D11E0000}"/>
    <cellStyle name="Nuovo 24 3 3 2" xfId="4006" xr:uid="{00000000-0005-0000-0000-0000D21E0000}"/>
    <cellStyle name="Nuovo 24 3 4" xfId="4007" xr:uid="{00000000-0005-0000-0000-0000D31E0000}"/>
    <cellStyle name="Nuovo 24 4" xfId="4008" xr:uid="{00000000-0005-0000-0000-0000D41E0000}"/>
    <cellStyle name="Nuovo 24 4 2" xfId="4009" xr:uid="{00000000-0005-0000-0000-0000D51E0000}"/>
    <cellStyle name="Nuovo 24 4 2 2" xfId="4010" xr:uid="{00000000-0005-0000-0000-0000D61E0000}"/>
    <cellStyle name="Nuovo 24 4 3" xfId="4011" xr:uid="{00000000-0005-0000-0000-0000D71E0000}"/>
    <cellStyle name="Nuovo 24 5" xfId="4012" xr:uid="{00000000-0005-0000-0000-0000D81E0000}"/>
    <cellStyle name="Nuovo 25" xfId="4013" xr:uid="{00000000-0005-0000-0000-0000D91E0000}"/>
    <cellStyle name="Nuovo 25 2" xfId="4014" xr:uid="{00000000-0005-0000-0000-0000DA1E0000}"/>
    <cellStyle name="Nuovo 25 2 2" xfId="4015" xr:uid="{00000000-0005-0000-0000-0000DB1E0000}"/>
    <cellStyle name="Nuovo 25 3" xfId="4016" xr:uid="{00000000-0005-0000-0000-0000DC1E0000}"/>
    <cellStyle name="Nuovo 25 3 2" xfId="4017" xr:uid="{00000000-0005-0000-0000-0000DD1E0000}"/>
    <cellStyle name="Nuovo 25 3 2 2" xfId="10488" xr:uid="{00000000-0005-0000-0000-0000DE1E0000}"/>
    <cellStyle name="Nuovo 25 3 3" xfId="4018" xr:uid="{00000000-0005-0000-0000-0000DF1E0000}"/>
    <cellStyle name="Nuovo 25 3 3 2" xfId="4019" xr:uid="{00000000-0005-0000-0000-0000E01E0000}"/>
    <cellStyle name="Nuovo 25 3 4" xfId="4020" xr:uid="{00000000-0005-0000-0000-0000E11E0000}"/>
    <cellStyle name="Nuovo 25 4" xfId="4021" xr:uid="{00000000-0005-0000-0000-0000E21E0000}"/>
    <cellStyle name="Nuovo 25 4 2" xfId="4022" xr:uid="{00000000-0005-0000-0000-0000E31E0000}"/>
    <cellStyle name="Nuovo 25 4 2 2" xfId="4023" xr:uid="{00000000-0005-0000-0000-0000E41E0000}"/>
    <cellStyle name="Nuovo 25 4 3" xfId="4024" xr:uid="{00000000-0005-0000-0000-0000E51E0000}"/>
    <cellStyle name="Nuovo 25 5" xfId="4025" xr:uid="{00000000-0005-0000-0000-0000E61E0000}"/>
    <cellStyle name="Nuovo 26" xfId="4026" xr:uid="{00000000-0005-0000-0000-0000E71E0000}"/>
    <cellStyle name="Nuovo 26 2" xfId="4027" xr:uid="{00000000-0005-0000-0000-0000E81E0000}"/>
    <cellStyle name="Nuovo 26 2 2" xfId="4028" xr:uid="{00000000-0005-0000-0000-0000E91E0000}"/>
    <cellStyle name="Nuovo 26 3" xfId="4029" xr:uid="{00000000-0005-0000-0000-0000EA1E0000}"/>
    <cellStyle name="Nuovo 26 3 2" xfId="4030" xr:uid="{00000000-0005-0000-0000-0000EB1E0000}"/>
    <cellStyle name="Nuovo 26 3 2 2" xfId="6409" xr:uid="{00000000-0005-0000-0000-0000EC1E0000}"/>
    <cellStyle name="Nuovo 26 3 3" xfId="4031" xr:uid="{00000000-0005-0000-0000-0000ED1E0000}"/>
    <cellStyle name="Nuovo 26 3 3 2" xfId="4032" xr:uid="{00000000-0005-0000-0000-0000EE1E0000}"/>
    <cellStyle name="Nuovo 26 3 3 3" xfId="6410" xr:uid="{00000000-0005-0000-0000-0000EF1E0000}"/>
    <cellStyle name="Nuovo 26 3 4" xfId="4033" xr:uid="{00000000-0005-0000-0000-0000F01E0000}"/>
    <cellStyle name="Nuovo 26 4" xfId="4034" xr:uid="{00000000-0005-0000-0000-0000F11E0000}"/>
    <cellStyle name="Nuovo 26 4 2" xfId="4035" xr:uid="{00000000-0005-0000-0000-0000F21E0000}"/>
    <cellStyle name="Nuovo 26 4 2 2" xfId="4036" xr:uid="{00000000-0005-0000-0000-0000F31E0000}"/>
    <cellStyle name="Nuovo 26 4 3" xfId="4037" xr:uid="{00000000-0005-0000-0000-0000F41E0000}"/>
    <cellStyle name="Nuovo 26 4 4" xfId="6411" xr:uid="{00000000-0005-0000-0000-0000F51E0000}"/>
    <cellStyle name="Nuovo 26 5" xfId="4038" xr:uid="{00000000-0005-0000-0000-0000F61E0000}"/>
    <cellStyle name="Nuovo 26 5 2" xfId="6412" xr:uid="{00000000-0005-0000-0000-0000F71E0000}"/>
    <cellStyle name="Nuovo 27" xfId="4039" xr:uid="{00000000-0005-0000-0000-0000F81E0000}"/>
    <cellStyle name="Nuovo 27 2" xfId="4040" xr:uid="{00000000-0005-0000-0000-0000F91E0000}"/>
    <cellStyle name="Nuovo 27 2 2" xfId="4041" xr:uid="{00000000-0005-0000-0000-0000FA1E0000}"/>
    <cellStyle name="Nuovo 27 2 3" xfId="6414" xr:uid="{00000000-0005-0000-0000-0000FB1E0000}"/>
    <cellStyle name="Nuovo 27 3" xfId="4042" xr:uid="{00000000-0005-0000-0000-0000FC1E0000}"/>
    <cellStyle name="Nuovo 27 3 2" xfId="4043" xr:uid="{00000000-0005-0000-0000-0000FD1E0000}"/>
    <cellStyle name="Nuovo 27 3 2 2" xfId="6416" xr:uid="{00000000-0005-0000-0000-0000FE1E0000}"/>
    <cellStyle name="Nuovo 27 3 3" xfId="4044" xr:uid="{00000000-0005-0000-0000-0000FF1E0000}"/>
    <cellStyle name="Nuovo 27 3 3 2" xfId="4045" xr:uid="{00000000-0005-0000-0000-0000001F0000}"/>
    <cellStyle name="Nuovo 27 3 3 3" xfId="6417" xr:uid="{00000000-0005-0000-0000-0000011F0000}"/>
    <cellStyle name="Nuovo 27 3 4" xfId="4046" xr:uid="{00000000-0005-0000-0000-0000021F0000}"/>
    <cellStyle name="Nuovo 27 3 5" xfId="6415" xr:uid="{00000000-0005-0000-0000-0000031F0000}"/>
    <cellStyle name="Nuovo 27 4" xfId="4047" xr:uid="{00000000-0005-0000-0000-0000041F0000}"/>
    <cellStyle name="Nuovo 27 4 2" xfId="4048" xr:uid="{00000000-0005-0000-0000-0000051F0000}"/>
    <cellStyle name="Nuovo 27 4 2 2" xfId="4049" xr:uid="{00000000-0005-0000-0000-0000061F0000}"/>
    <cellStyle name="Nuovo 27 4 3" xfId="4050" xr:uid="{00000000-0005-0000-0000-0000071F0000}"/>
    <cellStyle name="Nuovo 27 4 4" xfId="6418" xr:uid="{00000000-0005-0000-0000-0000081F0000}"/>
    <cellStyle name="Nuovo 27 5" xfId="4051" xr:uid="{00000000-0005-0000-0000-0000091F0000}"/>
    <cellStyle name="Nuovo 27 5 2" xfId="6419" xr:uid="{00000000-0005-0000-0000-00000A1F0000}"/>
    <cellStyle name="Nuovo 27 6" xfId="6413" xr:uid="{00000000-0005-0000-0000-00000B1F0000}"/>
    <cellStyle name="Nuovo 28" xfId="4052" xr:uid="{00000000-0005-0000-0000-00000C1F0000}"/>
    <cellStyle name="Nuovo 28 2" xfId="4053" xr:uid="{00000000-0005-0000-0000-00000D1F0000}"/>
    <cellStyle name="Nuovo 28 2 2" xfId="4054" xr:uid="{00000000-0005-0000-0000-00000E1F0000}"/>
    <cellStyle name="Nuovo 28 2 3" xfId="6421" xr:uid="{00000000-0005-0000-0000-00000F1F0000}"/>
    <cellStyle name="Nuovo 28 3" xfId="4055" xr:uid="{00000000-0005-0000-0000-0000101F0000}"/>
    <cellStyle name="Nuovo 28 3 2" xfId="4056" xr:uid="{00000000-0005-0000-0000-0000111F0000}"/>
    <cellStyle name="Nuovo 28 3 2 2" xfId="6423" xr:uid="{00000000-0005-0000-0000-0000121F0000}"/>
    <cellStyle name="Nuovo 28 3 3" xfId="4057" xr:uid="{00000000-0005-0000-0000-0000131F0000}"/>
    <cellStyle name="Nuovo 28 3 3 2" xfId="4058" xr:uid="{00000000-0005-0000-0000-0000141F0000}"/>
    <cellStyle name="Nuovo 28 3 3 3" xfId="6424" xr:uid="{00000000-0005-0000-0000-0000151F0000}"/>
    <cellStyle name="Nuovo 28 3 4" xfId="4059" xr:uid="{00000000-0005-0000-0000-0000161F0000}"/>
    <cellStyle name="Nuovo 28 3 5" xfId="6422" xr:uid="{00000000-0005-0000-0000-0000171F0000}"/>
    <cellStyle name="Nuovo 28 4" xfId="4060" xr:uid="{00000000-0005-0000-0000-0000181F0000}"/>
    <cellStyle name="Nuovo 28 4 2" xfId="4061" xr:uid="{00000000-0005-0000-0000-0000191F0000}"/>
    <cellStyle name="Nuovo 28 4 2 2" xfId="4062" xr:uid="{00000000-0005-0000-0000-00001A1F0000}"/>
    <cellStyle name="Nuovo 28 4 3" xfId="4063" xr:uid="{00000000-0005-0000-0000-00001B1F0000}"/>
    <cellStyle name="Nuovo 28 4 4" xfId="6425" xr:uid="{00000000-0005-0000-0000-00001C1F0000}"/>
    <cellStyle name="Nuovo 28 5" xfId="4064" xr:uid="{00000000-0005-0000-0000-00001D1F0000}"/>
    <cellStyle name="Nuovo 28 5 2" xfId="6426" xr:uid="{00000000-0005-0000-0000-00001E1F0000}"/>
    <cellStyle name="Nuovo 28 6" xfId="6420" xr:uid="{00000000-0005-0000-0000-00001F1F0000}"/>
    <cellStyle name="Nuovo 29" xfId="4065" xr:uid="{00000000-0005-0000-0000-0000201F0000}"/>
    <cellStyle name="Nuovo 29 2" xfId="4066" xr:uid="{00000000-0005-0000-0000-0000211F0000}"/>
    <cellStyle name="Nuovo 29 2 2" xfId="4067" xr:uid="{00000000-0005-0000-0000-0000221F0000}"/>
    <cellStyle name="Nuovo 29 2 3" xfId="6428" xr:uid="{00000000-0005-0000-0000-0000231F0000}"/>
    <cellStyle name="Nuovo 29 3" xfId="4068" xr:uid="{00000000-0005-0000-0000-0000241F0000}"/>
    <cellStyle name="Nuovo 29 3 2" xfId="4069" xr:uid="{00000000-0005-0000-0000-0000251F0000}"/>
    <cellStyle name="Nuovo 29 3 2 2" xfId="6430" xr:uid="{00000000-0005-0000-0000-0000261F0000}"/>
    <cellStyle name="Nuovo 29 3 3" xfId="4070" xr:uid="{00000000-0005-0000-0000-0000271F0000}"/>
    <cellStyle name="Nuovo 29 3 3 2" xfId="4071" xr:uid="{00000000-0005-0000-0000-0000281F0000}"/>
    <cellStyle name="Nuovo 29 3 3 3" xfId="6431" xr:uid="{00000000-0005-0000-0000-0000291F0000}"/>
    <cellStyle name="Nuovo 29 3 4" xfId="4072" xr:uid="{00000000-0005-0000-0000-00002A1F0000}"/>
    <cellStyle name="Nuovo 29 3 5" xfId="6429" xr:uid="{00000000-0005-0000-0000-00002B1F0000}"/>
    <cellStyle name="Nuovo 29 4" xfId="4073" xr:uid="{00000000-0005-0000-0000-00002C1F0000}"/>
    <cellStyle name="Nuovo 29 4 2" xfId="4074" xr:uid="{00000000-0005-0000-0000-00002D1F0000}"/>
    <cellStyle name="Nuovo 29 4 2 2" xfId="4075" xr:uid="{00000000-0005-0000-0000-00002E1F0000}"/>
    <cellStyle name="Nuovo 29 4 3" xfId="4076" xr:uid="{00000000-0005-0000-0000-00002F1F0000}"/>
    <cellStyle name="Nuovo 29 4 4" xfId="6432" xr:uid="{00000000-0005-0000-0000-0000301F0000}"/>
    <cellStyle name="Nuovo 29 5" xfId="4077" xr:uid="{00000000-0005-0000-0000-0000311F0000}"/>
    <cellStyle name="Nuovo 29 5 2" xfId="6433" xr:uid="{00000000-0005-0000-0000-0000321F0000}"/>
    <cellStyle name="Nuovo 29 6" xfId="6427" xr:uid="{00000000-0005-0000-0000-0000331F0000}"/>
    <cellStyle name="Nuovo 3" xfId="4078" xr:uid="{00000000-0005-0000-0000-0000341F0000}"/>
    <cellStyle name="Nuovo 3 2" xfId="4079" xr:uid="{00000000-0005-0000-0000-0000351F0000}"/>
    <cellStyle name="Nuovo 3 2 2" xfId="4080" xr:uid="{00000000-0005-0000-0000-0000361F0000}"/>
    <cellStyle name="Nuovo 3 2 3" xfId="6435" xr:uid="{00000000-0005-0000-0000-0000371F0000}"/>
    <cellStyle name="Nuovo 3 3" xfId="4081" xr:uid="{00000000-0005-0000-0000-0000381F0000}"/>
    <cellStyle name="Nuovo 3 3 2" xfId="4082" xr:uid="{00000000-0005-0000-0000-0000391F0000}"/>
    <cellStyle name="Nuovo 3 3 2 2" xfId="6437" xr:uid="{00000000-0005-0000-0000-00003A1F0000}"/>
    <cellStyle name="Nuovo 3 3 3" xfId="4083" xr:uid="{00000000-0005-0000-0000-00003B1F0000}"/>
    <cellStyle name="Nuovo 3 3 3 2" xfId="4084" xr:uid="{00000000-0005-0000-0000-00003C1F0000}"/>
    <cellStyle name="Nuovo 3 3 3 3" xfId="6438" xr:uid="{00000000-0005-0000-0000-00003D1F0000}"/>
    <cellStyle name="Nuovo 3 3 4" xfId="4085" xr:uid="{00000000-0005-0000-0000-00003E1F0000}"/>
    <cellStyle name="Nuovo 3 3 5" xfId="6436" xr:uid="{00000000-0005-0000-0000-00003F1F0000}"/>
    <cellStyle name="Nuovo 3 4" xfId="4086" xr:uid="{00000000-0005-0000-0000-0000401F0000}"/>
    <cellStyle name="Nuovo 3 4 2" xfId="4087" xr:uid="{00000000-0005-0000-0000-0000411F0000}"/>
    <cellStyle name="Nuovo 3 4 2 2" xfId="4088" xr:uid="{00000000-0005-0000-0000-0000421F0000}"/>
    <cellStyle name="Nuovo 3 4 3" xfId="4089" xr:uid="{00000000-0005-0000-0000-0000431F0000}"/>
    <cellStyle name="Nuovo 3 4 4" xfId="6439" xr:uid="{00000000-0005-0000-0000-0000441F0000}"/>
    <cellStyle name="Nuovo 3 5" xfId="4090" xr:uid="{00000000-0005-0000-0000-0000451F0000}"/>
    <cellStyle name="Nuovo 3 5 2" xfId="6440" xr:uid="{00000000-0005-0000-0000-0000461F0000}"/>
    <cellStyle name="Nuovo 3 6" xfId="6434" xr:uid="{00000000-0005-0000-0000-0000471F0000}"/>
    <cellStyle name="Nuovo 30" xfId="4091" xr:uid="{00000000-0005-0000-0000-0000481F0000}"/>
    <cellStyle name="Nuovo 30 2" xfId="4092" xr:uid="{00000000-0005-0000-0000-0000491F0000}"/>
    <cellStyle name="Nuovo 30 2 2" xfId="4093" xr:uid="{00000000-0005-0000-0000-00004A1F0000}"/>
    <cellStyle name="Nuovo 30 2 3" xfId="6442" xr:uid="{00000000-0005-0000-0000-00004B1F0000}"/>
    <cellStyle name="Nuovo 30 3" xfId="4094" xr:uid="{00000000-0005-0000-0000-00004C1F0000}"/>
    <cellStyle name="Nuovo 30 3 2" xfId="4095" xr:uid="{00000000-0005-0000-0000-00004D1F0000}"/>
    <cellStyle name="Nuovo 30 3 2 2" xfId="6444" xr:uid="{00000000-0005-0000-0000-00004E1F0000}"/>
    <cellStyle name="Nuovo 30 3 3" xfId="4096" xr:uid="{00000000-0005-0000-0000-00004F1F0000}"/>
    <cellStyle name="Nuovo 30 3 3 2" xfId="4097" xr:uid="{00000000-0005-0000-0000-0000501F0000}"/>
    <cellStyle name="Nuovo 30 3 3 3" xfId="6445" xr:uid="{00000000-0005-0000-0000-0000511F0000}"/>
    <cellStyle name="Nuovo 30 3 4" xfId="4098" xr:uid="{00000000-0005-0000-0000-0000521F0000}"/>
    <cellStyle name="Nuovo 30 3 5" xfId="6443" xr:uid="{00000000-0005-0000-0000-0000531F0000}"/>
    <cellStyle name="Nuovo 30 4" xfId="4099" xr:uid="{00000000-0005-0000-0000-0000541F0000}"/>
    <cellStyle name="Nuovo 30 4 2" xfId="4100" xr:uid="{00000000-0005-0000-0000-0000551F0000}"/>
    <cellStyle name="Nuovo 30 4 2 2" xfId="4101" xr:uid="{00000000-0005-0000-0000-0000561F0000}"/>
    <cellStyle name="Nuovo 30 4 3" xfId="4102" xr:uid="{00000000-0005-0000-0000-0000571F0000}"/>
    <cellStyle name="Nuovo 30 4 4" xfId="6446" xr:uid="{00000000-0005-0000-0000-0000581F0000}"/>
    <cellStyle name="Nuovo 30 5" xfId="4103" xr:uid="{00000000-0005-0000-0000-0000591F0000}"/>
    <cellStyle name="Nuovo 30 5 2" xfId="6447" xr:uid="{00000000-0005-0000-0000-00005A1F0000}"/>
    <cellStyle name="Nuovo 30 6" xfId="6441" xr:uid="{00000000-0005-0000-0000-00005B1F0000}"/>
    <cellStyle name="Nuovo 31" xfId="4104" xr:uid="{00000000-0005-0000-0000-00005C1F0000}"/>
    <cellStyle name="Nuovo 31 2" xfId="4105" xr:uid="{00000000-0005-0000-0000-00005D1F0000}"/>
    <cellStyle name="Nuovo 31 2 2" xfId="4106" xr:uid="{00000000-0005-0000-0000-00005E1F0000}"/>
    <cellStyle name="Nuovo 31 2 3" xfId="6449" xr:uid="{00000000-0005-0000-0000-00005F1F0000}"/>
    <cellStyle name="Nuovo 31 3" xfId="4107" xr:uid="{00000000-0005-0000-0000-0000601F0000}"/>
    <cellStyle name="Nuovo 31 3 2" xfId="4108" xr:uid="{00000000-0005-0000-0000-0000611F0000}"/>
    <cellStyle name="Nuovo 31 3 2 2" xfId="6451" xr:uid="{00000000-0005-0000-0000-0000621F0000}"/>
    <cellStyle name="Nuovo 31 3 3" xfId="4109" xr:uid="{00000000-0005-0000-0000-0000631F0000}"/>
    <cellStyle name="Nuovo 31 3 3 2" xfId="4110" xr:uid="{00000000-0005-0000-0000-0000641F0000}"/>
    <cellStyle name="Nuovo 31 3 3 3" xfId="6452" xr:uid="{00000000-0005-0000-0000-0000651F0000}"/>
    <cellStyle name="Nuovo 31 3 4" xfId="4111" xr:uid="{00000000-0005-0000-0000-0000661F0000}"/>
    <cellStyle name="Nuovo 31 3 5" xfId="6450" xr:uid="{00000000-0005-0000-0000-0000671F0000}"/>
    <cellStyle name="Nuovo 31 4" xfId="4112" xr:uid="{00000000-0005-0000-0000-0000681F0000}"/>
    <cellStyle name="Nuovo 31 4 2" xfId="4113" xr:uid="{00000000-0005-0000-0000-0000691F0000}"/>
    <cellStyle name="Nuovo 31 4 2 2" xfId="4114" xr:uid="{00000000-0005-0000-0000-00006A1F0000}"/>
    <cellStyle name="Nuovo 31 4 3" xfId="4115" xr:uid="{00000000-0005-0000-0000-00006B1F0000}"/>
    <cellStyle name="Nuovo 31 4 4" xfId="6453" xr:uid="{00000000-0005-0000-0000-00006C1F0000}"/>
    <cellStyle name="Nuovo 31 5" xfId="4116" xr:uid="{00000000-0005-0000-0000-00006D1F0000}"/>
    <cellStyle name="Nuovo 31 5 2" xfId="6454" xr:uid="{00000000-0005-0000-0000-00006E1F0000}"/>
    <cellStyle name="Nuovo 31 6" xfId="6448" xr:uid="{00000000-0005-0000-0000-00006F1F0000}"/>
    <cellStyle name="Nuovo 32" xfId="4117" xr:uid="{00000000-0005-0000-0000-0000701F0000}"/>
    <cellStyle name="Nuovo 32 2" xfId="4118" xr:uid="{00000000-0005-0000-0000-0000711F0000}"/>
    <cellStyle name="Nuovo 32 2 2" xfId="4119" xr:uid="{00000000-0005-0000-0000-0000721F0000}"/>
    <cellStyle name="Nuovo 32 2 3" xfId="6456" xr:uid="{00000000-0005-0000-0000-0000731F0000}"/>
    <cellStyle name="Nuovo 32 3" xfId="4120" xr:uid="{00000000-0005-0000-0000-0000741F0000}"/>
    <cellStyle name="Nuovo 32 3 2" xfId="4121" xr:uid="{00000000-0005-0000-0000-0000751F0000}"/>
    <cellStyle name="Nuovo 32 3 2 2" xfId="6458" xr:uid="{00000000-0005-0000-0000-0000761F0000}"/>
    <cellStyle name="Nuovo 32 3 3" xfId="4122" xr:uid="{00000000-0005-0000-0000-0000771F0000}"/>
    <cellStyle name="Nuovo 32 3 3 2" xfId="4123" xr:uid="{00000000-0005-0000-0000-0000781F0000}"/>
    <cellStyle name="Nuovo 32 3 3 3" xfId="6459" xr:uid="{00000000-0005-0000-0000-0000791F0000}"/>
    <cellStyle name="Nuovo 32 3 4" xfId="4124" xr:uid="{00000000-0005-0000-0000-00007A1F0000}"/>
    <cellStyle name="Nuovo 32 3 5" xfId="6457" xr:uid="{00000000-0005-0000-0000-00007B1F0000}"/>
    <cellStyle name="Nuovo 32 4" xfId="4125" xr:uid="{00000000-0005-0000-0000-00007C1F0000}"/>
    <cellStyle name="Nuovo 32 4 2" xfId="4126" xr:uid="{00000000-0005-0000-0000-00007D1F0000}"/>
    <cellStyle name="Nuovo 32 4 2 2" xfId="4127" xr:uid="{00000000-0005-0000-0000-00007E1F0000}"/>
    <cellStyle name="Nuovo 32 4 3" xfId="4128" xr:uid="{00000000-0005-0000-0000-00007F1F0000}"/>
    <cellStyle name="Nuovo 32 4 4" xfId="6460" xr:uid="{00000000-0005-0000-0000-0000801F0000}"/>
    <cellStyle name="Nuovo 32 5" xfId="4129" xr:uid="{00000000-0005-0000-0000-0000811F0000}"/>
    <cellStyle name="Nuovo 32 5 2" xfId="6461" xr:uid="{00000000-0005-0000-0000-0000821F0000}"/>
    <cellStyle name="Nuovo 32 6" xfId="6455" xr:uid="{00000000-0005-0000-0000-0000831F0000}"/>
    <cellStyle name="Nuovo 33" xfId="4130" xr:uid="{00000000-0005-0000-0000-0000841F0000}"/>
    <cellStyle name="Nuovo 33 2" xfId="4131" xr:uid="{00000000-0005-0000-0000-0000851F0000}"/>
    <cellStyle name="Nuovo 33 2 2" xfId="4132" xr:uid="{00000000-0005-0000-0000-0000861F0000}"/>
    <cellStyle name="Nuovo 33 2 3" xfId="6463" xr:uid="{00000000-0005-0000-0000-0000871F0000}"/>
    <cellStyle name="Nuovo 33 3" xfId="4133" xr:uid="{00000000-0005-0000-0000-0000881F0000}"/>
    <cellStyle name="Nuovo 33 3 2" xfId="4134" xr:uid="{00000000-0005-0000-0000-0000891F0000}"/>
    <cellStyle name="Nuovo 33 3 2 2" xfId="6465" xr:uid="{00000000-0005-0000-0000-00008A1F0000}"/>
    <cellStyle name="Nuovo 33 3 3" xfId="4135" xr:uid="{00000000-0005-0000-0000-00008B1F0000}"/>
    <cellStyle name="Nuovo 33 3 3 2" xfId="4136" xr:uid="{00000000-0005-0000-0000-00008C1F0000}"/>
    <cellStyle name="Nuovo 33 3 3 3" xfId="6466" xr:uid="{00000000-0005-0000-0000-00008D1F0000}"/>
    <cellStyle name="Nuovo 33 3 4" xfId="4137" xr:uid="{00000000-0005-0000-0000-00008E1F0000}"/>
    <cellStyle name="Nuovo 33 3 5" xfId="6464" xr:uid="{00000000-0005-0000-0000-00008F1F0000}"/>
    <cellStyle name="Nuovo 33 4" xfId="4138" xr:uid="{00000000-0005-0000-0000-0000901F0000}"/>
    <cellStyle name="Nuovo 33 4 2" xfId="4139" xr:uid="{00000000-0005-0000-0000-0000911F0000}"/>
    <cellStyle name="Nuovo 33 4 2 2" xfId="4140" xr:uid="{00000000-0005-0000-0000-0000921F0000}"/>
    <cellStyle name="Nuovo 33 4 3" xfId="4141" xr:uid="{00000000-0005-0000-0000-0000931F0000}"/>
    <cellStyle name="Nuovo 33 4 4" xfId="6467" xr:uid="{00000000-0005-0000-0000-0000941F0000}"/>
    <cellStyle name="Nuovo 33 5" xfId="4142" xr:uid="{00000000-0005-0000-0000-0000951F0000}"/>
    <cellStyle name="Nuovo 33 5 2" xfId="6468" xr:uid="{00000000-0005-0000-0000-0000961F0000}"/>
    <cellStyle name="Nuovo 33 6" xfId="6462" xr:uid="{00000000-0005-0000-0000-0000971F0000}"/>
    <cellStyle name="Nuovo 34" xfId="4143" xr:uid="{00000000-0005-0000-0000-0000981F0000}"/>
    <cellStyle name="Nuovo 34 2" xfId="4144" xr:uid="{00000000-0005-0000-0000-0000991F0000}"/>
    <cellStyle name="Nuovo 34 2 2" xfId="4145" xr:uid="{00000000-0005-0000-0000-00009A1F0000}"/>
    <cellStyle name="Nuovo 34 2 3" xfId="6470" xr:uid="{00000000-0005-0000-0000-00009B1F0000}"/>
    <cellStyle name="Nuovo 34 3" xfId="4146" xr:uid="{00000000-0005-0000-0000-00009C1F0000}"/>
    <cellStyle name="Nuovo 34 3 2" xfId="4147" xr:uid="{00000000-0005-0000-0000-00009D1F0000}"/>
    <cellStyle name="Nuovo 34 3 2 2" xfId="6472" xr:uid="{00000000-0005-0000-0000-00009E1F0000}"/>
    <cellStyle name="Nuovo 34 3 3" xfId="4148" xr:uid="{00000000-0005-0000-0000-00009F1F0000}"/>
    <cellStyle name="Nuovo 34 3 3 2" xfId="4149" xr:uid="{00000000-0005-0000-0000-0000A01F0000}"/>
    <cellStyle name="Nuovo 34 3 3 3" xfId="6473" xr:uid="{00000000-0005-0000-0000-0000A11F0000}"/>
    <cellStyle name="Nuovo 34 3 4" xfId="4150" xr:uid="{00000000-0005-0000-0000-0000A21F0000}"/>
    <cellStyle name="Nuovo 34 3 5" xfId="6471" xr:uid="{00000000-0005-0000-0000-0000A31F0000}"/>
    <cellStyle name="Nuovo 34 4" xfId="4151" xr:uid="{00000000-0005-0000-0000-0000A41F0000}"/>
    <cellStyle name="Nuovo 34 4 2" xfId="4152" xr:uid="{00000000-0005-0000-0000-0000A51F0000}"/>
    <cellStyle name="Nuovo 34 4 2 2" xfId="4153" xr:uid="{00000000-0005-0000-0000-0000A61F0000}"/>
    <cellStyle name="Nuovo 34 4 3" xfId="4154" xr:uid="{00000000-0005-0000-0000-0000A71F0000}"/>
    <cellStyle name="Nuovo 34 4 4" xfId="6474" xr:uid="{00000000-0005-0000-0000-0000A81F0000}"/>
    <cellStyle name="Nuovo 34 5" xfId="4155" xr:uid="{00000000-0005-0000-0000-0000A91F0000}"/>
    <cellStyle name="Nuovo 34 5 2" xfId="6475" xr:uid="{00000000-0005-0000-0000-0000AA1F0000}"/>
    <cellStyle name="Nuovo 34 6" xfId="6469" xr:uid="{00000000-0005-0000-0000-0000AB1F0000}"/>
    <cellStyle name="Nuovo 35" xfId="4156" xr:uid="{00000000-0005-0000-0000-0000AC1F0000}"/>
    <cellStyle name="Nuovo 35 2" xfId="4157" xr:uid="{00000000-0005-0000-0000-0000AD1F0000}"/>
    <cellStyle name="Nuovo 35 2 2" xfId="4158" xr:uid="{00000000-0005-0000-0000-0000AE1F0000}"/>
    <cellStyle name="Nuovo 35 2 3" xfId="6477" xr:uid="{00000000-0005-0000-0000-0000AF1F0000}"/>
    <cellStyle name="Nuovo 35 3" xfId="4159" xr:uid="{00000000-0005-0000-0000-0000B01F0000}"/>
    <cellStyle name="Nuovo 35 3 2" xfId="4160" xr:uid="{00000000-0005-0000-0000-0000B11F0000}"/>
    <cellStyle name="Nuovo 35 3 2 2" xfId="6479" xr:uid="{00000000-0005-0000-0000-0000B21F0000}"/>
    <cellStyle name="Nuovo 35 3 3" xfId="4161" xr:uid="{00000000-0005-0000-0000-0000B31F0000}"/>
    <cellStyle name="Nuovo 35 3 3 2" xfId="4162" xr:uid="{00000000-0005-0000-0000-0000B41F0000}"/>
    <cellStyle name="Nuovo 35 3 3 3" xfId="6480" xr:uid="{00000000-0005-0000-0000-0000B51F0000}"/>
    <cellStyle name="Nuovo 35 3 4" xfId="4163" xr:uid="{00000000-0005-0000-0000-0000B61F0000}"/>
    <cellStyle name="Nuovo 35 3 5" xfId="6478" xr:uid="{00000000-0005-0000-0000-0000B71F0000}"/>
    <cellStyle name="Nuovo 35 4" xfId="4164" xr:uid="{00000000-0005-0000-0000-0000B81F0000}"/>
    <cellStyle name="Nuovo 35 4 2" xfId="4165" xr:uid="{00000000-0005-0000-0000-0000B91F0000}"/>
    <cellStyle name="Nuovo 35 4 2 2" xfId="4166" xr:uid="{00000000-0005-0000-0000-0000BA1F0000}"/>
    <cellStyle name="Nuovo 35 4 3" xfId="4167" xr:uid="{00000000-0005-0000-0000-0000BB1F0000}"/>
    <cellStyle name="Nuovo 35 4 4" xfId="6481" xr:uid="{00000000-0005-0000-0000-0000BC1F0000}"/>
    <cellStyle name="Nuovo 35 5" xfId="4168" xr:uid="{00000000-0005-0000-0000-0000BD1F0000}"/>
    <cellStyle name="Nuovo 35 5 2" xfId="6482" xr:uid="{00000000-0005-0000-0000-0000BE1F0000}"/>
    <cellStyle name="Nuovo 35 6" xfId="6476" xr:uid="{00000000-0005-0000-0000-0000BF1F0000}"/>
    <cellStyle name="Nuovo 36" xfId="4169" xr:uid="{00000000-0005-0000-0000-0000C01F0000}"/>
    <cellStyle name="Nuovo 36 2" xfId="4170" xr:uid="{00000000-0005-0000-0000-0000C11F0000}"/>
    <cellStyle name="Nuovo 36 2 2" xfId="4171" xr:uid="{00000000-0005-0000-0000-0000C21F0000}"/>
    <cellStyle name="Nuovo 36 2 3" xfId="6484" xr:uid="{00000000-0005-0000-0000-0000C31F0000}"/>
    <cellStyle name="Nuovo 36 3" xfId="4172" xr:uid="{00000000-0005-0000-0000-0000C41F0000}"/>
    <cellStyle name="Nuovo 36 3 2" xfId="4173" xr:uid="{00000000-0005-0000-0000-0000C51F0000}"/>
    <cellStyle name="Nuovo 36 3 2 2" xfId="6486" xr:uid="{00000000-0005-0000-0000-0000C61F0000}"/>
    <cellStyle name="Nuovo 36 3 3" xfId="4174" xr:uid="{00000000-0005-0000-0000-0000C71F0000}"/>
    <cellStyle name="Nuovo 36 3 3 2" xfId="4175" xr:uid="{00000000-0005-0000-0000-0000C81F0000}"/>
    <cellStyle name="Nuovo 36 3 3 3" xfId="6487" xr:uid="{00000000-0005-0000-0000-0000C91F0000}"/>
    <cellStyle name="Nuovo 36 3 4" xfId="4176" xr:uid="{00000000-0005-0000-0000-0000CA1F0000}"/>
    <cellStyle name="Nuovo 36 3 5" xfId="6485" xr:uid="{00000000-0005-0000-0000-0000CB1F0000}"/>
    <cellStyle name="Nuovo 36 4" xfId="4177" xr:uid="{00000000-0005-0000-0000-0000CC1F0000}"/>
    <cellStyle name="Nuovo 36 4 2" xfId="4178" xr:uid="{00000000-0005-0000-0000-0000CD1F0000}"/>
    <cellStyle name="Nuovo 36 4 2 2" xfId="4179" xr:uid="{00000000-0005-0000-0000-0000CE1F0000}"/>
    <cellStyle name="Nuovo 36 4 3" xfId="4180" xr:uid="{00000000-0005-0000-0000-0000CF1F0000}"/>
    <cellStyle name="Nuovo 36 4 4" xfId="6488" xr:uid="{00000000-0005-0000-0000-0000D01F0000}"/>
    <cellStyle name="Nuovo 36 5" xfId="4181" xr:uid="{00000000-0005-0000-0000-0000D11F0000}"/>
    <cellStyle name="Nuovo 36 5 2" xfId="6489" xr:uid="{00000000-0005-0000-0000-0000D21F0000}"/>
    <cellStyle name="Nuovo 36 6" xfId="6483" xr:uid="{00000000-0005-0000-0000-0000D31F0000}"/>
    <cellStyle name="Nuovo 37" xfId="4182" xr:uid="{00000000-0005-0000-0000-0000D41F0000}"/>
    <cellStyle name="Nuovo 37 2" xfId="4183" xr:uid="{00000000-0005-0000-0000-0000D51F0000}"/>
    <cellStyle name="Nuovo 37 2 2" xfId="4184" xr:uid="{00000000-0005-0000-0000-0000D61F0000}"/>
    <cellStyle name="Nuovo 37 2 3" xfId="6491" xr:uid="{00000000-0005-0000-0000-0000D71F0000}"/>
    <cellStyle name="Nuovo 37 3" xfId="4185" xr:uid="{00000000-0005-0000-0000-0000D81F0000}"/>
    <cellStyle name="Nuovo 37 3 2" xfId="4186" xr:uid="{00000000-0005-0000-0000-0000D91F0000}"/>
    <cellStyle name="Nuovo 37 3 2 2" xfId="6493" xr:uid="{00000000-0005-0000-0000-0000DA1F0000}"/>
    <cellStyle name="Nuovo 37 3 3" xfId="4187" xr:uid="{00000000-0005-0000-0000-0000DB1F0000}"/>
    <cellStyle name="Nuovo 37 3 3 2" xfId="4188" xr:uid="{00000000-0005-0000-0000-0000DC1F0000}"/>
    <cellStyle name="Nuovo 37 3 3 3" xfId="6494" xr:uid="{00000000-0005-0000-0000-0000DD1F0000}"/>
    <cellStyle name="Nuovo 37 3 4" xfId="4189" xr:uid="{00000000-0005-0000-0000-0000DE1F0000}"/>
    <cellStyle name="Nuovo 37 3 5" xfId="6492" xr:uid="{00000000-0005-0000-0000-0000DF1F0000}"/>
    <cellStyle name="Nuovo 37 4" xfId="4190" xr:uid="{00000000-0005-0000-0000-0000E01F0000}"/>
    <cellStyle name="Nuovo 37 4 2" xfId="4191" xr:uid="{00000000-0005-0000-0000-0000E11F0000}"/>
    <cellStyle name="Nuovo 37 4 2 2" xfId="4192" xr:uid="{00000000-0005-0000-0000-0000E21F0000}"/>
    <cellStyle name="Nuovo 37 4 3" xfId="4193" xr:uid="{00000000-0005-0000-0000-0000E31F0000}"/>
    <cellStyle name="Nuovo 37 4 4" xfId="6495" xr:uid="{00000000-0005-0000-0000-0000E41F0000}"/>
    <cellStyle name="Nuovo 37 5" xfId="4194" xr:uid="{00000000-0005-0000-0000-0000E51F0000}"/>
    <cellStyle name="Nuovo 37 5 2" xfId="6496" xr:uid="{00000000-0005-0000-0000-0000E61F0000}"/>
    <cellStyle name="Nuovo 37 6" xfId="6490" xr:uid="{00000000-0005-0000-0000-0000E71F0000}"/>
    <cellStyle name="Nuovo 38" xfId="4195" xr:uid="{00000000-0005-0000-0000-0000E81F0000}"/>
    <cellStyle name="Nuovo 38 2" xfId="4196" xr:uid="{00000000-0005-0000-0000-0000E91F0000}"/>
    <cellStyle name="Nuovo 38 2 2" xfId="4197" xr:uid="{00000000-0005-0000-0000-0000EA1F0000}"/>
    <cellStyle name="Nuovo 38 2 3" xfId="6498" xr:uid="{00000000-0005-0000-0000-0000EB1F0000}"/>
    <cellStyle name="Nuovo 38 3" xfId="4198" xr:uid="{00000000-0005-0000-0000-0000EC1F0000}"/>
    <cellStyle name="Nuovo 38 3 2" xfId="4199" xr:uid="{00000000-0005-0000-0000-0000ED1F0000}"/>
    <cellStyle name="Nuovo 38 3 2 2" xfId="6500" xr:uid="{00000000-0005-0000-0000-0000EE1F0000}"/>
    <cellStyle name="Nuovo 38 3 3" xfId="4200" xr:uid="{00000000-0005-0000-0000-0000EF1F0000}"/>
    <cellStyle name="Nuovo 38 3 3 2" xfId="4201" xr:uid="{00000000-0005-0000-0000-0000F01F0000}"/>
    <cellStyle name="Nuovo 38 3 3 3" xfId="6501" xr:uid="{00000000-0005-0000-0000-0000F11F0000}"/>
    <cellStyle name="Nuovo 38 3 4" xfId="4202" xr:uid="{00000000-0005-0000-0000-0000F21F0000}"/>
    <cellStyle name="Nuovo 38 3 5" xfId="6499" xr:uid="{00000000-0005-0000-0000-0000F31F0000}"/>
    <cellStyle name="Nuovo 38 4" xfId="4203" xr:uid="{00000000-0005-0000-0000-0000F41F0000}"/>
    <cellStyle name="Nuovo 38 4 2" xfId="4204" xr:uid="{00000000-0005-0000-0000-0000F51F0000}"/>
    <cellStyle name="Nuovo 38 4 2 2" xfId="4205" xr:uid="{00000000-0005-0000-0000-0000F61F0000}"/>
    <cellStyle name="Nuovo 38 4 3" xfId="4206" xr:uid="{00000000-0005-0000-0000-0000F71F0000}"/>
    <cellStyle name="Nuovo 38 4 4" xfId="6502" xr:uid="{00000000-0005-0000-0000-0000F81F0000}"/>
    <cellStyle name="Nuovo 38 5" xfId="4207" xr:uid="{00000000-0005-0000-0000-0000F91F0000}"/>
    <cellStyle name="Nuovo 38 5 2" xfId="6503" xr:uid="{00000000-0005-0000-0000-0000FA1F0000}"/>
    <cellStyle name="Nuovo 38 6" xfId="6497" xr:uid="{00000000-0005-0000-0000-0000FB1F0000}"/>
    <cellStyle name="Nuovo 39" xfId="4208" xr:uid="{00000000-0005-0000-0000-0000FC1F0000}"/>
    <cellStyle name="Nuovo 39 2" xfId="4209" xr:uid="{00000000-0005-0000-0000-0000FD1F0000}"/>
    <cellStyle name="Nuovo 39 2 2" xfId="4210" xr:uid="{00000000-0005-0000-0000-0000FE1F0000}"/>
    <cellStyle name="Nuovo 39 2 3" xfId="6505" xr:uid="{00000000-0005-0000-0000-0000FF1F0000}"/>
    <cellStyle name="Nuovo 39 3" xfId="4211" xr:uid="{00000000-0005-0000-0000-000000200000}"/>
    <cellStyle name="Nuovo 39 3 2" xfId="4212" xr:uid="{00000000-0005-0000-0000-000001200000}"/>
    <cellStyle name="Nuovo 39 3 2 2" xfId="6507" xr:uid="{00000000-0005-0000-0000-000002200000}"/>
    <cellStyle name="Nuovo 39 3 3" xfId="4213" xr:uid="{00000000-0005-0000-0000-000003200000}"/>
    <cellStyle name="Nuovo 39 3 3 2" xfId="4214" xr:uid="{00000000-0005-0000-0000-000004200000}"/>
    <cellStyle name="Nuovo 39 3 3 3" xfId="6508" xr:uid="{00000000-0005-0000-0000-000005200000}"/>
    <cellStyle name="Nuovo 39 3 4" xfId="4215" xr:uid="{00000000-0005-0000-0000-000006200000}"/>
    <cellStyle name="Nuovo 39 3 5" xfId="6506" xr:uid="{00000000-0005-0000-0000-000007200000}"/>
    <cellStyle name="Nuovo 39 4" xfId="4216" xr:uid="{00000000-0005-0000-0000-000008200000}"/>
    <cellStyle name="Nuovo 39 4 2" xfId="4217" xr:uid="{00000000-0005-0000-0000-000009200000}"/>
    <cellStyle name="Nuovo 39 4 2 2" xfId="4218" xr:uid="{00000000-0005-0000-0000-00000A200000}"/>
    <cellStyle name="Nuovo 39 4 3" xfId="4219" xr:uid="{00000000-0005-0000-0000-00000B200000}"/>
    <cellStyle name="Nuovo 39 4 4" xfId="6509" xr:uid="{00000000-0005-0000-0000-00000C200000}"/>
    <cellStyle name="Nuovo 39 5" xfId="4220" xr:uid="{00000000-0005-0000-0000-00000D200000}"/>
    <cellStyle name="Nuovo 39 5 2" xfId="6510" xr:uid="{00000000-0005-0000-0000-00000E200000}"/>
    <cellStyle name="Nuovo 39 6" xfId="6504" xr:uid="{00000000-0005-0000-0000-00000F200000}"/>
    <cellStyle name="Nuovo 4" xfId="4221" xr:uid="{00000000-0005-0000-0000-000010200000}"/>
    <cellStyle name="Nuovo 4 2" xfId="4222" xr:uid="{00000000-0005-0000-0000-000011200000}"/>
    <cellStyle name="Nuovo 4 2 2" xfId="4223" xr:uid="{00000000-0005-0000-0000-000012200000}"/>
    <cellStyle name="Nuovo 4 2 3" xfId="6512" xr:uid="{00000000-0005-0000-0000-000013200000}"/>
    <cellStyle name="Nuovo 4 3" xfId="4224" xr:uid="{00000000-0005-0000-0000-000014200000}"/>
    <cellStyle name="Nuovo 4 3 2" xfId="4225" xr:uid="{00000000-0005-0000-0000-000015200000}"/>
    <cellStyle name="Nuovo 4 3 2 2" xfId="6514" xr:uid="{00000000-0005-0000-0000-000016200000}"/>
    <cellStyle name="Nuovo 4 3 3" xfId="4226" xr:uid="{00000000-0005-0000-0000-000017200000}"/>
    <cellStyle name="Nuovo 4 3 3 2" xfId="4227" xr:uid="{00000000-0005-0000-0000-000018200000}"/>
    <cellStyle name="Nuovo 4 3 3 3" xfId="6515" xr:uid="{00000000-0005-0000-0000-000019200000}"/>
    <cellStyle name="Nuovo 4 3 4" xfId="4228" xr:uid="{00000000-0005-0000-0000-00001A200000}"/>
    <cellStyle name="Nuovo 4 3 5" xfId="6513" xr:uid="{00000000-0005-0000-0000-00001B200000}"/>
    <cellStyle name="Nuovo 4 4" xfId="4229" xr:uid="{00000000-0005-0000-0000-00001C200000}"/>
    <cellStyle name="Nuovo 4 4 2" xfId="4230" xr:uid="{00000000-0005-0000-0000-00001D200000}"/>
    <cellStyle name="Nuovo 4 4 2 2" xfId="4231" xr:uid="{00000000-0005-0000-0000-00001E200000}"/>
    <cellStyle name="Nuovo 4 4 3" xfId="4232" xr:uid="{00000000-0005-0000-0000-00001F200000}"/>
    <cellStyle name="Nuovo 4 4 4" xfId="6516" xr:uid="{00000000-0005-0000-0000-000020200000}"/>
    <cellStyle name="Nuovo 4 5" xfId="4233" xr:uid="{00000000-0005-0000-0000-000021200000}"/>
    <cellStyle name="Nuovo 4 5 2" xfId="6517" xr:uid="{00000000-0005-0000-0000-000022200000}"/>
    <cellStyle name="Nuovo 4 6" xfId="6511" xr:uid="{00000000-0005-0000-0000-000023200000}"/>
    <cellStyle name="Nuovo 40" xfId="4234" xr:uid="{00000000-0005-0000-0000-000024200000}"/>
    <cellStyle name="Nuovo 40 2" xfId="4235" xr:uid="{00000000-0005-0000-0000-000025200000}"/>
    <cellStyle name="Nuovo 40 2 2" xfId="4236" xr:uid="{00000000-0005-0000-0000-000026200000}"/>
    <cellStyle name="Nuovo 40 2 3" xfId="6519" xr:uid="{00000000-0005-0000-0000-000027200000}"/>
    <cellStyle name="Nuovo 40 3" xfId="4237" xr:uid="{00000000-0005-0000-0000-000028200000}"/>
    <cellStyle name="Nuovo 40 3 2" xfId="4238" xr:uid="{00000000-0005-0000-0000-000029200000}"/>
    <cellStyle name="Nuovo 40 3 2 2" xfId="6521" xr:uid="{00000000-0005-0000-0000-00002A200000}"/>
    <cellStyle name="Nuovo 40 3 3" xfId="4239" xr:uid="{00000000-0005-0000-0000-00002B200000}"/>
    <cellStyle name="Nuovo 40 3 3 2" xfId="4240" xr:uid="{00000000-0005-0000-0000-00002C200000}"/>
    <cellStyle name="Nuovo 40 3 3 3" xfId="6522" xr:uid="{00000000-0005-0000-0000-00002D200000}"/>
    <cellStyle name="Nuovo 40 3 4" xfId="4241" xr:uid="{00000000-0005-0000-0000-00002E200000}"/>
    <cellStyle name="Nuovo 40 3 5" xfId="6520" xr:uid="{00000000-0005-0000-0000-00002F200000}"/>
    <cellStyle name="Nuovo 40 4" xfId="4242" xr:uid="{00000000-0005-0000-0000-000030200000}"/>
    <cellStyle name="Nuovo 40 4 2" xfId="4243" xr:uid="{00000000-0005-0000-0000-000031200000}"/>
    <cellStyle name="Nuovo 40 4 2 2" xfId="4244" xr:uid="{00000000-0005-0000-0000-000032200000}"/>
    <cellStyle name="Nuovo 40 4 3" xfId="4245" xr:uid="{00000000-0005-0000-0000-000033200000}"/>
    <cellStyle name="Nuovo 40 4 4" xfId="6523" xr:uid="{00000000-0005-0000-0000-000034200000}"/>
    <cellStyle name="Nuovo 40 5" xfId="4246" xr:uid="{00000000-0005-0000-0000-000035200000}"/>
    <cellStyle name="Nuovo 40 5 2" xfId="6524" xr:uid="{00000000-0005-0000-0000-000036200000}"/>
    <cellStyle name="Nuovo 40 6" xfId="6518" xr:uid="{00000000-0005-0000-0000-000037200000}"/>
    <cellStyle name="Nuovo 41" xfId="4247" xr:uid="{00000000-0005-0000-0000-000038200000}"/>
    <cellStyle name="Nuovo 41 2" xfId="4248" xr:uid="{00000000-0005-0000-0000-000039200000}"/>
    <cellStyle name="Nuovo 41 2 2" xfId="4249" xr:uid="{00000000-0005-0000-0000-00003A200000}"/>
    <cellStyle name="Nuovo 41 2 3" xfId="6526" xr:uid="{00000000-0005-0000-0000-00003B200000}"/>
    <cellStyle name="Nuovo 41 3" xfId="4250" xr:uid="{00000000-0005-0000-0000-00003C200000}"/>
    <cellStyle name="Nuovo 41 3 2" xfId="4251" xr:uid="{00000000-0005-0000-0000-00003D200000}"/>
    <cellStyle name="Nuovo 41 3 2 2" xfId="6528" xr:uid="{00000000-0005-0000-0000-00003E200000}"/>
    <cellStyle name="Nuovo 41 3 3" xfId="4252" xr:uid="{00000000-0005-0000-0000-00003F200000}"/>
    <cellStyle name="Nuovo 41 3 3 2" xfId="4253" xr:uid="{00000000-0005-0000-0000-000040200000}"/>
    <cellStyle name="Nuovo 41 3 3 3" xfId="6529" xr:uid="{00000000-0005-0000-0000-000041200000}"/>
    <cellStyle name="Nuovo 41 3 4" xfId="4254" xr:uid="{00000000-0005-0000-0000-000042200000}"/>
    <cellStyle name="Nuovo 41 3 5" xfId="6527" xr:uid="{00000000-0005-0000-0000-000043200000}"/>
    <cellStyle name="Nuovo 41 4" xfId="4255" xr:uid="{00000000-0005-0000-0000-000044200000}"/>
    <cellStyle name="Nuovo 41 4 2" xfId="4256" xr:uid="{00000000-0005-0000-0000-000045200000}"/>
    <cellStyle name="Nuovo 41 4 2 2" xfId="4257" xr:uid="{00000000-0005-0000-0000-000046200000}"/>
    <cellStyle name="Nuovo 41 4 3" xfId="4258" xr:uid="{00000000-0005-0000-0000-000047200000}"/>
    <cellStyle name="Nuovo 41 4 4" xfId="6530" xr:uid="{00000000-0005-0000-0000-000048200000}"/>
    <cellStyle name="Nuovo 41 5" xfId="4259" xr:uid="{00000000-0005-0000-0000-000049200000}"/>
    <cellStyle name="Nuovo 41 5 2" xfId="6531" xr:uid="{00000000-0005-0000-0000-00004A200000}"/>
    <cellStyle name="Nuovo 41 6" xfId="6525" xr:uid="{00000000-0005-0000-0000-00004B200000}"/>
    <cellStyle name="Nuovo 42" xfId="4260" xr:uid="{00000000-0005-0000-0000-00004C200000}"/>
    <cellStyle name="Nuovo 42 2" xfId="4261" xr:uid="{00000000-0005-0000-0000-00004D200000}"/>
    <cellStyle name="Nuovo 42 2 2" xfId="4262" xr:uid="{00000000-0005-0000-0000-00004E200000}"/>
    <cellStyle name="Nuovo 42 2 3" xfId="6533" xr:uid="{00000000-0005-0000-0000-00004F200000}"/>
    <cellStyle name="Nuovo 42 3" xfId="4263" xr:uid="{00000000-0005-0000-0000-000050200000}"/>
    <cellStyle name="Nuovo 42 3 2" xfId="4264" xr:uid="{00000000-0005-0000-0000-000051200000}"/>
    <cellStyle name="Nuovo 42 3 2 2" xfId="6535" xr:uid="{00000000-0005-0000-0000-000052200000}"/>
    <cellStyle name="Nuovo 42 3 3" xfId="4265" xr:uid="{00000000-0005-0000-0000-000053200000}"/>
    <cellStyle name="Nuovo 42 3 3 2" xfId="4266" xr:uid="{00000000-0005-0000-0000-000054200000}"/>
    <cellStyle name="Nuovo 42 3 3 3" xfId="6536" xr:uid="{00000000-0005-0000-0000-000055200000}"/>
    <cellStyle name="Nuovo 42 3 4" xfId="4267" xr:uid="{00000000-0005-0000-0000-000056200000}"/>
    <cellStyle name="Nuovo 42 3 5" xfId="6534" xr:uid="{00000000-0005-0000-0000-000057200000}"/>
    <cellStyle name="Nuovo 42 4" xfId="4268" xr:uid="{00000000-0005-0000-0000-000058200000}"/>
    <cellStyle name="Nuovo 42 4 2" xfId="4269" xr:uid="{00000000-0005-0000-0000-000059200000}"/>
    <cellStyle name="Nuovo 42 4 2 2" xfId="4270" xr:uid="{00000000-0005-0000-0000-00005A200000}"/>
    <cellStyle name="Nuovo 42 4 3" xfId="4271" xr:uid="{00000000-0005-0000-0000-00005B200000}"/>
    <cellStyle name="Nuovo 42 4 4" xfId="6537" xr:uid="{00000000-0005-0000-0000-00005C200000}"/>
    <cellStyle name="Nuovo 42 5" xfId="4272" xr:uid="{00000000-0005-0000-0000-00005D200000}"/>
    <cellStyle name="Nuovo 42 5 2" xfId="6538" xr:uid="{00000000-0005-0000-0000-00005E200000}"/>
    <cellStyle name="Nuovo 42 6" xfId="6532" xr:uid="{00000000-0005-0000-0000-00005F200000}"/>
    <cellStyle name="Nuovo 43" xfId="4273" xr:uid="{00000000-0005-0000-0000-000060200000}"/>
    <cellStyle name="Nuovo 43 2" xfId="4274" xr:uid="{00000000-0005-0000-0000-000061200000}"/>
    <cellStyle name="Nuovo 43 2 2" xfId="4275" xr:uid="{00000000-0005-0000-0000-000062200000}"/>
    <cellStyle name="Nuovo 43 2 3" xfId="6540" xr:uid="{00000000-0005-0000-0000-000063200000}"/>
    <cellStyle name="Nuovo 43 3" xfId="4276" xr:uid="{00000000-0005-0000-0000-000064200000}"/>
    <cellStyle name="Nuovo 43 3 2" xfId="4277" xr:uid="{00000000-0005-0000-0000-000065200000}"/>
    <cellStyle name="Nuovo 43 3 2 2" xfId="6542" xr:uid="{00000000-0005-0000-0000-000066200000}"/>
    <cellStyle name="Nuovo 43 3 3" xfId="4278" xr:uid="{00000000-0005-0000-0000-000067200000}"/>
    <cellStyle name="Nuovo 43 3 3 2" xfId="4279" xr:uid="{00000000-0005-0000-0000-000068200000}"/>
    <cellStyle name="Nuovo 43 3 3 3" xfId="6543" xr:uid="{00000000-0005-0000-0000-000069200000}"/>
    <cellStyle name="Nuovo 43 3 4" xfId="4280" xr:uid="{00000000-0005-0000-0000-00006A200000}"/>
    <cellStyle name="Nuovo 43 3 5" xfId="6541" xr:uid="{00000000-0005-0000-0000-00006B200000}"/>
    <cellStyle name="Nuovo 43 4" xfId="4281" xr:uid="{00000000-0005-0000-0000-00006C200000}"/>
    <cellStyle name="Nuovo 43 4 2" xfId="4282" xr:uid="{00000000-0005-0000-0000-00006D200000}"/>
    <cellStyle name="Nuovo 43 4 2 2" xfId="4283" xr:uid="{00000000-0005-0000-0000-00006E200000}"/>
    <cellStyle name="Nuovo 43 4 3" xfId="4284" xr:uid="{00000000-0005-0000-0000-00006F200000}"/>
    <cellStyle name="Nuovo 43 4 4" xfId="6544" xr:uid="{00000000-0005-0000-0000-000070200000}"/>
    <cellStyle name="Nuovo 43 5" xfId="4285" xr:uid="{00000000-0005-0000-0000-000071200000}"/>
    <cellStyle name="Nuovo 43 5 2" xfId="6545" xr:uid="{00000000-0005-0000-0000-000072200000}"/>
    <cellStyle name="Nuovo 43 6" xfId="6539" xr:uid="{00000000-0005-0000-0000-000073200000}"/>
    <cellStyle name="Nuovo 44" xfId="4286" xr:uid="{00000000-0005-0000-0000-000074200000}"/>
    <cellStyle name="Nuovo 44 2" xfId="4287" xr:uid="{00000000-0005-0000-0000-000075200000}"/>
    <cellStyle name="Nuovo 44 2 2" xfId="4288" xr:uid="{00000000-0005-0000-0000-000076200000}"/>
    <cellStyle name="Nuovo 44 2 3" xfId="6547" xr:uid="{00000000-0005-0000-0000-000077200000}"/>
    <cellStyle name="Nuovo 44 3" xfId="4289" xr:uid="{00000000-0005-0000-0000-000078200000}"/>
    <cellStyle name="Nuovo 44 3 2" xfId="4290" xr:uid="{00000000-0005-0000-0000-000079200000}"/>
    <cellStyle name="Nuovo 44 3 2 2" xfId="6549" xr:uid="{00000000-0005-0000-0000-00007A200000}"/>
    <cellStyle name="Nuovo 44 3 3" xfId="4291" xr:uid="{00000000-0005-0000-0000-00007B200000}"/>
    <cellStyle name="Nuovo 44 3 3 2" xfId="4292" xr:uid="{00000000-0005-0000-0000-00007C200000}"/>
    <cellStyle name="Nuovo 44 3 3 3" xfId="6550" xr:uid="{00000000-0005-0000-0000-00007D200000}"/>
    <cellStyle name="Nuovo 44 3 4" xfId="4293" xr:uid="{00000000-0005-0000-0000-00007E200000}"/>
    <cellStyle name="Nuovo 44 3 5" xfId="6548" xr:uid="{00000000-0005-0000-0000-00007F200000}"/>
    <cellStyle name="Nuovo 44 4" xfId="4294" xr:uid="{00000000-0005-0000-0000-000080200000}"/>
    <cellStyle name="Nuovo 44 4 2" xfId="4295" xr:uid="{00000000-0005-0000-0000-000081200000}"/>
    <cellStyle name="Nuovo 44 4 2 2" xfId="4296" xr:uid="{00000000-0005-0000-0000-000082200000}"/>
    <cellStyle name="Nuovo 44 4 3" xfId="4297" xr:uid="{00000000-0005-0000-0000-000083200000}"/>
    <cellStyle name="Nuovo 44 4 4" xfId="6551" xr:uid="{00000000-0005-0000-0000-000084200000}"/>
    <cellStyle name="Nuovo 44 5" xfId="4298" xr:uid="{00000000-0005-0000-0000-000085200000}"/>
    <cellStyle name="Nuovo 44 5 2" xfId="6552" xr:uid="{00000000-0005-0000-0000-000086200000}"/>
    <cellStyle name="Nuovo 44 6" xfId="6546" xr:uid="{00000000-0005-0000-0000-000087200000}"/>
    <cellStyle name="Nuovo 45" xfId="4299" xr:uid="{00000000-0005-0000-0000-000088200000}"/>
    <cellStyle name="Nuovo 45 2" xfId="4300" xr:uid="{00000000-0005-0000-0000-000089200000}"/>
    <cellStyle name="Nuovo 45 3" xfId="6553" xr:uid="{00000000-0005-0000-0000-00008A200000}"/>
    <cellStyle name="Nuovo 46" xfId="4301" xr:uid="{00000000-0005-0000-0000-00008B200000}"/>
    <cellStyle name="Nuovo 46 2" xfId="4302" xr:uid="{00000000-0005-0000-0000-00008C200000}"/>
    <cellStyle name="Nuovo 46 2 2" xfId="6555" xr:uid="{00000000-0005-0000-0000-00008D200000}"/>
    <cellStyle name="Nuovo 46 3" xfId="4303" xr:uid="{00000000-0005-0000-0000-00008E200000}"/>
    <cellStyle name="Nuovo 46 3 2" xfId="4304" xr:uid="{00000000-0005-0000-0000-00008F200000}"/>
    <cellStyle name="Nuovo 46 3 3" xfId="6556" xr:uid="{00000000-0005-0000-0000-000090200000}"/>
    <cellStyle name="Nuovo 46 4" xfId="4305" xr:uid="{00000000-0005-0000-0000-000091200000}"/>
    <cellStyle name="Nuovo 46 5" xfId="6554" xr:uid="{00000000-0005-0000-0000-000092200000}"/>
    <cellStyle name="Nuovo 47" xfId="4306" xr:uid="{00000000-0005-0000-0000-000093200000}"/>
    <cellStyle name="Nuovo 47 2" xfId="4307" xr:uid="{00000000-0005-0000-0000-000094200000}"/>
    <cellStyle name="Nuovo 47 2 2" xfId="4308" xr:uid="{00000000-0005-0000-0000-000095200000}"/>
    <cellStyle name="Nuovo 47 3" xfId="4309" xr:uid="{00000000-0005-0000-0000-000096200000}"/>
    <cellStyle name="Nuovo 47 4" xfId="6557" xr:uid="{00000000-0005-0000-0000-000097200000}"/>
    <cellStyle name="Nuovo 48" xfId="4310" xr:uid="{00000000-0005-0000-0000-000098200000}"/>
    <cellStyle name="Nuovo 48 2" xfId="6558" xr:uid="{00000000-0005-0000-0000-000099200000}"/>
    <cellStyle name="Nuovo 5" xfId="4311" xr:uid="{00000000-0005-0000-0000-00009A200000}"/>
    <cellStyle name="Nuovo 5 2" xfId="4312" xr:uid="{00000000-0005-0000-0000-00009B200000}"/>
    <cellStyle name="Nuovo 5 2 2" xfId="4313" xr:uid="{00000000-0005-0000-0000-00009C200000}"/>
    <cellStyle name="Nuovo 5 2 3" xfId="6560" xr:uid="{00000000-0005-0000-0000-00009D200000}"/>
    <cellStyle name="Nuovo 5 3" xfId="4314" xr:uid="{00000000-0005-0000-0000-00009E200000}"/>
    <cellStyle name="Nuovo 5 3 2" xfId="4315" xr:uid="{00000000-0005-0000-0000-00009F200000}"/>
    <cellStyle name="Nuovo 5 3 2 2" xfId="6562" xr:uid="{00000000-0005-0000-0000-0000A0200000}"/>
    <cellStyle name="Nuovo 5 3 3" xfId="4316" xr:uid="{00000000-0005-0000-0000-0000A1200000}"/>
    <cellStyle name="Nuovo 5 3 3 2" xfId="4317" xr:uid="{00000000-0005-0000-0000-0000A2200000}"/>
    <cellStyle name="Nuovo 5 3 3 3" xfId="6563" xr:uid="{00000000-0005-0000-0000-0000A3200000}"/>
    <cellStyle name="Nuovo 5 3 4" xfId="4318" xr:uid="{00000000-0005-0000-0000-0000A4200000}"/>
    <cellStyle name="Nuovo 5 3 5" xfId="6561" xr:uid="{00000000-0005-0000-0000-0000A5200000}"/>
    <cellStyle name="Nuovo 5 4" xfId="4319" xr:uid="{00000000-0005-0000-0000-0000A6200000}"/>
    <cellStyle name="Nuovo 5 4 2" xfId="4320" xr:uid="{00000000-0005-0000-0000-0000A7200000}"/>
    <cellStyle name="Nuovo 5 4 2 2" xfId="4321" xr:uid="{00000000-0005-0000-0000-0000A8200000}"/>
    <cellStyle name="Nuovo 5 4 3" xfId="4322" xr:uid="{00000000-0005-0000-0000-0000A9200000}"/>
    <cellStyle name="Nuovo 5 4 4" xfId="6564" xr:uid="{00000000-0005-0000-0000-0000AA200000}"/>
    <cellStyle name="Nuovo 5 5" xfId="4323" xr:uid="{00000000-0005-0000-0000-0000AB200000}"/>
    <cellStyle name="Nuovo 5 5 2" xfId="6565" xr:uid="{00000000-0005-0000-0000-0000AC200000}"/>
    <cellStyle name="Nuovo 5 6" xfId="6559" xr:uid="{00000000-0005-0000-0000-0000AD200000}"/>
    <cellStyle name="Nuovo 6" xfId="4324" xr:uid="{00000000-0005-0000-0000-0000AE200000}"/>
    <cellStyle name="Nuovo 6 2" xfId="4325" xr:uid="{00000000-0005-0000-0000-0000AF200000}"/>
    <cellStyle name="Nuovo 6 2 2" xfId="4326" xr:uid="{00000000-0005-0000-0000-0000B0200000}"/>
    <cellStyle name="Nuovo 6 2 3" xfId="6567" xr:uid="{00000000-0005-0000-0000-0000B1200000}"/>
    <cellStyle name="Nuovo 6 3" xfId="4327" xr:uid="{00000000-0005-0000-0000-0000B2200000}"/>
    <cellStyle name="Nuovo 6 3 2" xfId="4328" xr:uid="{00000000-0005-0000-0000-0000B3200000}"/>
    <cellStyle name="Nuovo 6 3 2 2" xfId="6569" xr:uid="{00000000-0005-0000-0000-0000B4200000}"/>
    <cellStyle name="Nuovo 6 3 3" xfId="4329" xr:uid="{00000000-0005-0000-0000-0000B5200000}"/>
    <cellStyle name="Nuovo 6 3 3 2" xfId="4330" xr:uid="{00000000-0005-0000-0000-0000B6200000}"/>
    <cellStyle name="Nuovo 6 3 3 3" xfId="6570" xr:uid="{00000000-0005-0000-0000-0000B7200000}"/>
    <cellStyle name="Nuovo 6 3 4" xfId="4331" xr:uid="{00000000-0005-0000-0000-0000B8200000}"/>
    <cellStyle name="Nuovo 6 3 5" xfId="6568" xr:uid="{00000000-0005-0000-0000-0000B9200000}"/>
    <cellStyle name="Nuovo 6 4" xfId="4332" xr:uid="{00000000-0005-0000-0000-0000BA200000}"/>
    <cellStyle name="Nuovo 6 4 2" xfId="4333" xr:uid="{00000000-0005-0000-0000-0000BB200000}"/>
    <cellStyle name="Nuovo 6 4 2 2" xfId="4334" xr:uid="{00000000-0005-0000-0000-0000BC200000}"/>
    <cellStyle name="Nuovo 6 4 3" xfId="4335" xr:uid="{00000000-0005-0000-0000-0000BD200000}"/>
    <cellStyle name="Nuovo 6 4 4" xfId="6571" xr:uid="{00000000-0005-0000-0000-0000BE200000}"/>
    <cellStyle name="Nuovo 6 5" xfId="4336" xr:uid="{00000000-0005-0000-0000-0000BF200000}"/>
    <cellStyle name="Nuovo 6 5 2" xfId="6572" xr:uid="{00000000-0005-0000-0000-0000C0200000}"/>
    <cellStyle name="Nuovo 6 6" xfId="6566" xr:uid="{00000000-0005-0000-0000-0000C1200000}"/>
    <cellStyle name="Nuovo 7" xfId="4337" xr:uid="{00000000-0005-0000-0000-0000C2200000}"/>
    <cellStyle name="Nuovo 7 2" xfId="4338" xr:uid="{00000000-0005-0000-0000-0000C3200000}"/>
    <cellStyle name="Nuovo 7 2 2" xfId="4339" xr:uid="{00000000-0005-0000-0000-0000C4200000}"/>
    <cellStyle name="Nuovo 7 2 3" xfId="6574" xr:uid="{00000000-0005-0000-0000-0000C5200000}"/>
    <cellStyle name="Nuovo 7 3" xfId="4340" xr:uid="{00000000-0005-0000-0000-0000C6200000}"/>
    <cellStyle name="Nuovo 7 3 2" xfId="4341" xr:uid="{00000000-0005-0000-0000-0000C7200000}"/>
    <cellStyle name="Nuovo 7 3 2 2" xfId="6576" xr:uid="{00000000-0005-0000-0000-0000C8200000}"/>
    <cellStyle name="Nuovo 7 3 3" xfId="4342" xr:uid="{00000000-0005-0000-0000-0000C9200000}"/>
    <cellStyle name="Nuovo 7 3 3 2" xfId="4343" xr:uid="{00000000-0005-0000-0000-0000CA200000}"/>
    <cellStyle name="Nuovo 7 3 3 3" xfId="6577" xr:uid="{00000000-0005-0000-0000-0000CB200000}"/>
    <cellStyle name="Nuovo 7 3 4" xfId="4344" xr:uid="{00000000-0005-0000-0000-0000CC200000}"/>
    <cellStyle name="Nuovo 7 3 5" xfId="6575" xr:uid="{00000000-0005-0000-0000-0000CD200000}"/>
    <cellStyle name="Nuovo 7 4" xfId="4345" xr:uid="{00000000-0005-0000-0000-0000CE200000}"/>
    <cellStyle name="Nuovo 7 4 2" xfId="4346" xr:uid="{00000000-0005-0000-0000-0000CF200000}"/>
    <cellStyle name="Nuovo 7 4 2 2" xfId="4347" xr:uid="{00000000-0005-0000-0000-0000D0200000}"/>
    <cellStyle name="Nuovo 7 4 3" xfId="4348" xr:uid="{00000000-0005-0000-0000-0000D1200000}"/>
    <cellStyle name="Nuovo 7 4 4" xfId="6578" xr:uid="{00000000-0005-0000-0000-0000D2200000}"/>
    <cellStyle name="Nuovo 7 5" xfId="4349" xr:uid="{00000000-0005-0000-0000-0000D3200000}"/>
    <cellStyle name="Nuovo 7 5 2" xfId="6579" xr:uid="{00000000-0005-0000-0000-0000D4200000}"/>
    <cellStyle name="Nuovo 7 6" xfId="6573" xr:uid="{00000000-0005-0000-0000-0000D5200000}"/>
    <cellStyle name="Nuovo 8" xfId="4350" xr:uid="{00000000-0005-0000-0000-0000D6200000}"/>
    <cellStyle name="Nuovo 8 2" xfId="4351" xr:uid="{00000000-0005-0000-0000-0000D7200000}"/>
    <cellStyle name="Nuovo 8 2 2" xfId="4352" xr:uid="{00000000-0005-0000-0000-0000D8200000}"/>
    <cellStyle name="Nuovo 8 2 3" xfId="6581" xr:uid="{00000000-0005-0000-0000-0000D9200000}"/>
    <cellStyle name="Nuovo 8 3" xfId="4353" xr:uid="{00000000-0005-0000-0000-0000DA200000}"/>
    <cellStyle name="Nuovo 8 3 2" xfId="4354" xr:uid="{00000000-0005-0000-0000-0000DB200000}"/>
    <cellStyle name="Nuovo 8 3 2 2" xfId="6583" xr:uid="{00000000-0005-0000-0000-0000DC200000}"/>
    <cellStyle name="Nuovo 8 3 3" xfId="4355" xr:uid="{00000000-0005-0000-0000-0000DD200000}"/>
    <cellStyle name="Nuovo 8 3 3 2" xfId="4356" xr:uid="{00000000-0005-0000-0000-0000DE200000}"/>
    <cellStyle name="Nuovo 8 3 3 3" xfId="6584" xr:uid="{00000000-0005-0000-0000-0000DF200000}"/>
    <cellStyle name="Nuovo 8 3 4" xfId="4357" xr:uid="{00000000-0005-0000-0000-0000E0200000}"/>
    <cellStyle name="Nuovo 8 3 5" xfId="6582" xr:uid="{00000000-0005-0000-0000-0000E1200000}"/>
    <cellStyle name="Nuovo 8 4" xfId="4358" xr:uid="{00000000-0005-0000-0000-0000E2200000}"/>
    <cellStyle name="Nuovo 8 4 2" xfId="4359" xr:uid="{00000000-0005-0000-0000-0000E3200000}"/>
    <cellStyle name="Nuovo 8 4 2 2" xfId="4360" xr:uid="{00000000-0005-0000-0000-0000E4200000}"/>
    <cellStyle name="Nuovo 8 4 3" xfId="4361" xr:uid="{00000000-0005-0000-0000-0000E5200000}"/>
    <cellStyle name="Nuovo 8 4 4" xfId="6585" xr:uid="{00000000-0005-0000-0000-0000E6200000}"/>
    <cellStyle name="Nuovo 8 5" xfId="4362" xr:uid="{00000000-0005-0000-0000-0000E7200000}"/>
    <cellStyle name="Nuovo 8 5 2" xfId="6586" xr:uid="{00000000-0005-0000-0000-0000E8200000}"/>
    <cellStyle name="Nuovo 8 6" xfId="6580" xr:uid="{00000000-0005-0000-0000-0000E9200000}"/>
    <cellStyle name="Nuovo 9" xfId="4363" xr:uid="{00000000-0005-0000-0000-0000EA200000}"/>
    <cellStyle name="Nuovo 9 2" xfId="4364" xr:uid="{00000000-0005-0000-0000-0000EB200000}"/>
    <cellStyle name="Nuovo 9 2 2" xfId="4365" xr:uid="{00000000-0005-0000-0000-0000EC200000}"/>
    <cellStyle name="Nuovo 9 2 3" xfId="6588" xr:uid="{00000000-0005-0000-0000-0000ED200000}"/>
    <cellStyle name="Nuovo 9 3" xfId="4366" xr:uid="{00000000-0005-0000-0000-0000EE200000}"/>
    <cellStyle name="Nuovo 9 3 2" xfId="4367" xr:uid="{00000000-0005-0000-0000-0000EF200000}"/>
    <cellStyle name="Nuovo 9 3 2 2" xfId="6590" xr:uid="{00000000-0005-0000-0000-0000F0200000}"/>
    <cellStyle name="Nuovo 9 3 3" xfId="4368" xr:uid="{00000000-0005-0000-0000-0000F1200000}"/>
    <cellStyle name="Nuovo 9 3 3 2" xfId="4369" xr:uid="{00000000-0005-0000-0000-0000F2200000}"/>
    <cellStyle name="Nuovo 9 3 3 3" xfId="6591" xr:uid="{00000000-0005-0000-0000-0000F3200000}"/>
    <cellStyle name="Nuovo 9 3 4" xfId="4370" xr:uid="{00000000-0005-0000-0000-0000F4200000}"/>
    <cellStyle name="Nuovo 9 3 5" xfId="6589" xr:uid="{00000000-0005-0000-0000-0000F5200000}"/>
    <cellStyle name="Nuovo 9 4" xfId="4371" xr:uid="{00000000-0005-0000-0000-0000F6200000}"/>
    <cellStyle name="Nuovo 9 4 2" xfId="4372" xr:uid="{00000000-0005-0000-0000-0000F7200000}"/>
    <cellStyle name="Nuovo 9 4 2 2" xfId="4373" xr:uid="{00000000-0005-0000-0000-0000F8200000}"/>
    <cellStyle name="Nuovo 9 4 3" xfId="4374" xr:uid="{00000000-0005-0000-0000-0000F9200000}"/>
    <cellStyle name="Nuovo 9 4 4" xfId="6592" xr:uid="{00000000-0005-0000-0000-0000FA200000}"/>
    <cellStyle name="Nuovo 9 5" xfId="4375" xr:uid="{00000000-0005-0000-0000-0000FB200000}"/>
    <cellStyle name="Nuovo 9 5 2" xfId="6593" xr:uid="{00000000-0005-0000-0000-0000FC200000}"/>
    <cellStyle name="Nuovo 9 6" xfId="6587" xr:uid="{00000000-0005-0000-0000-0000FD200000}"/>
    <cellStyle name="Output" xfId="4376" builtinId="21" customBuiltin="1"/>
    <cellStyle name="Output 2" xfId="4377" xr:uid="{00000000-0005-0000-0000-0000FF200000}"/>
    <cellStyle name="Output 2 2" xfId="4378" xr:uid="{00000000-0005-0000-0000-000000210000}"/>
    <cellStyle name="Output 2 2 2" xfId="6596" xr:uid="{00000000-0005-0000-0000-000001210000}"/>
    <cellStyle name="Output 2 3" xfId="4379" xr:uid="{00000000-0005-0000-0000-000002210000}"/>
    <cellStyle name="Output 2 3 2" xfId="6597" xr:uid="{00000000-0005-0000-0000-000003210000}"/>
    <cellStyle name="Output 2 4" xfId="4380" xr:uid="{00000000-0005-0000-0000-000004210000}"/>
    <cellStyle name="Output 2 4 2" xfId="6598" xr:uid="{00000000-0005-0000-0000-000005210000}"/>
    <cellStyle name="Output 2 5" xfId="4381" xr:uid="{00000000-0005-0000-0000-000006210000}"/>
    <cellStyle name="Output 2 5 2" xfId="6599" xr:uid="{00000000-0005-0000-0000-000007210000}"/>
    <cellStyle name="Output 2 6" xfId="4382" xr:uid="{00000000-0005-0000-0000-000008210000}"/>
    <cellStyle name="Output 2 6 2" xfId="6600" xr:uid="{00000000-0005-0000-0000-000009210000}"/>
    <cellStyle name="Output 2 7" xfId="4383" xr:uid="{00000000-0005-0000-0000-00000A210000}"/>
    <cellStyle name="Output 2 7 2" xfId="7087" xr:uid="{00000000-0005-0000-0000-00000B210000}"/>
    <cellStyle name="Output 2 8" xfId="6595" xr:uid="{00000000-0005-0000-0000-00000C210000}"/>
    <cellStyle name="Output 3" xfId="4384" xr:uid="{00000000-0005-0000-0000-00000D210000}"/>
    <cellStyle name="Output 3 2" xfId="4385" xr:uid="{00000000-0005-0000-0000-00000E210000}"/>
    <cellStyle name="Output 3 2 2" xfId="6602" xr:uid="{00000000-0005-0000-0000-00000F210000}"/>
    <cellStyle name="Output 3 3" xfId="4386" xr:uid="{00000000-0005-0000-0000-000010210000}"/>
    <cellStyle name="Output 3 3 2" xfId="6603" xr:uid="{00000000-0005-0000-0000-000011210000}"/>
    <cellStyle name="Output 3 4" xfId="4387" xr:uid="{00000000-0005-0000-0000-000012210000}"/>
    <cellStyle name="Output 3 4 2" xfId="6604" xr:uid="{00000000-0005-0000-0000-000013210000}"/>
    <cellStyle name="Output 3 5" xfId="4388" xr:uid="{00000000-0005-0000-0000-000014210000}"/>
    <cellStyle name="Output 3 5 2" xfId="6605" xr:uid="{00000000-0005-0000-0000-000015210000}"/>
    <cellStyle name="Output 3 6" xfId="4389" xr:uid="{00000000-0005-0000-0000-000016210000}"/>
    <cellStyle name="Output 3 7" xfId="6601" xr:uid="{00000000-0005-0000-0000-000017210000}"/>
    <cellStyle name="Output 4" xfId="4390" xr:uid="{00000000-0005-0000-0000-000018210000}"/>
    <cellStyle name="Output 4 2" xfId="6594" xr:uid="{00000000-0005-0000-0000-000019210000}"/>
    <cellStyle name="Output 5" xfId="7076" xr:uid="{00000000-0005-0000-0000-00001A210000}"/>
    <cellStyle name="Overskrift 1 2" xfId="4391" xr:uid="{00000000-0005-0000-0000-00001B210000}"/>
    <cellStyle name="Overskrift 1 2 2" xfId="4392" xr:uid="{00000000-0005-0000-0000-00001C210000}"/>
    <cellStyle name="Overskrift 2 2" xfId="4393" xr:uid="{00000000-0005-0000-0000-00001D210000}"/>
    <cellStyle name="Overskrift 2 2 2" xfId="4394" xr:uid="{00000000-0005-0000-0000-00001E210000}"/>
    <cellStyle name="Overskrift 3 2" xfId="4395" xr:uid="{00000000-0005-0000-0000-00001F210000}"/>
    <cellStyle name="Overskrift 3 2 2" xfId="4396" xr:uid="{00000000-0005-0000-0000-000020210000}"/>
    <cellStyle name="Overskrift 4 2" xfId="4397" xr:uid="{00000000-0005-0000-0000-000021210000}"/>
    <cellStyle name="Overskrift 4 2 2" xfId="4398" xr:uid="{00000000-0005-0000-0000-000022210000}"/>
    <cellStyle name="Percen - Type1" xfId="4399" xr:uid="{00000000-0005-0000-0000-000023210000}"/>
    <cellStyle name="Percen - Type1 2" xfId="6606" xr:uid="{00000000-0005-0000-0000-000024210000}"/>
    <cellStyle name="Percent" xfId="10543" builtinId="5"/>
    <cellStyle name="Percent 2" xfId="4400" xr:uid="{00000000-0005-0000-0000-000026210000}"/>
    <cellStyle name="Percent 2 2" xfId="4401" xr:uid="{00000000-0005-0000-0000-000027210000}"/>
    <cellStyle name="Percent 2 2 2" xfId="4402" xr:uid="{00000000-0005-0000-0000-000028210000}"/>
    <cellStyle name="Percent 2 2 3" xfId="4403" xr:uid="{00000000-0005-0000-0000-000029210000}"/>
    <cellStyle name="Percent 2 2 3 2" xfId="10489" xr:uid="{00000000-0005-0000-0000-00002A210000}"/>
    <cellStyle name="Percent 2 2 4" xfId="7085" xr:uid="{00000000-0005-0000-0000-00002B210000}"/>
    <cellStyle name="Percent 2 3" xfId="6608" xr:uid="{00000000-0005-0000-0000-00002C210000}"/>
    <cellStyle name="Percent 2 3 2" xfId="10490" xr:uid="{00000000-0005-0000-0000-00002D210000}"/>
    <cellStyle name="Percent 3" xfId="4404" xr:uid="{00000000-0005-0000-0000-00002E210000}"/>
    <cellStyle name="Percent 3 2" xfId="4405" xr:uid="{00000000-0005-0000-0000-00002F210000}"/>
    <cellStyle name="Percent 3 2 2" xfId="6610" xr:uid="{00000000-0005-0000-0000-000030210000}"/>
    <cellStyle name="Percent 3 3" xfId="4406" xr:uid="{00000000-0005-0000-0000-000031210000}"/>
    <cellStyle name="Percent 3 3 2" xfId="4407" xr:uid="{00000000-0005-0000-0000-000032210000}"/>
    <cellStyle name="Percent 3 3 2 2" xfId="6612" xr:uid="{00000000-0005-0000-0000-000033210000}"/>
    <cellStyle name="Percent 3 3 3" xfId="4408" xr:uid="{00000000-0005-0000-0000-000034210000}"/>
    <cellStyle name="Percent 3 3 3 2" xfId="4409" xr:uid="{00000000-0005-0000-0000-000035210000}"/>
    <cellStyle name="Percent 3 3 3 3" xfId="6613" xr:uid="{00000000-0005-0000-0000-000036210000}"/>
    <cellStyle name="Percent 3 3 4" xfId="4410" xr:uid="{00000000-0005-0000-0000-000037210000}"/>
    <cellStyle name="Percent 3 3 5" xfId="6611" xr:uid="{00000000-0005-0000-0000-000038210000}"/>
    <cellStyle name="Percent 3 4" xfId="4411" xr:uid="{00000000-0005-0000-0000-000039210000}"/>
    <cellStyle name="Percent 3 4 2" xfId="6614" xr:uid="{00000000-0005-0000-0000-00003A210000}"/>
    <cellStyle name="Percent 3 5" xfId="4412" xr:uid="{00000000-0005-0000-0000-00003B210000}"/>
    <cellStyle name="Percent 3 5 2" xfId="4413" xr:uid="{00000000-0005-0000-0000-00003C210000}"/>
    <cellStyle name="Percent 3 6" xfId="6609" xr:uid="{00000000-0005-0000-0000-00003D210000}"/>
    <cellStyle name="Percent 4" xfId="4414" xr:uid="{00000000-0005-0000-0000-00003E210000}"/>
    <cellStyle name="Percent 4 2" xfId="4415" xr:uid="{00000000-0005-0000-0000-00003F210000}"/>
    <cellStyle name="Percent 4 2 2" xfId="4416" xr:uid="{00000000-0005-0000-0000-000040210000}"/>
    <cellStyle name="Percent 4 3" xfId="4417" xr:uid="{00000000-0005-0000-0000-000041210000}"/>
    <cellStyle name="Percent 4 4" xfId="6615" xr:uid="{00000000-0005-0000-0000-000042210000}"/>
    <cellStyle name="Percent 5" xfId="4418" xr:uid="{00000000-0005-0000-0000-000043210000}"/>
    <cellStyle name="Percent 5 2" xfId="4419" xr:uid="{00000000-0005-0000-0000-000044210000}"/>
    <cellStyle name="Percent 5 3" xfId="6616" xr:uid="{00000000-0005-0000-0000-000045210000}"/>
    <cellStyle name="Percent 6" xfId="4420" xr:uid="{00000000-0005-0000-0000-000046210000}"/>
    <cellStyle name="Percent 6 2" xfId="6617" xr:uid="{00000000-0005-0000-0000-000047210000}"/>
    <cellStyle name="Percent 7" xfId="4421" xr:uid="{00000000-0005-0000-0000-000048210000}"/>
    <cellStyle name="Percent 7 2" xfId="6607" xr:uid="{00000000-0005-0000-0000-000049210000}"/>
    <cellStyle name="Percentuale 10" xfId="4422" xr:uid="{00000000-0005-0000-0000-00004A210000}"/>
    <cellStyle name="Percentuale 10 2" xfId="4423" xr:uid="{00000000-0005-0000-0000-00004B210000}"/>
    <cellStyle name="Percentuale 10 2 2" xfId="4424" xr:uid="{00000000-0005-0000-0000-00004C210000}"/>
    <cellStyle name="Percentuale 10 2 3" xfId="6619" xr:uid="{00000000-0005-0000-0000-00004D210000}"/>
    <cellStyle name="Percentuale 10 3" xfId="4425" xr:uid="{00000000-0005-0000-0000-00004E210000}"/>
    <cellStyle name="Percentuale 10 3 2" xfId="4426" xr:uid="{00000000-0005-0000-0000-00004F210000}"/>
    <cellStyle name="Percentuale 10 3 2 2" xfId="6621" xr:uid="{00000000-0005-0000-0000-000050210000}"/>
    <cellStyle name="Percentuale 10 3 3" xfId="4427" xr:uid="{00000000-0005-0000-0000-000051210000}"/>
    <cellStyle name="Percentuale 10 3 3 2" xfId="4428" xr:uid="{00000000-0005-0000-0000-000052210000}"/>
    <cellStyle name="Percentuale 10 3 3 3" xfId="6622" xr:uid="{00000000-0005-0000-0000-000053210000}"/>
    <cellStyle name="Percentuale 10 3 4" xfId="4429" xr:uid="{00000000-0005-0000-0000-000054210000}"/>
    <cellStyle name="Percentuale 10 3 5" xfId="6620" xr:uid="{00000000-0005-0000-0000-000055210000}"/>
    <cellStyle name="Percentuale 10 4" xfId="4430" xr:uid="{00000000-0005-0000-0000-000056210000}"/>
    <cellStyle name="Percentuale 10 4 2" xfId="4431" xr:uid="{00000000-0005-0000-0000-000057210000}"/>
    <cellStyle name="Percentuale 10 4 2 2" xfId="4432" xr:uid="{00000000-0005-0000-0000-000058210000}"/>
    <cellStyle name="Percentuale 10 4 3" xfId="4433" xr:uid="{00000000-0005-0000-0000-000059210000}"/>
    <cellStyle name="Percentuale 10 4 4" xfId="6623" xr:uid="{00000000-0005-0000-0000-00005A210000}"/>
    <cellStyle name="Percentuale 10 5" xfId="4434" xr:uid="{00000000-0005-0000-0000-00005B210000}"/>
    <cellStyle name="Percentuale 10 5 2" xfId="6624" xr:uid="{00000000-0005-0000-0000-00005C210000}"/>
    <cellStyle name="Percentuale 10 6" xfId="6618" xr:uid="{00000000-0005-0000-0000-00005D210000}"/>
    <cellStyle name="Percentuale 11" xfId="4435" xr:uid="{00000000-0005-0000-0000-00005E210000}"/>
    <cellStyle name="Percentuale 11 2" xfId="4436" xr:uid="{00000000-0005-0000-0000-00005F210000}"/>
    <cellStyle name="Percentuale 11 2 2" xfId="4437" xr:uid="{00000000-0005-0000-0000-000060210000}"/>
    <cellStyle name="Percentuale 11 2 3" xfId="6626" xr:uid="{00000000-0005-0000-0000-000061210000}"/>
    <cellStyle name="Percentuale 11 3" xfId="4438" xr:uid="{00000000-0005-0000-0000-000062210000}"/>
    <cellStyle name="Percentuale 11 3 2" xfId="4439" xr:uid="{00000000-0005-0000-0000-000063210000}"/>
    <cellStyle name="Percentuale 11 3 2 2" xfId="6628" xr:uid="{00000000-0005-0000-0000-000064210000}"/>
    <cellStyle name="Percentuale 11 3 3" xfId="4440" xr:uid="{00000000-0005-0000-0000-000065210000}"/>
    <cellStyle name="Percentuale 11 3 3 2" xfId="4441" xr:uid="{00000000-0005-0000-0000-000066210000}"/>
    <cellStyle name="Percentuale 11 3 3 3" xfId="6629" xr:uid="{00000000-0005-0000-0000-000067210000}"/>
    <cellStyle name="Percentuale 11 3 4" xfId="4442" xr:uid="{00000000-0005-0000-0000-000068210000}"/>
    <cellStyle name="Percentuale 11 3 5" xfId="6627" xr:uid="{00000000-0005-0000-0000-000069210000}"/>
    <cellStyle name="Percentuale 11 4" xfId="4443" xr:uid="{00000000-0005-0000-0000-00006A210000}"/>
    <cellStyle name="Percentuale 11 4 2" xfId="4444" xr:uid="{00000000-0005-0000-0000-00006B210000}"/>
    <cellStyle name="Percentuale 11 4 2 2" xfId="4445" xr:uid="{00000000-0005-0000-0000-00006C210000}"/>
    <cellStyle name="Percentuale 11 4 3" xfId="4446" xr:uid="{00000000-0005-0000-0000-00006D210000}"/>
    <cellStyle name="Percentuale 11 4 4" xfId="6630" xr:uid="{00000000-0005-0000-0000-00006E210000}"/>
    <cellStyle name="Percentuale 11 5" xfId="4447" xr:uid="{00000000-0005-0000-0000-00006F210000}"/>
    <cellStyle name="Percentuale 11 5 2" xfId="6631" xr:uid="{00000000-0005-0000-0000-000070210000}"/>
    <cellStyle name="Percentuale 11 6" xfId="6625" xr:uid="{00000000-0005-0000-0000-000071210000}"/>
    <cellStyle name="Percentuale 12" xfId="4448" xr:uid="{00000000-0005-0000-0000-000072210000}"/>
    <cellStyle name="Percentuale 12 2" xfId="4449" xr:uid="{00000000-0005-0000-0000-000073210000}"/>
    <cellStyle name="Percentuale 12 2 2" xfId="4450" xr:uid="{00000000-0005-0000-0000-000074210000}"/>
    <cellStyle name="Percentuale 12 2 3" xfId="6633" xr:uid="{00000000-0005-0000-0000-000075210000}"/>
    <cellStyle name="Percentuale 12 3" xfId="4451" xr:uid="{00000000-0005-0000-0000-000076210000}"/>
    <cellStyle name="Percentuale 12 3 2" xfId="4452" xr:uid="{00000000-0005-0000-0000-000077210000}"/>
    <cellStyle name="Percentuale 12 3 2 2" xfId="6635" xr:uid="{00000000-0005-0000-0000-000078210000}"/>
    <cellStyle name="Percentuale 12 3 3" xfId="4453" xr:uid="{00000000-0005-0000-0000-000079210000}"/>
    <cellStyle name="Percentuale 12 3 3 2" xfId="4454" xr:uid="{00000000-0005-0000-0000-00007A210000}"/>
    <cellStyle name="Percentuale 12 3 3 3" xfId="6636" xr:uid="{00000000-0005-0000-0000-00007B210000}"/>
    <cellStyle name="Percentuale 12 3 4" xfId="4455" xr:uid="{00000000-0005-0000-0000-00007C210000}"/>
    <cellStyle name="Percentuale 12 3 5" xfId="6634" xr:uid="{00000000-0005-0000-0000-00007D210000}"/>
    <cellStyle name="Percentuale 12 4" xfId="4456" xr:uid="{00000000-0005-0000-0000-00007E210000}"/>
    <cellStyle name="Percentuale 12 4 2" xfId="4457" xr:uid="{00000000-0005-0000-0000-00007F210000}"/>
    <cellStyle name="Percentuale 12 4 2 2" xfId="4458" xr:uid="{00000000-0005-0000-0000-000080210000}"/>
    <cellStyle name="Percentuale 12 4 3" xfId="4459" xr:uid="{00000000-0005-0000-0000-000081210000}"/>
    <cellStyle name="Percentuale 12 4 4" xfId="6637" xr:uid="{00000000-0005-0000-0000-000082210000}"/>
    <cellStyle name="Percentuale 12 5" xfId="4460" xr:uid="{00000000-0005-0000-0000-000083210000}"/>
    <cellStyle name="Percentuale 12 5 2" xfId="6638" xr:uid="{00000000-0005-0000-0000-000084210000}"/>
    <cellStyle name="Percentuale 12 6" xfId="6632" xr:uid="{00000000-0005-0000-0000-000085210000}"/>
    <cellStyle name="Percentuale 13" xfId="4461" xr:uid="{00000000-0005-0000-0000-000086210000}"/>
    <cellStyle name="Percentuale 13 2" xfId="4462" xr:uid="{00000000-0005-0000-0000-000087210000}"/>
    <cellStyle name="Percentuale 13 2 2" xfId="4463" xr:uid="{00000000-0005-0000-0000-000088210000}"/>
    <cellStyle name="Percentuale 13 2 3" xfId="6640" xr:uid="{00000000-0005-0000-0000-000089210000}"/>
    <cellStyle name="Percentuale 13 3" xfId="4464" xr:uid="{00000000-0005-0000-0000-00008A210000}"/>
    <cellStyle name="Percentuale 13 3 2" xfId="4465" xr:uid="{00000000-0005-0000-0000-00008B210000}"/>
    <cellStyle name="Percentuale 13 3 2 2" xfId="6642" xr:uid="{00000000-0005-0000-0000-00008C210000}"/>
    <cellStyle name="Percentuale 13 3 3" xfId="4466" xr:uid="{00000000-0005-0000-0000-00008D210000}"/>
    <cellStyle name="Percentuale 13 3 3 2" xfId="4467" xr:uid="{00000000-0005-0000-0000-00008E210000}"/>
    <cellStyle name="Percentuale 13 3 3 3" xfId="6643" xr:uid="{00000000-0005-0000-0000-00008F210000}"/>
    <cellStyle name="Percentuale 13 3 4" xfId="4468" xr:uid="{00000000-0005-0000-0000-000090210000}"/>
    <cellStyle name="Percentuale 13 3 5" xfId="6641" xr:uid="{00000000-0005-0000-0000-000091210000}"/>
    <cellStyle name="Percentuale 13 4" xfId="4469" xr:uid="{00000000-0005-0000-0000-000092210000}"/>
    <cellStyle name="Percentuale 13 4 2" xfId="4470" xr:uid="{00000000-0005-0000-0000-000093210000}"/>
    <cellStyle name="Percentuale 13 4 2 2" xfId="4471" xr:uid="{00000000-0005-0000-0000-000094210000}"/>
    <cellStyle name="Percentuale 13 4 3" xfId="4472" xr:uid="{00000000-0005-0000-0000-000095210000}"/>
    <cellStyle name="Percentuale 13 4 4" xfId="6644" xr:uid="{00000000-0005-0000-0000-000096210000}"/>
    <cellStyle name="Percentuale 13 5" xfId="4473" xr:uid="{00000000-0005-0000-0000-000097210000}"/>
    <cellStyle name="Percentuale 13 5 2" xfId="6645" xr:uid="{00000000-0005-0000-0000-000098210000}"/>
    <cellStyle name="Percentuale 13 6" xfId="6639" xr:uid="{00000000-0005-0000-0000-000099210000}"/>
    <cellStyle name="Percentuale 14" xfId="4474" xr:uid="{00000000-0005-0000-0000-00009A210000}"/>
    <cellStyle name="Percentuale 14 2" xfId="4475" xr:uid="{00000000-0005-0000-0000-00009B210000}"/>
    <cellStyle name="Percentuale 14 2 2" xfId="4476" xr:uid="{00000000-0005-0000-0000-00009C210000}"/>
    <cellStyle name="Percentuale 14 2 3" xfId="6647" xr:uid="{00000000-0005-0000-0000-00009D210000}"/>
    <cellStyle name="Percentuale 14 3" xfId="4477" xr:uid="{00000000-0005-0000-0000-00009E210000}"/>
    <cellStyle name="Percentuale 14 3 2" xfId="4478" xr:uid="{00000000-0005-0000-0000-00009F210000}"/>
    <cellStyle name="Percentuale 14 3 2 2" xfId="6649" xr:uid="{00000000-0005-0000-0000-0000A0210000}"/>
    <cellStyle name="Percentuale 14 3 3" xfId="4479" xr:uid="{00000000-0005-0000-0000-0000A1210000}"/>
    <cellStyle name="Percentuale 14 3 3 2" xfId="4480" xr:uid="{00000000-0005-0000-0000-0000A2210000}"/>
    <cellStyle name="Percentuale 14 3 3 3" xfId="6650" xr:uid="{00000000-0005-0000-0000-0000A3210000}"/>
    <cellStyle name="Percentuale 14 3 4" xfId="4481" xr:uid="{00000000-0005-0000-0000-0000A4210000}"/>
    <cellStyle name="Percentuale 14 3 5" xfId="6648" xr:uid="{00000000-0005-0000-0000-0000A5210000}"/>
    <cellStyle name="Percentuale 14 4" xfId="4482" xr:uid="{00000000-0005-0000-0000-0000A6210000}"/>
    <cellStyle name="Percentuale 14 4 2" xfId="4483" xr:uid="{00000000-0005-0000-0000-0000A7210000}"/>
    <cellStyle name="Percentuale 14 4 2 2" xfId="4484" xr:uid="{00000000-0005-0000-0000-0000A8210000}"/>
    <cellStyle name="Percentuale 14 4 3" xfId="4485" xr:uid="{00000000-0005-0000-0000-0000A9210000}"/>
    <cellStyle name="Percentuale 14 4 4" xfId="6651" xr:uid="{00000000-0005-0000-0000-0000AA210000}"/>
    <cellStyle name="Percentuale 14 5" xfId="4486" xr:uid="{00000000-0005-0000-0000-0000AB210000}"/>
    <cellStyle name="Percentuale 14 5 2" xfId="6652" xr:uid="{00000000-0005-0000-0000-0000AC210000}"/>
    <cellStyle name="Percentuale 14 6" xfId="6646" xr:uid="{00000000-0005-0000-0000-0000AD210000}"/>
    <cellStyle name="Percentuale 15" xfId="4487" xr:uid="{00000000-0005-0000-0000-0000AE210000}"/>
    <cellStyle name="Percentuale 15 2" xfId="4488" xr:uid="{00000000-0005-0000-0000-0000AF210000}"/>
    <cellStyle name="Percentuale 15 2 2" xfId="4489" xr:uid="{00000000-0005-0000-0000-0000B0210000}"/>
    <cellStyle name="Percentuale 15 2 3" xfId="6654" xr:uid="{00000000-0005-0000-0000-0000B1210000}"/>
    <cellStyle name="Percentuale 15 3" xfId="4490" xr:uid="{00000000-0005-0000-0000-0000B2210000}"/>
    <cellStyle name="Percentuale 15 3 2" xfId="4491" xr:uid="{00000000-0005-0000-0000-0000B3210000}"/>
    <cellStyle name="Percentuale 15 3 2 2" xfId="6656" xr:uid="{00000000-0005-0000-0000-0000B4210000}"/>
    <cellStyle name="Percentuale 15 3 3" xfId="4492" xr:uid="{00000000-0005-0000-0000-0000B5210000}"/>
    <cellStyle name="Percentuale 15 3 3 2" xfId="4493" xr:uid="{00000000-0005-0000-0000-0000B6210000}"/>
    <cellStyle name="Percentuale 15 3 3 3" xfId="6657" xr:uid="{00000000-0005-0000-0000-0000B7210000}"/>
    <cellStyle name="Percentuale 15 3 4" xfId="4494" xr:uid="{00000000-0005-0000-0000-0000B8210000}"/>
    <cellStyle name="Percentuale 15 3 5" xfId="6655" xr:uid="{00000000-0005-0000-0000-0000B9210000}"/>
    <cellStyle name="Percentuale 15 4" xfId="4495" xr:uid="{00000000-0005-0000-0000-0000BA210000}"/>
    <cellStyle name="Percentuale 15 4 2" xfId="4496" xr:uid="{00000000-0005-0000-0000-0000BB210000}"/>
    <cellStyle name="Percentuale 15 4 2 2" xfId="4497" xr:uid="{00000000-0005-0000-0000-0000BC210000}"/>
    <cellStyle name="Percentuale 15 4 3" xfId="4498" xr:uid="{00000000-0005-0000-0000-0000BD210000}"/>
    <cellStyle name="Percentuale 15 4 4" xfId="6658" xr:uid="{00000000-0005-0000-0000-0000BE210000}"/>
    <cellStyle name="Percentuale 15 5" xfId="4499" xr:uid="{00000000-0005-0000-0000-0000BF210000}"/>
    <cellStyle name="Percentuale 15 5 2" xfId="6659" xr:uid="{00000000-0005-0000-0000-0000C0210000}"/>
    <cellStyle name="Percentuale 15 6" xfId="6653" xr:uid="{00000000-0005-0000-0000-0000C1210000}"/>
    <cellStyle name="Percentuale 16" xfId="4500" xr:uid="{00000000-0005-0000-0000-0000C2210000}"/>
    <cellStyle name="Percentuale 16 2" xfId="4501" xr:uid="{00000000-0005-0000-0000-0000C3210000}"/>
    <cellStyle name="Percentuale 16 2 2" xfId="4502" xr:uid="{00000000-0005-0000-0000-0000C4210000}"/>
    <cellStyle name="Percentuale 16 2 3" xfId="6661" xr:uid="{00000000-0005-0000-0000-0000C5210000}"/>
    <cellStyle name="Percentuale 16 3" xfId="4503" xr:uid="{00000000-0005-0000-0000-0000C6210000}"/>
    <cellStyle name="Percentuale 16 3 2" xfId="4504" xr:uid="{00000000-0005-0000-0000-0000C7210000}"/>
    <cellStyle name="Percentuale 16 3 2 2" xfId="6663" xr:uid="{00000000-0005-0000-0000-0000C8210000}"/>
    <cellStyle name="Percentuale 16 3 3" xfId="4505" xr:uid="{00000000-0005-0000-0000-0000C9210000}"/>
    <cellStyle name="Percentuale 16 3 3 2" xfId="4506" xr:uid="{00000000-0005-0000-0000-0000CA210000}"/>
    <cellStyle name="Percentuale 16 3 3 3" xfId="6664" xr:uid="{00000000-0005-0000-0000-0000CB210000}"/>
    <cellStyle name="Percentuale 16 3 4" xfId="4507" xr:uid="{00000000-0005-0000-0000-0000CC210000}"/>
    <cellStyle name="Percentuale 16 3 5" xfId="6662" xr:uid="{00000000-0005-0000-0000-0000CD210000}"/>
    <cellStyle name="Percentuale 16 4" xfId="4508" xr:uid="{00000000-0005-0000-0000-0000CE210000}"/>
    <cellStyle name="Percentuale 16 4 2" xfId="4509" xr:uid="{00000000-0005-0000-0000-0000CF210000}"/>
    <cellStyle name="Percentuale 16 4 2 2" xfId="4510" xr:uid="{00000000-0005-0000-0000-0000D0210000}"/>
    <cellStyle name="Percentuale 16 4 3" xfId="4511" xr:uid="{00000000-0005-0000-0000-0000D1210000}"/>
    <cellStyle name="Percentuale 16 4 4" xfId="6665" xr:uid="{00000000-0005-0000-0000-0000D2210000}"/>
    <cellStyle name="Percentuale 16 5" xfId="4512" xr:uid="{00000000-0005-0000-0000-0000D3210000}"/>
    <cellStyle name="Percentuale 16 5 2" xfId="6666" xr:uid="{00000000-0005-0000-0000-0000D4210000}"/>
    <cellStyle name="Percentuale 16 6" xfId="6660" xr:uid="{00000000-0005-0000-0000-0000D5210000}"/>
    <cellStyle name="Percentuale 17" xfId="4513" xr:uid="{00000000-0005-0000-0000-0000D6210000}"/>
    <cellStyle name="Percentuale 17 2" xfId="4514" xr:uid="{00000000-0005-0000-0000-0000D7210000}"/>
    <cellStyle name="Percentuale 17 2 2" xfId="4515" xr:uid="{00000000-0005-0000-0000-0000D8210000}"/>
    <cellStyle name="Percentuale 17 2 3" xfId="6668" xr:uid="{00000000-0005-0000-0000-0000D9210000}"/>
    <cellStyle name="Percentuale 17 3" xfId="4516" xr:uid="{00000000-0005-0000-0000-0000DA210000}"/>
    <cellStyle name="Percentuale 17 3 2" xfId="4517" xr:uid="{00000000-0005-0000-0000-0000DB210000}"/>
    <cellStyle name="Percentuale 17 3 2 2" xfId="6670" xr:uid="{00000000-0005-0000-0000-0000DC210000}"/>
    <cellStyle name="Percentuale 17 3 3" xfId="4518" xr:uid="{00000000-0005-0000-0000-0000DD210000}"/>
    <cellStyle name="Percentuale 17 3 3 2" xfId="4519" xr:uid="{00000000-0005-0000-0000-0000DE210000}"/>
    <cellStyle name="Percentuale 17 3 3 3" xfId="6671" xr:uid="{00000000-0005-0000-0000-0000DF210000}"/>
    <cellStyle name="Percentuale 17 3 4" xfId="4520" xr:uid="{00000000-0005-0000-0000-0000E0210000}"/>
    <cellStyle name="Percentuale 17 3 5" xfId="6669" xr:uid="{00000000-0005-0000-0000-0000E1210000}"/>
    <cellStyle name="Percentuale 17 4" xfId="4521" xr:uid="{00000000-0005-0000-0000-0000E2210000}"/>
    <cellStyle name="Percentuale 17 4 2" xfId="4522" xr:uid="{00000000-0005-0000-0000-0000E3210000}"/>
    <cellStyle name="Percentuale 17 4 2 2" xfId="4523" xr:uid="{00000000-0005-0000-0000-0000E4210000}"/>
    <cellStyle name="Percentuale 17 4 3" xfId="4524" xr:uid="{00000000-0005-0000-0000-0000E5210000}"/>
    <cellStyle name="Percentuale 17 4 4" xfId="4525" xr:uid="{00000000-0005-0000-0000-0000E6210000}"/>
    <cellStyle name="Percentuale 17 4 5" xfId="6672" xr:uid="{00000000-0005-0000-0000-0000E7210000}"/>
    <cellStyle name="Percentuale 17 5" xfId="4526" xr:uid="{00000000-0005-0000-0000-0000E8210000}"/>
    <cellStyle name="Percentuale 17 5 2" xfId="4527" xr:uid="{00000000-0005-0000-0000-0000E9210000}"/>
    <cellStyle name="Percentuale 17 5 3" xfId="6673" xr:uid="{00000000-0005-0000-0000-0000EA210000}"/>
    <cellStyle name="Percentuale 17 6" xfId="6667" xr:uid="{00000000-0005-0000-0000-0000EB210000}"/>
    <cellStyle name="Percentuale 18" xfId="4528" xr:uid="{00000000-0005-0000-0000-0000EC210000}"/>
    <cellStyle name="Percentuale 18 2" xfId="4529" xr:uid="{00000000-0005-0000-0000-0000ED210000}"/>
    <cellStyle name="Percentuale 18 2 2" xfId="4530" xr:uid="{00000000-0005-0000-0000-0000EE210000}"/>
    <cellStyle name="Percentuale 18 2 3" xfId="4531" xr:uid="{00000000-0005-0000-0000-0000EF210000}"/>
    <cellStyle name="Percentuale 18 2 4" xfId="6675" xr:uid="{00000000-0005-0000-0000-0000F0210000}"/>
    <cellStyle name="Percentuale 18 3" xfId="4532" xr:uid="{00000000-0005-0000-0000-0000F1210000}"/>
    <cellStyle name="Percentuale 18 3 2" xfId="4533" xr:uid="{00000000-0005-0000-0000-0000F2210000}"/>
    <cellStyle name="Percentuale 18 3 2 2" xfId="4534" xr:uid="{00000000-0005-0000-0000-0000F3210000}"/>
    <cellStyle name="Percentuale 18 3 2 3" xfId="6677" xr:uid="{00000000-0005-0000-0000-0000F4210000}"/>
    <cellStyle name="Percentuale 18 3 3" xfId="4535" xr:uid="{00000000-0005-0000-0000-0000F5210000}"/>
    <cellStyle name="Percentuale 18 3 3 2" xfId="4536" xr:uid="{00000000-0005-0000-0000-0000F6210000}"/>
    <cellStyle name="Percentuale 18 3 3 3" xfId="4537" xr:uid="{00000000-0005-0000-0000-0000F7210000}"/>
    <cellStyle name="Percentuale 18 3 3 4" xfId="6678" xr:uid="{00000000-0005-0000-0000-0000F8210000}"/>
    <cellStyle name="Percentuale 18 3 4" xfId="4538" xr:uid="{00000000-0005-0000-0000-0000F9210000}"/>
    <cellStyle name="Percentuale 18 3 5" xfId="4539" xr:uid="{00000000-0005-0000-0000-0000FA210000}"/>
    <cellStyle name="Percentuale 18 3 6" xfId="6676" xr:uid="{00000000-0005-0000-0000-0000FB210000}"/>
    <cellStyle name="Percentuale 18 4" xfId="4540" xr:uid="{00000000-0005-0000-0000-0000FC210000}"/>
    <cellStyle name="Percentuale 18 4 2" xfId="4541" xr:uid="{00000000-0005-0000-0000-0000FD210000}"/>
    <cellStyle name="Percentuale 18 4 2 2" xfId="4542" xr:uid="{00000000-0005-0000-0000-0000FE210000}"/>
    <cellStyle name="Percentuale 18 4 3" xfId="4543" xr:uid="{00000000-0005-0000-0000-0000FF210000}"/>
    <cellStyle name="Percentuale 18 4 4" xfId="4544" xr:uid="{00000000-0005-0000-0000-000000220000}"/>
    <cellStyle name="Percentuale 18 4 5" xfId="6679" xr:uid="{00000000-0005-0000-0000-000001220000}"/>
    <cellStyle name="Percentuale 18 5" xfId="4545" xr:uid="{00000000-0005-0000-0000-000002220000}"/>
    <cellStyle name="Percentuale 18 5 2" xfId="4546" xr:uid="{00000000-0005-0000-0000-000003220000}"/>
    <cellStyle name="Percentuale 18 5 3" xfId="6680" xr:uid="{00000000-0005-0000-0000-000004220000}"/>
    <cellStyle name="Percentuale 18 6" xfId="4547" xr:uid="{00000000-0005-0000-0000-000005220000}"/>
    <cellStyle name="Percentuale 18 7" xfId="6674" xr:uid="{00000000-0005-0000-0000-000006220000}"/>
    <cellStyle name="Percentuale 19" xfId="4548" xr:uid="{00000000-0005-0000-0000-000007220000}"/>
    <cellStyle name="Percentuale 19 2" xfId="4549" xr:uid="{00000000-0005-0000-0000-000008220000}"/>
    <cellStyle name="Percentuale 19 2 2" xfId="4550" xr:uid="{00000000-0005-0000-0000-000009220000}"/>
    <cellStyle name="Percentuale 19 2 3" xfId="4551" xr:uid="{00000000-0005-0000-0000-00000A220000}"/>
    <cellStyle name="Percentuale 19 2 4" xfId="6682" xr:uid="{00000000-0005-0000-0000-00000B220000}"/>
    <cellStyle name="Percentuale 19 3" xfId="4552" xr:uid="{00000000-0005-0000-0000-00000C220000}"/>
    <cellStyle name="Percentuale 19 3 2" xfId="4553" xr:uid="{00000000-0005-0000-0000-00000D220000}"/>
    <cellStyle name="Percentuale 19 3 2 2" xfId="4554" xr:uid="{00000000-0005-0000-0000-00000E220000}"/>
    <cellStyle name="Percentuale 19 3 2 3" xfId="6684" xr:uid="{00000000-0005-0000-0000-00000F220000}"/>
    <cellStyle name="Percentuale 19 3 3" xfId="4555" xr:uid="{00000000-0005-0000-0000-000010220000}"/>
    <cellStyle name="Percentuale 19 3 3 2" xfId="4556" xr:uid="{00000000-0005-0000-0000-000011220000}"/>
    <cellStyle name="Percentuale 19 3 3 3" xfId="4557" xr:uid="{00000000-0005-0000-0000-000012220000}"/>
    <cellStyle name="Percentuale 19 3 3 4" xfId="6685" xr:uid="{00000000-0005-0000-0000-000013220000}"/>
    <cellStyle name="Percentuale 19 3 4" xfId="4558" xr:uid="{00000000-0005-0000-0000-000014220000}"/>
    <cellStyle name="Percentuale 19 3 5" xfId="4559" xr:uid="{00000000-0005-0000-0000-000015220000}"/>
    <cellStyle name="Percentuale 19 3 6" xfId="6683" xr:uid="{00000000-0005-0000-0000-000016220000}"/>
    <cellStyle name="Percentuale 19 4" xfId="4560" xr:uid="{00000000-0005-0000-0000-000017220000}"/>
    <cellStyle name="Percentuale 19 4 2" xfId="4561" xr:uid="{00000000-0005-0000-0000-000018220000}"/>
    <cellStyle name="Percentuale 19 4 2 2" xfId="4562" xr:uid="{00000000-0005-0000-0000-000019220000}"/>
    <cellStyle name="Percentuale 19 4 3" xfId="4563" xr:uid="{00000000-0005-0000-0000-00001A220000}"/>
    <cellStyle name="Percentuale 19 4 4" xfId="4564" xr:uid="{00000000-0005-0000-0000-00001B220000}"/>
    <cellStyle name="Percentuale 19 4 5" xfId="6686" xr:uid="{00000000-0005-0000-0000-00001C220000}"/>
    <cellStyle name="Percentuale 19 5" xfId="4565" xr:uid="{00000000-0005-0000-0000-00001D220000}"/>
    <cellStyle name="Percentuale 19 5 2" xfId="4566" xr:uid="{00000000-0005-0000-0000-00001E220000}"/>
    <cellStyle name="Percentuale 19 5 3" xfId="6687" xr:uid="{00000000-0005-0000-0000-00001F220000}"/>
    <cellStyle name="Percentuale 19 6" xfId="4567" xr:uid="{00000000-0005-0000-0000-000020220000}"/>
    <cellStyle name="Percentuale 19 7" xfId="6681" xr:uid="{00000000-0005-0000-0000-000021220000}"/>
    <cellStyle name="Percentuale 2" xfId="4568" xr:uid="{00000000-0005-0000-0000-000022220000}"/>
    <cellStyle name="Percentuale 2 2" xfId="4569" xr:uid="{00000000-0005-0000-0000-000023220000}"/>
    <cellStyle name="Percentuale 2 2 2" xfId="4570" xr:uid="{00000000-0005-0000-0000-000024220000}"/>
    <cellStyle name="Percentuale 2 2 3" xfId="4571" xr:uid="{00000000-0005-0000-0000-000025220000}"/>
    <cellStyle name="Percentuale 2 2 4" xfId="6689" xr:uid="{00000000-0005-0000-0000-000026220000}"/>
    <cellStyle name="Percentuale 2 3" xfId="4572" xr:uid="{00000000-0005-0000-0000-000027220000}"/>
    <cellStyle name="Percentuale 2 3 2" xfId="4573" xr:uid="{00000000-0005-0000-0000-000028220000}"/>
    <cellStyle name="Percentuale 2 3 2 2" xfId="4574" xr:uid="{00000000-0005-0000-0000-000029220000}"/>
    <cellStyle name="Percentuale 2 3 2 3" xfId="6691" xr:uid="{00000000-0005-0000-0000-00002A220000}"/>
    <cellStyle name="Percentuale 2 3 3" xfId="4575" xr:uid="{00000000-0005-0000-0000-00002B220000}"/>
    <cellStyle name="Percentuale 2 3 3 2" xfId="4576" xr:uid="{00000000-0005-0000-0000-00002C220000}"/>
    <cellStyle name="Percentuale 2 3 3 3" xfId="4577" xr:uid="{00000000-0005-0000-0000-00002D220000}"/>
    <cellStyle name="Percentuale 2 3 3 4" xfId="6692" xr:uid="{00000000-0005-0000-0000-00002E220000}"/>
    <cellStyle name="Percentuale 2 3 4" xfId="4578" xr:uid="{00000000-0005-0000-0000-00002F220000}"/>
    <cellStyle name="Percentuale 2 3 5" xfId="4579" xr:uid="{00000000-0005-0000-0000-000030220000}"/>
    <cellStyle name="Percentuale 2 3 6" xfId="6690" xr:uid="{00000000-0005-0000-0000-000031220000}"/>
    <cellStyle name="Percentuale 2 4" xfId="4580" xr:uid="{00000000-0005-0000-0000-000032220000}"/>
    <cellStyle name="Percentuale 2 4 2" xfId="4581" xr:uid="{00000000-0005-0000-0000-000033220000}"/>
    <cellStyle name="Percentuale 2 4 2 2" xfId="4582" xr:uid="{00000000-0005-0000-0000-000034220000}"/>
    <cellStyle name="Percentuale 2 4 3" xfId="4583" xr:uid="{00000000-0005-0000-0000-000035220000}"/>
    <cellStyle name="Percentuale 2 4 4" xfId="4584" xr:uid="{00000000-0005-0000-0000-000036220000}"/>
    <cellStyle name="Percentuale 2 4 5" xfId="6693" xr:uid="{00000000-0005-0000-0000-000037220000}"/>
    <cellStyle name="Percentuale 2 5" xfId="4585" xr:uid="{00000000-0005-0000-0000-000038220000}"/>
    <cellStyle name="Percentuale 2 5 2" xfId="4586" xr:uid="{00000000-0005-0000-0000-000039220000}"/>
    <cellStyle name="Percentuale 2 5 3" xfId="6694" xr:uid="{00000000-0005-0000-0000-00003A220000}"/>
    <cellStyle name="Percentuale 2 6" xfId="4587" xr:uid="{00000000-0005-0000-0000-00003B220000}"/>
    <cellStyle name="Percentuale 2 7" xfId="6688" xr:uid="{00000000-0005-0000-0000-00003C220000}"/>
    <cellStyle name="Percentuale 20" xfId="4588" xr:uid="{00000000-0005-0000-0000-00003D220000}"/>
    <cellStyle name="Percentuale 20 2" xfId="4589" xr:uid="{00000000-0005-0000-0000-00003E220000}"/>
    <cellStyle name="Percentuale 20 2 2" xfId="4590" xr:uid="{00000000-0005-0000-0000-00003F220000}"/>
    <cellStyle name="Percentuale 20 2 3" xfId="4591" xr:uid="{00000000-0005-0000-0000-000040220000}"/>
    <cellStyle name="Percentuale 20 2 4" xfId="6696" xr:uid="{00000000-0005-0000-0000-000041220000}"/>
    <cellStyle name="Percentuale 20 3" xfId="4592" xr:uid="{00000000-0005-0000-0000-000042220000}"/>
    <cellStyle name="Percentuale 20 3 2" xfId="4593" xr:uid="{00000000-0005-0000-0000-000043220000}"/>
    <cellStyle name="Percentuale 20 3 2 2" xfId="4594" xr:uid="{00000000-0005-0000-0000-000044220000}"/>
    <cellStyle name="Percentuale 20 3 2 3" xfId="6698" xr:uid="{00000000-0005-0000-0000-000045220000}"/>
    <cellStyle name="Percentuale 20 3 3" xfId="4595" xr:uid="{00000000-0005-0000-0000-000046220000}"/>
    <cellStyle name="Percentuale 20 3 3 2" xfId="4596" xr:uid="{00000000-0005-0000-0000-000047220000}"/>
    <cellStyle name="Percentuale 20 3 3 3" xfId="4597" xr:uid="{00000000-0005-0000-0000-000048220000}"/>
    <cellStyle name="Percentuale 20 3 3 4" xfId="6699" xr:uid="{00000000-0005-0000-0000-000049220000}"/>
    <cellStyle name="Percentuale 20 3 4" xfId="4598" xr:uid="{00000000-0005-0000-0000-00004A220000}"/>
    <cellStyle name="Percentuale 20 3 5" xfId="4599" xr:uid="{00000000-0005-0000-0000-00004B220000}"/>
    <cellStyle name="Percentuale 20 3 6" xfId="6697" xr:uid="{00000000-0005-0000-0000-00004C220000}"/>
    <cellStyle name="Percentuale 20 4" xfId="4600" xr:uid="{00000000-0005-0000-0000-00004D220000}"/>
    <cellStyle name="Percentuale 20 4 2" xfId="4601" xr:uid="{00000000-0005-0000-0000-00004E220000}"/>
    <cellStyle name="Percentuale 20 4 2 2" xfId="4602" xr:uid="{00000000-0005-0000-0000-00004F220000}"/>
    <cellStyle name="Percentuale 20 4 3" xfId="4603" xr:uid="{00000000-0005-0000-0000-000050220000}"/>
    <cellStyle name="Percentuale 20 4 4" xfId="4604" xr:uid="{00000000-0005-0000-0000-000051220000}"/>
    <cellStyle name="Percentuale 20 4 5" xfId="6700" xr:uid="{00000000-0005-0000-0000-000052220000}"/>
    <cellStyle name="Percentuale 20 5" xfId="4605" xr:uid="{00000000-0005-0000-0000-000053220000}"/>
    <cellStyle name="Percentuale 20 5 2" xfId="4606" xr:uid="{00000000-0005-0000-0000-000054220000}"/>
    <cellStyle name="Percentuale 20 5 3" xfId="6701" xr:uid="{00000000-0005-0000-0000-000055220000}"/>
    <cellStyle name="Percentuale 20 6" xfId="4607" xr:uid="{00000000-0005-0000-0000-000056220000}"/>
    <cellStyle name="Percentuale 20 7" xfId="6695" xr:uid="{00000000-0005-0000-0000-000057220000}"/>
    <cellStyle name="Percentuale 21" xfId="4608" xr:uid="{00000000-0005-0000-0000-000058220000}"/>
    <cellStyle name="Percentuale 21 2" xfId="4609" xr:uid="{00000000-0005-0000-0000-000059220000}"/>
    <cellStyle name="Percentuale 21 2 2" xfId="4610" xr:uid="{00000000-0005-0000-0000-00005A220000}"/>
    <cellStyle name="Percentuale 21 2 3" xfId="4611" xr:uid="{00000000-0005-0000-0000-00005B220000}"/>
    <cellStyle name="Percentuale 21 2 4" xfId="6703" xr:uid="{00000000-0005-0000-0000-00005C220000}"/>
    <cellStyle name="Percentuale 21 3" xfId="4612" xr:uid="{00000000-0005-0000-0000-00005D220000}"/>
    <cellStyle name="Percentuale 21 3 2" xfId="4613" xr:uid="{00000000-0005-0000-0000-00005E220000}"/>
    <cellStyle name="Percentuale 21 3 2 2" xfId="4614" xr:uid="{00000000-0005-0000-0000-00005F220000}"/>
    <cellStyle name="Percentuale 21 3 2 3" xfId="6705" xr:uid="{00000000-0005-0000-0000-000060220000}"/>
    <cellStyle name="Percentuale 21 3 3" xfId="4615" xr:uid="{00000000-0005-0000-0000-000061220000}"/>
    <cellStyle name="Percentuale 21 3 3 2" xfId="4616" xr:uid="{00000000-0005-0000-0000-000062220000}"/>
    <cellStyle name="Percentuale 21 3 3 3" xfId="4617" xr:uid="{00000000-0005-0000-0000-000063220000}"/>
    <cellStyle name="Percentuale 21 3 3 4" xfId="6706" xr:uid="{00000000-0005-0000-0000-000064220000}"/>
    <cellStyle name="Percentuale 21 3 4" xfId="4618" xr:uid="{00000000-0005-0000-0000-000065220000}"/>
    <cellStyle name="Percentuale 21 3 5" xfId="4619" xr:uid="{00000000-0005-0000-0000-000066220000}"/>
    <cellStyle name="Percentuale 21 3 6" xfId="6704" xr:uid="{00000000-0005-0000-0000-000067220000}"/>
    <cellStyle name="Percentuale 21 4" xfId="4620" xr:uid="{00000000-0005-0000-0000-000068220000}"/>
    <cellStyle name="Percentuale 21 4 2" xfId="4621" xr:uid="{00000000-0005-0000-0000-000069220000}"/>
    <cellStyle name="Percentuale 21 4 2 2" xfId="4622" xr:uid="{00000000-0005-0000-0000-00006A220000}"/>
    <cellStyle name="Percentuale 21 4 3" xfId="4623" xr:uid="{00000000-0005-0000-0000-00006B220000}"/>
    <cellStyle name="Percentuale 21 4 4" xfId="4624" xr:uid="{00000000-0005-0000-0000-00006C220000}"/>
    <cellStyle name="Percentuale 21 4 5" xfId="6707" xr:uid="{00000000-0005-0000-0000-00006D220000}"/>
    <cellStyle name="Percentuale 21 5" xfId="4625" xr:uid="{00000000-0005-0000-0000-00006E220000}"/>
    <cellStyle name="Percentuale 21 5 2" xfId="4626" xr:uid="{00000000-0005-0000-0000-00006F220000}"/>
    <cellStyle name="Percentuale 21 5 3" xfId="6708" xr:uid="{00000000-0005-0000-0000-000070220000}"/>
    <cellStyle name="Percentuale 21 6" xfId="4627" xr:uid="{00000000-0005-0000-0000-000071220000}"/>
    <cellStyle name="Percentuale 21 7" xfId="6702" xr:uid="{00000000-0005-0000-0000-000072220000}"/>
    <cellStyle name="Percentuale 22" xfId="4628" xr:uid="{00000000-0005-0000-0000-000073220000}"/>
    <cellStyle name="Percentuale 22 2" xfId="4629" xr:uid="{00000000-0005-0000-0000-000074220000}"/>
    <cellStyle name="Percentuale 22 2 2" xfId="4630" xr:uid="{00000000-0005-0000-0000-000075220000}"/>
    <cellStyle name="Percentuale 22 2 3" xfId="4631" xr:uid="{00000000-0005-0000-0000-000076220000}"/>
    <cellStyle name="Percentuale 22 2 4" xfId="6710" xr:uid="{00000000-0005-0000-0000-000077220000}"/>
    <cellStyle name="Percentuale 22 3" xfId="4632" xr:uid="{00000000-0005-0000-0000-000078220000}"/>
    <cellStyle name="Percentuale 22 3 2" xfId="4633" xr:uid="{00000000-0005-0000-0000-000079220000}"/>
    <cellStyle name="Percentuale 22 3 2 2" xfId="4634" xr:uid="{00000000-0005-0000-0000-00007A220000}"/>
    <cellStyle name="Percentuale 22 3 2 3" xfId="6712" xr:uid="{00000000-0005-0000-0000-00007B220000}"/>
    <cellStyle name="Percentuale 22 3 3" xfId="4635" xr:uid="{00000000-0005-0000-0000-00007C220000}"/>
    <cellStyle name="Percentuale 22 3 3 2" xfId="4636" xr:uid="{00000000-0005-0000-0000-00007D220000}"/>
    <cellStyle name="Percentuale 22 3 3 3" xfId="4637" xr:uid="{00000000-0005-0000-0000-00007E220000}"/>
    <cellStyle name="Percentuale 22 3 3 4" xfId="6713" xr:uid="{00000000-0005-0000-0000-00007F220000}"/>
    <cellStyle name="Percentuale 22 3 4" xfId="4638" xr:uid="{00000000-0005-0000-0000-000080220000}"/>
    <cellStyle name="Percentuale 22 3 5" xfId="4639" xr:uid="{00000000-0005-0000-0000-000081220000}"/>
    <cellStyle name="Percentuale 22 3 6" xfId="6711" xr:uid="{00000000-0005-0000-0000-000082220000}"/>
    <cellStyle name="Percentuale 22 4" xfId="4640" xr:uid="{00000000-0005-0000-0000-000083220000}"/>
    <cellStyle name="Percentuale 22 4 2" xfId="4641" xr:uid="{00000000-0005-0000-0000-000084220000}"/>
    <cellStyle name="Percentuale 22 4 2 2" xfId="4642" xr:uid="{00000000-0005-0000-0000-000085220000}"/>
    <cellStyle name="Percentuale 22 4 3" xfId="4643" xr:uid="{00000000-0005-0000-0000-000086220000}"/>
    <cellStyle name="Percentuale 22 4 4" xfId="4644" xr:uid="{00000000-0005-0000-0000-000087220000}"/>
    <cellStyle name="Percentuale 22 4 5" xfId="6714" xr:uid="{00000000-0005-0000-0000-000088220000}"/>
    <cellStyle name="Percentuale 22 5" xfId="4645" xr:uid="{00000000-0005-0000-0000-000089220000}"/>
    <cellStyle name="Percentuale 22 5 2" xfId="4646" xr:uid="{00000000-0005-0000-0000-00008A220000}"/>
    <cellStyle name="Percentuale 22 5 3" xfId="6715" xr:uid="{00000000-0005-0000-0000-00008B220000}"/>
    <cellStyle name="Percentuale 22 6" xfId="4647" xr:uid="{00000000-0005-0000-0000-00008C220000}"/>
    <cellStyle name="Percentuale 22 7" xfId="6709" xr:uid="{00000000-0005-0000-0000-00008D220000}"/>
    <cellStyle name="Percentuale 23" xfId="4648" xr:uid="{00000000-0005-0000-0000-00008E220000}"/>
    <cellStyle name="Percentuale 23 2" xfId="4649" xr:uid="{00000000-0005-0000-0000-00008F220000}"/>
    <cellStyle name="Percentuale 23 2 2" xfId="4650" xr:uid="{00000000-0005-0000-0000-000090220000}"/>
    <cellStyle name="Percentuale 23 2 3" xfId="4651" xr:uid="{00000000-0005-0000-0000-000091220000}"/>
    <cellStyle name="Percentuale 23 2 4" xfId="6717" xr:uid="{00000000-0005-0000-0000-000092220000}"/>
    <cellStyle name="Percentuale 23 3" xfId="4652" xr:uid="{00000000-0005-0000-0000-000093220000}"/>
    <cellStyle name="Percentuale 23 3 2" xfId="4653" xr:uid="{00000000-0005-0000-0000-000094220000}"/>
    <cellStyle name="Percentuale 23 3 2 2" xfId="4654" xr:uid="{00000000-0005-0000-0000-000095220000}"/>
    <cellStyle name="Percentuale 23 3 2 3" xfId="6719" xr:uid="{00000000-0005-0000-0000-000096220000}"/>
    <cellStyle name="Percentuale 23 3 3" xfId="4655" xr:uid="{00000000-0005-0000-0000-000097220000}"/>
    <cellStyle name="Percentuale 23 3 3 2" xfId="4656" xr:uid="{00000000-0005-0000-0000-000098220000}"/>
    <cellStyle name="Percentuale 23 3 3 3" xfId="4657" xr:uid="{00000000-0005-0000-0000-000099220000}"/>
    <cellStyle name="Percentuale 23 3 3 4" xfId="6720" xr:uid="{00000000-0005-0000-0000-00009A220000}"/>
    <cellStyle name="Percentuale 23 3 4" xfId="4658" xr:uid="{00000000-0005-0000-0000-00009B220000}"/>
    <cellStyle name="Percentuale 23 3 5" xfId="4659" xr:uid="{00000000-0005-0000-0000-00009C220000}"/>
    <cellStyle name="Percentuale 23 3 6" xfId="6718" xr:uid="{00000000-0005-0000-0000-00009D220000}"/>
    <cellStyle name="Percentuale 23 4" xfId="4660" xr:uid="{00000000-0005-0000-0000-00009E220000}"/>
    <cellStyle name="Percentuale 23 4 2" xfId="4661" xr:uid="{00000000-0005-0000-0000-00009F220000}"/>
    <cellStyle name="Percentuale 23 4 2 2" xfId="4662" xr:uid="{00000000-0005-0000-0000-0000A0220000}"/>
    <cellStyle name="Percentuale 23 4 3" xfId="4663" xr:uid="{00000000-0005-0000-0000-0000A1220000}"/>
    <cellStyle name="Percentuale 23 4 4" xfId="4664" xr:uid="{00000000-0005-0000-0000-0000A2220000}"/>
    <cellStyle name="Percentuale 23 4 5" xfId="6721" xr:uid="{00000000-0005-0000-0000-0000A3220000}"/>
    <cellStyle name="Percentuale 23 5" xfId="4665" xr:uid="{00000000-0005-0000-0000-0000A4220000}"/>
    <cellStyle name="Percentuale 23 5 2" xfId="4666" xr:uid="{00000000-0005-0000-0000-0000A5220000}"/>
    <cellStyle name="Percentuale 23 5 3" xfId="6722" xr:uid="{00000000-0005-0000-0000-0000A6220000}"/>
    <cellStyle name="Percentuale 23 6" xfId="4667" xr:uid="{00000000-0005-0000-0000-0000A7220000}"/>
    <cellStyle name="Percentuale 23 7" xfId="6716" xr:uid="{00000000-0005-0000-0000-0000A8220000}"/>
    <cellStyle name="Percentuale 24" xfId="4668" xr:uid="{00000000-0005-0000-0000-0000A9220000}"/>
    <cellStyle name="Percentuale 24 2" xfId="4669" xr:uid="{00000000-0005-0000-0000-0000AA220000}"/>
    <cellStyle name="Percentuale 24 2 2" xfId="4670" xr:uid="{00000000-0005-0000-0000-0000AB220000}"/>
    <cellStyle name="Percentuale 24 2 3" xfId="4671" xr:uid="{00000000-0005-0000-0000-0000AC220000}"/>
    <cellStyle name="Percentuale 24 2 4" xfId="6724" xr:uid="{00000000-0005-0000-0000-0000AD220000}"/>
    <cellStyle name="Percentuale 24 3" xfId="4672" xr:uid="{00000000-0005-0000-0000-0000AE220000}"/>
    <cellStyle name="Percentuale 24 3 2" xfId="4673" xr:uid="{00000000-0005-0000-0000-0000AF220000}"/>
    <cellStyle name="Percentuale 24 3 2 2" xfId="4674" xr:uid="{00000000-0005-0000-0000-0000B0220000}"/>
    <cellStyle name="Percentuale 24 3 2 3" xfId="6726" xr:uid="{00000000-0005-0000-0000-0000B1220000}"/>
    <cellStyle name="Percentuale 24 3 3" xfId="4675" xr:uid="{00000000-0005-0000-0000-0000B2220000}"/>
    <cellStyle name="Percentuale 24 3 3 2" xfId="4676" xr:uid="{00000000-0005-0000-0000-0000B3220000}"/>
    <cellStyle name="Percentuale 24 3 3 3" xfId="4677" xr:uid="{00000000-0005-0000-0000-0000B4220000}"/>
    <cellStyle name="Percentuale 24 3 3 4" xfId="6727" xr:uid="{00000000-0005-0000-0000-0000B5220000}"/>
    <cellStyle name="Percentuale 24 3 4" xfId="4678" xr:uid="{00000000-0005-0000-0000-0000B6220000}"/>
    <cellStyle name="Percentuale 24 3 5" xfId="4679" xr:uid="{00000000-0005-0000-0000-0000B7220000}"/>
    <cellStyle name="Percentuale 24 3 6" xfId="6725" xr:uid="{00000000-0005-0000-0000-0000B8220000}"/>
    <cellStyle name="Percentuale 24 4" xfId="4680" xr:uid="{00000000-0005-0000-0000-0000B9220000}"/>
    <cellStyle name="Percentuale 24 4 2" xfId="4681" xr:uid="{00000000-0005-0000-0000-0000BA220000}"/>
    <cellStyle name="Percentuale 24 4 2 2" xfId="4682" xr:uid="{00000000-0005-0000-0000-0000BB220000}"/>
    <cellStyle name="Percentuale 24 4 3" xfId="4683" xr:uid="{00000000-0005-0000-0000-0000BC220000}"/>
    <cellStyle name="Percentuale 24 4 4" xfId="4684" xr:uid="{00000000-0005-0000-0000-0000BD220000}"/>
    <cellStyle name="Percentuale 24 4 5" xfId="6728" xr:uid="{00000000-0005-0000-0000-0000BE220000}"/>
    <cellStyle name="Percentuale 24 5" xfId="4685" xr:uid="{00000000-0005-0000-0000-0000BF220000}"/>
    <cellStyle name="Percentuale 24 5 2" xfId="4686" xr:uid="{00000000-0005-0000-0000-0000C0220000}"/>
    <cellStyle name="Percentuale 24 5 3" xfId="6729" xr:uid="{00000000-0005-0000-0000-0000C1220000}"/>
    <cellStyle name="Percentuale 24 6" xfId="4687" xr:uid="{00000000-0005-0000-0000-0000C2220000}"/>
    <cellStyle name="Percentuale 24 7" xfId="6723" xr:uid="{00000000-0005-0000-0000-0000C3220000}"/>
    <cellStyle name="Percentuale 25" xfId="4688" xr:uid="{00000000-0005-0000-0000-0000C4220000}"/>
    <cellStyle name="Percentuale 25 2" xfId="4689" xr:uid="{00000000-0005-0000-0000-0000C5220000}"/>
    <cellStyle name="Percentuale 25 2 2" xfId="4690" xr:uid="{00000000-0005-0000-0000-0000C6220000}"/>
    <cellStyle name="Percentuale 25 2 3" xfId="4691" xr:uid="{00000000-0005-0000-0000-0000C7220000}"/>
    <cellStyle name="Percentuale 25 2 4" xfId="6731" xr:uid="{00000000-0005-0000-0000-0000C8220000}"/>
    <cellStyle name="Percentuale 25 3" xfId="4692" xr:uid="{00000000-0005-0000-0000-0000C9220000}"/>
    <cellStyle name="Percentuale 25 3 2" xfId="4693" xr:uid="{00000000-0005-0000-0000-0000CA220000}"/>
    <cellStyle name="Percentuale 25 3 2 2" xfId="4694" xr:uid="{00000000-0005-0000-0000-0000CB220000}"/>
    <cellStyle name="Percentuale 25 3 2 3" xfId="6733" xr:uid="{00000000-0005-0000-0000-0000CC220000}"/>
    <cellStyle name="Percentuale 25 3 3" xfId="4695" xr:uid="{00000000-0005-0000-0000-0000CD220000}"/>
    <cellStyle name="Percentuale 25 3 3 2" xfId="4696" xr:uid="{00000000-0005-0000-0000-0000CE220000}"/>
    <cellStyle name="Percentuale 25 3 3 3" xfId="4697" xr:uid="{00000000-0005-0000-0000-0000CF220000}"/>
    <cellStyle name="Percentuale 25 3 3 4" xfId="6734" xr:uid="{00000000-0005-0000-0000-0000D0220000}"/>
    <cellStyle name="Percentuale 25 3 4" xfId="4698" xr:uid="{00000000-0005-0000-0000-0000D1220000}"/>
    <cellStyle name="Percentuale 25 3 5" xfId="4699" xr:uid="{00000000-0005-0000-0000-0000D2220000}"/>
    <cellStyle name="Percentuale 25 3 6" xfId="6732" xr:uid="{00000000-0005-0000-0000-0000D3220000}"/>
    <cellStyle name="Percentuale 25 4" xfId="4700" xr:uid="{00000000-0005-0000-0000-0000D4220000}"/>
    <cellStyle name="Percentuale 25 4 2" xfId="4701" xr:uid="{00000000-0005-0000-0000-0000D5220000}"/>
    <cellStyle name="Percentuale 25 4 2 2" xfId="4702" xr:uid="{00000000-0005-0000-0000-0000D6220000}"/>
    <cellStyle name="Percentuale 25 4 3" xfId="4703" xr:uid="{00000000-0005-0000-0000-0000D7220000}"/>
    <cellStyle name="Percentuale 25 4 4" xfId="4704" xr:uid="{00000000-0005-0000-0000-0000D8220000}"/>
    <cellStyle name="Percentuale 25 4 5" xfId="6735" xr:uid="{00000000-0005-0000-0000-0000D9220000}"/>
    <cellStyle name="Percentuale 25 5" xfId="4705" xr:uid="{00000000-0005-0000-0000-0000DA220000}"/>
    <cellStyle name="Percentuale 25 5 2" xfId="4706" xr:uid="{00000000-0005-0000-0000-0000DB220000}"/>
    <cellStyle name="Percentuale 25 5 3" xfId="6736" xr:uid="{00000000-0005-0000-0000-0000DC220000}"/>
    <cellStyle name="Percentuale 25 6" xfId="4707" xr:uid="{00000000-0005-0000-0000-0000DD220000}"/>
    <cellStyle name="Percentuale 25 7" xfId="6730" xr:uid="{00000000-0005-0000-0000-0000DE220000}"/>
    <cellStyle name="Percentuale 26" xfId="4708" xr:uid="{00000000-0005-0000-0000-0000DF220000}"/>
    <cellStyle name="Percentuale 26 2" xfId="4709" xr:uid="{00000000-0005-0000-0000-0000E0220000}"/>
    <cellStyle name="Percentuale 26 2 2" xfId="4710" xr:uid="{00000000-0005-0000-0000-0000E1220000}"/>
    <cellStyle name="Percentuale 26 2 3" xfId="4711" xr:uid="{00000000-0005-0000-0000-0000E2220000}"/>
    <cellStyle name="Percentuale 26 2 4" xfId="6738" xr:uid="{00000000-0005-0000-0000-0000E3220000}"/>
    <cellStyle name="Percentuale 26 3" xfId="4712" xr:uid="{00000000-0005-0000-0000-0000E4220000}"/>
    <cellStyle name="Percentuale 26 3 2" xfId="4713" xr:uid="{00000000-0005-0000-0000-0000E5220000}"/>
    <cellStyle name="Percentuale 26 3 2 2" xfId="4714" xr:uid="{00000000-0005-0000-0000-0000E6220000}"/>
    <cellStyle name="Percentuale 26 3 2 3" xfId="6740" xr:uid="{00000000-0005-0000-0000-0000E7220000}"/>
    <cellStyle name="Percentuale 26 3 3" xfId="4715" xr:uid="{00000000-0005-0000-0000-0000E8220000}"/>
    <cellStyle name="Percentuale 26 3 3 2" xfId="4716" xr:uid="{00000000-0005-0000-0000-0000E9220000}"/>
    <cellStyle name="Percentuale 26 3 3 3" xfId="4717" xr:uid="{00000000-0005-0000-0000-0000EA220000}"/>
    <cellStyle name="Percentuale 26 3 3 4" xfId="6741" xr:uid="{00000000-0005-0000-0000-0000EB220000}"/>
    <cellStyle name="Percentuale 26 3 4" xfId="4718" xr:uid="{00000000-0005-0000-0000-0000EC220000}"/>
    <cellStyle name="Percentuale 26 3 5" xfId="4719" xr:uid="{00000000-0005-0000-0000-0000ED220000}"/>
    <cellStyle name="Percentuale 26 3 6" xfId="6739" xr:uid="{00000000-0005-0000-0000-0000EE220000}"/>
    <cellStyle name="Percentuale 26 4" xfId="4720" xr:uid="{00000000-0005-0000-0000-0000EF220000}"/>
    <cellStyle name="Percentuale 26 4 2" xfId="4721" xr:uid="{00000000-0005-0000-0000-0000F0220000}"/>
    <cellStyle name="Percentuale 26 4 2 2" xfId="4722" xr:uid="{00000000-0005-0000-0000-0000F1220000}"/>
    <cellStyle name="Percentuale 26 4 3" xfId="4723" xr:uid="{00000000-0005-0000-0000-0000F2220000}"/>
    <cellStyle name="Percentuale 26 4 4" xfId="4724" xr:uid="{00000000-0005-0000-0000-0000F3220000}"/>
    <cellStyle name="Percentuale 26 4 5" xfId="6742" xr:uid="{00000000-0005-0000-0000-0000F4220000}"/>
    <cellStyle name="Percentuale 26 5" xfId="4725" xr:uid="{00000000-0005-0000-0000-0000F5220000}"/>
    <cellStyle name="Percentuale 26 5 2" xfId="4726" xr:uid="{00000000-0005-0000-0000-0000F6220000}"/>
    <cellStyle name="Percentuale 26 5 3" xfId="6743" xr:uid="{00000000-0005-0000-0000-0000F7220000}"/>
    <cellStyle name="Percentuale 26 6" xfId="4727" xr:uid="{00000000-0005-0000-0000-0000F8220000}"/>
    <cellStyle name="Percentuale 26 7" xfId="6737" xr:uid="{00000000-0005-0000-0000-0000F9220000}"/>
    <cellStyle name="Percentuale 27" xfId="4728" xr:uid="{00000000-0005-0000-0000-0000FA220000}"/>
    <cellStyle name="Percentuale 27 2" xfId="4729" xr:uid="{00000000-0005-0000-0000-0000FB220000}"/>
    <cellStyle name="Percentuale 27 2 2" xfId="4730" xr:uid="{00000000-0005-0000-0000-0000FC220000}"/>
    <cellStyle name="Percentuale 27 2 3" xfId="4731" xr:uid="{00000000-0005-0000-0000-0000FD220000}"/>
    <cellStyle name="Percentuale 27 2 4" xfId="6745" xr:uid="{00000000-0005-0000-0000-0000FE220000}"/>
    <cellStyle name="Percentuale 27 3" xfId="4732" xr:uid="{00000000-0005-0000-0000-0000FF220000}"/>
    <cellStyle name="Percentuale 27 3 2" xfId="4733" xr:uid="{00000000-0005-0000-0000-000000230000}"/>
    <cellStyle name="Percentuale 27 3 2 2" xfId="4734" xr:uid="{00000000-0005-0000-0000-000001230000}"/>
    <cellStyle name="Percentuale 27 3 2 3" xfId="6747" xr:uid="{00000000-0005-0000-0000-000002230000}"/>
    <cellStyle name="Percentuale 27 3 3" xfId="4735" xr:uid="{00000000-0005-0000-0000-000003230000}"/>
    <cellStyle name="Percentuale 27 3 3 2" xfId="4736" xr:uid="{00000000-0005-0000-0000-000004230000}"/>
    <cellStyle name="Percentuale 27 3 3 3" xfId="4737" xr:uid="{00000000-0005-0000-0000-000005230000}"/>
    <cellStyle name="Percentuale 27 3 3 4" xfId="6748" xr:uid="{00000000-0005-0000-0000-000006230000}"/>
    <cellStyle name="Percentuale 27 3 4" xfId="4738" xr:uid="{00000000-0005-0000-0000-000007230000}"/>
    <cellStyle name="Percentuale 27 3 5" xfId="4739" xr:uid="{00000000-0005-0000-0000-000008230000}"/>
    <cellStyle name="Percentuale 27 3 6" xfId="6746" xr:uid="{00000000-0005-0000-0000-000009230000}"/>
    <cellStyle name="Percentuale 27 4" xfId="4740" xr:uid="{00000000-0005-0000-0000-00000A230000}"/>
    <cellStyle name="Percentuale 27 4 2" xfId="4741" xr:uid="{00000000-0005-0000-0000-00000B230000}"/>
    <cellStyle name="Percentuale 27 4 2 2" xfId="4742" xr:uid="{00000000-0005-0000-0000-00000C230000}"/>
    <cellStyle name="Percentuale 27 4 3" xfId="4743" xr:uid="{00000000-0005-0000-0000-00000D230000}"/>
    <cellStyle name="Percentuale 27 4 4" xfId="4744" xr:uid="{00000000-0005-0000-0000-00000E230000}"/>
    <cellStyle name="Percentuale 27 4 5" xfId="6749" xr:uid="{00000000-0005-0000-0000-00000F230000}"/>
    <cellStyle name="Percentuale 27 5" xfId="4745" xr:uid="{00000000-0005-0000-0000-000010230000}"/>
    <cellStyle name="Percentuale 27 5 2" xfId="4746" xr:uid="{00000000-0005-0000-0000-000011230000}"/>
    <cellStyle name="Percentuale 27 5 3" xfId="6750" xr:uid="{00000000-0005-0000-0000-000012230000}"/>
    <cellStyle name="Percentuale 27 6" xfId="4747" xr:uid="{00000000-0005-0000-0000-000013230000}"/>
    <cellStyle name="Percentuale 27 7" xfId="6744" xr:uid="{00000000-0005-0000-0000-000014230000}"/>
    <cellStyle name="Percentuale 28" xfId="4748" xr:uid="{00000000-0005-0000-0000-000015230000}"/>
    <cellStyle name="Percentuale 28 2" xfId="4749" xr:uid="{00000000-0005-0000-0000-000016230000}"/>
    <cellStyle name="Percentuale 28 2 2" xfId="4750" xr:uid="{00000000-0005-0000-0000-000017230000}"/>
    <cellStyle name="Percentuale 28 2 3" xfId="4751" xr:uid="{00000000-0005-0000-0000-000018230000}"/>
    <cellStyle name="Percentuale 28 2 4" xfId="6752" xr:uid="{00000000-0005-0000-0000-000019230000}"/>
    <cellStyle name="Percentuale 28 3" xfId="4752" xr:uid="{00000000-0005-0000-0000-00001A230000}"/>
    <cellStyle name="Percentuale 28 3 2" xfId="4753" xr:uid="{00000000-0005-0000-0000-00001B230000}"/>
    <cellStyle name="Percentuale 28 3 2 2" xfId="4754" xr:uid="{00000000-0005-0000-0000-00001C230000}"/>
    <cellStyle name="Percentuale 28 3 2 3" xfId="6754" xr:uid="{00000000-0005-0000-0000-00001D230000}"/>
    <cellStyle name="Percentuale 28 3 3" xfId="4755" xr:uid="{00000000-0005-0000-0000-00001E230000}"/>
    <cellStyle name="Percentuale 28 3 3 2" xfId="4756" xr:uid="{00000000-0005-0000-0000-00001F230000}"/>
    <cellStyle name="Percentuale 28 3 3 3" xfId="4757" xr:uid="{00000000-0005-0000-0000-000020230000}"/>
    <cellStyle name="Percentuale 28 3 3 4" xfId="6755" xr:uid="{00000000-0005-0000-0000-000021230000}"/>
    <cellStyle name="Percentuale 28 3 4" xfId="4758" xr:uid="{00000000-0005-0000-0000-000022230000}"/>
    <cellStyle name="Percentuale 28 3 5" xfId="4759" xr:uid="{00000000-0005-0000-0000-000023230000}"/>
    <cellStyle name="Percentuale 28 3 6" xfId="6753" xr:uid="{00000000-0005-0000-0000-000024230000}"/>
    <cellStyle name="Percentuale 28 4" xfId="4760" xr:uid="{00000000-0005-0000-0000-000025230000}"/>
    <cellStyle name="Percentuale 28 4 2" xfId="4761" xr:uid="{00000000-0005-0000-0000-000026230000}"/>
    <cellStyle name="Percentuale 28 4 2 2" xfId="4762" xr:uid="{00000000-0005-0000-0000-000027230000}"/>
    <cellStyle name="Percentuale 28 4 3" xfId="4763" xr:uid="{00000000-0005-0000-0000-000028230000}"/>
    <cellStyle name="Percentuale 28 4 4" xfId="4764" xr:uid="{00000000-0005-0000-0000-000029230000}"/>
    <cellStyle name="Percentuale 28 4 5" xfId="6756" xr:uid="{00000000-0005-0000-0000-00002A230000}"/>
    <cellStyle name="Percentuale 28 5" xfId="4765" xr:uid="{00000000-0005-0000-0000-00002B230000}"/>
    <cellStyle name="Percentuale 28 5 2" xfId="4766" xr:uid="{00000000-0005-0000-0000-00002C230000}"/>
    <cellStyle name="Percentuale 28 5 3" xfId="6757" xr:uid="{00000000-0005-0000-0000-00002D230000}"/>
    <cellStyle name="Percentuale 28 6" xfId="4767" xr:uid="{00000000-0005-0000-0000-00002E230000}"/>
    <cellStyle name="Percentuale 28 7" xfId="6751" xr:uid="{00000000-0005-0000-0000-00002F230000}"/>
    <cellStyle name="Percentuale 29" xfId="4768" xr:uid="{00000000-0005-0000-0000-000030230000}"/>
    <cellStyle name="Percentuale 29 2" xfId="4769" xr:uid="{00000000-0005-0000-0000-000031230000}"/>
    <cellStyle name="Percentuale 29 2 2" xfId="4770" xr:uid="{00000000-0005-0000-0000-000032230000}"/>
    <cellStyle name="Percentuale 29 2 3" xfId="4771" xr:uid="{00000000-0005-0000-0000-000033230000}"/>
    <cellStyle name="Percentuale 29 2 4" xfId="6759" xr:uid="{00000000-0005-0000-0000-000034230000}"/>
    <cellStyle name="Percentuale 29 3" xfId="4772" xr:uid="{00000000-0005-0000-0000-000035230000}"/>
    <cellStyle name="Percentuale 29 3 2" xfId="4773" xr:uid="{00000000-0005-0000-0000-000036230000}"/>
    <cellStyle name="Percentuale 29 3 2 2" xfId="4774" xr:uid="{00000000-0005-0000-0000-000037230000}"/>
    <cellStyle name="Percentuale 29 3 2 3" xfId="6761" xr:uid="{00000000-0005-0000-0000-000038230000}"/>
    <cellStyle name="Percentuale 29 3 3" xfId="4775" xr:uid="{00000000-0005-0000-0000-000039230000}"/>
    <cellStyle name="Percentuale 29 3 3 2" xfId="4776" xr:uid="{00000000-0005-0000-0000-00003A230000}"/>
    <cellStyle name="Percentuale 29 3 3 3" xfId="4777" xr:uid="{00000000-0005-0000-0000-00003B230000}"/>
    <cellStyle name="Percentuale 29 3 3 4" xfId="6762" xr:uid="{00000000-0005-0000-0000-00003C230000}"/>
    <cellStyle name="Percentuale 29 3 4" xfId="4778" xr:uid="{00000000-0005-0000-0000-00003D230000}"/>
    <cellStyle name="Percentuale 29 3 5" xfId="4779" xr:uid="{00000000-0005-0000-0000-00003E230000}"/>
    <cellStyle name="Percentuale 29 3 6" xfId="6760" xr:uid="{00000000-0005-0000-0000-00003F230000}"/>
    <cellStyle name="Percentuale 29 4" xfId="4780" xr:uid="{00000000-0005-0000-0000-000040230000}"/>
    <cellStyle name="Percentuale 29 4 2" xfId="4781" xr:uid="{00000000-0005-0000-0000-000041230000}"/>
    <cellStyle name="Percentuale 29 4 2 2" xfId="4782" xr:uid="{00000000-0005-0000-0000-000042230000}"/>
    <cellStyle name="Percentuale 29 4 3" xfId="4783" xr:uid="{00000000-0005-0000-0000-000043230000}"/>
    <cellStyle name="Percentuale 29 4 4" xfId="4784" xr:uid="{00000000-0005-0000-0000-000044230000}"/>
    <cellStyle name="Percentuale 29 4 5" xfId="6763" xr:uid="{00000000-0005-0000-0000-000045230000}"/>
    <cellStyle name="Percentuale 29 5" xfId="4785" xr:uid="{00000000-0005-0000-0000-000046230000}"/>
    <cellStyle name="Percentuale 29 5 2" xfId="4786" xr:uid="{00000000-0005-0000-0000-000047230000}"/>
    <cellStyle name="Percentuale 29 5 3" xfId="6764" xr:uid="{00000000-0005-0000-0000-000048230000}"/>
    <cellStyle name="Percentuale 29 6" xfId="4787" xr:uid="{00000000-0005-0000-0000-000049230000}"/>
    <cellStyle name="Percentuale 29 7" xfId="6758" xr:uid="{00000000-0005-0000-0000-00004A230000}"/>
    <cellStyle name="Percentuale 3" xfId="4788" xr:uid="{00000000-0005-0000-0000-00004B230000}"/>
    <cellStyle name="Percentuale 3 2" xfId="4789" xr:uid="{00000000-0005-0000-0000-00004C230000}"/>
    <cellStyle name="Percentuale 3 2 2" xfId="4790" xr:uid="{00000000-0005-0000-0000-00004D230000}"/>
    <cellStyle name="Percentuale 3 2 3" xfId="4791" xr:uid="{00000000-0005-0000-0000-00004E230000}"/>
    <cellStyle name="Percentuale 3 2 4" xfId="6766" xr:uid="{00000000-0005-0000-0000-00004F230000}"/>
    <cellStyle name="Percentuale 3 3" xfId="4792" xr:uid="{00000000-0005-0000-0000-000050230000}"/>
    <cellStyle name="Percentuale 3 3 2" xfId="4793" xr:uid="{00000000-0005-0000-0000-000051230000}"/>
    <cellStyle name="Percentuale 3 3 2 2" xfId="4794" xr:uid="{00000000-0005-0000-0000-000052230000}"/>
    <cellStyle name="Percentuale 3 3 2 3" xfId="6768" xr:uid="{00000000-0005-0000-0000-000053230000}"/>
    <cellStyle name="Percentuale 3 3 3" xfId="4795" xr:uid="{00000000-0005-0000-0000-000054230000}"/>
    <cellStyle name="Percentuale 3 3 3 2" xfId="4796" xr:uid="{00000000-0005-0000-0000-000055230000}"/>
    <cellStyle name="Percentuale 3 3 3 3" xfId="4797" xr:uid="{00000000-0005-0000-0000-000056230000}"/>
    <cellStyle name="Percentuale 3 3 3 4" xfId="6769" xr:uid="{00000000-0005-0000-0000-000057230000}"/>
    <cellStyle name="Percentuale 3 3 4" xfId="4798" xr:uid="{00000000-0005-0000-0000-000058230000}"/>
    <cellStyle name="Percentuale 3 3 5" xfId="4799" xr:uid="{00000000-0005-0000-0000-000059230000}"/>
    <cellStyle name="Percentuale 3 3 6" xfId="6767" xr:uid="{00000000-0005-0000-0000-00005A230000}"/>
    <cellStyle name="Percentuale 3 4" xfId="4800" xr:uid="{00000000-0005-0000-0000-00005B230000}"/>
    <cellStyle name="Percentuale 3 4 2" xfId="4801" xr:uid="{00000000-0005-0000-0000-00005C230000}"/>
    <cellStyle name="Percentuale 3 4 2 2" xfId="4802" xr:uid="{00000000-0005-0000-0000-00005D230000}"/>
    <cellStyle name="Percentuale 3 4 3" xfId="4803" xr:uid="{00000000-0005-0000-0000-00005E230000}"/>
    <cellStyle name="Percentuale 3 4 4" xfId="4804" xr:uid="{00000000-0005-0000-0000-00005F230000}"/>
    <cellStyle name="Percentuale 3 4 5" xfId="6770" xr:uid="{00000000-0005-0000-0000-000060230000}"/>
    <cellStyle name="Percentuale 3 5" xfId="4805" xr:uid="{00000000-0005-0000-0000-000061230000}"/>
    <cellStyle name="Percentuale 3 5 2" xfId="4806" xr:uid="{00000000-0005-0000-0000-000062230000}"/>
    <cellStyle name="Percentuale 3 5 3" xfId="6771" xr:uid="{00000000-0005-0000-0000-000063230000}"/>
    <cellStyle name="Percentuale 3 6" xfId="4807" xr:uid="{00000000-0005-0000-0000-000064230000}"/>
    <cellStyle name="Percentuale 3 7" xfId="6765" xr:uid="{00000000-0005-0000-0000-000065230000}"/>
    <cellStyle name="Percentuale 30" xfId="4808" xr:uid="{00000000-0005-0000-0000-000066230000}"/>
    <cellStyle name="Percentuale 30 2" xfId="4809" xr:uid="{00000000-0005-0000-0000-000067230000}"/>
    <cellStyle name="Percentuale 30 2 2" xfId="4810" xr:uid="{00000000-0005-0000-0000-000068230000}"/>
    <cellStyle name="Percentuale 30 2 3" xfId="4811" xr:uid="{00000000-0005-0000-0000-000069230000}"/>
    <cellStyle name="Percentuale 30 2 4" xfId="6773" xr:uid="{00000000-0005-0000-0000-00006A230000}"/>
    <cellStyle name="Percentuale 30 3" xfId="4812" xr:uid="{00000000-0005-0000-0000-00006B230000}"/>
    <cellStyle name="Percentuale 30 3 2" xfId="4813" xr:uid="{00000000-0005-0000-0000-00006C230000}"/>
    <cellStyle name="Percentuale 30 3 2 2" xfId="4814" xr:uid="{00000000-0005-0000-0000-00006D230000}"/>
    <cellStyle name="Percentuale 30 3 2 3" xfId="6775" xr:uid="{00000000-0005-0000-0000-00006E230000}"/>
    <cellStyle name="Percentuale 30 3 3" xfId="4815" xr:uid="{00000000-0005-0000-0000-00006F230000}"/>
    <cellStyle name="Percentuale 30 3 3 2" xfId="4816" xr:uid="{00000000-0005-0000-0000-000070230000}"/>
    <cellStyle name="Percentuale 30 3 3 3" xfId="4817" xr:uid="{00000000-0005-0000-0000-000071230000}"/>
    <cellStyle name="Percentuale 30 3 3 4" xfId="6776" xr:uid="{00000000-0005-0000-0000-000072230000}"/>
    <cellStyle name="Percentuale 30 3 4" xfId="4818" xr:uid="{00000000-0005-0000-0000-000073230000}"/>
    <cellStyle name="Percentuale 30 3 5" xfId="4819" xr:uid="{00000000-0005-0000-0000-000074230000}"/>
    <cellStyle name="Percentuale 30 3 6" xfId="6774" xr:uid="{00000000-0005-0000-0000-000075230000}"/>
    <cellStyle name="Percentuale 30 4" xfId="4820" xr:uid="{00000000-0005-0000-0000-000076230000}"/>
    <cellStyle name="Percentuale 30 4 2" xfId="4821" xr:uid="{00000000-0005-0000-0000-000077230000}"/>
    <cellStyle name="Percentuale 30 4 2 2" xfId="4822" xr:uid="{00000000-0005-0000-0000-000078230000}"/>
    <cellStyle name="Percentuale 30 4 3" xfId="4823" xr:uid="{00000000-0005-0000-0000-000079230000}"/>
    <cellStyle name="Percentuale 30 4 4" xfId="4824" xr:uid="{00000000-0005-0000-0000-00007A230000}"/>
    <cellStyle name="Percentuale 30 4 5" xfId="6777" xr:uid="{00000000-0005-0000-0000-00007B230000}"/>
    <cellStyle name="Percentuale 30 5" xfId="4825" xr:uid="{00000000-0005-0000-0000-00007C230000}"/>
    <cellStyle name="Percentuale 30 5 2" xfId="4826" xr:uid="{00000000-0005-0000-0000-00007D230000}"/>
    <cellStyle name="Percentuale 30 5 3" xfId="6778" xr:uid="{00000000-0005-0000-0000-00007E230000}"/>
    <cellStyle name="Percentuale 30 6" xfId="4827" xr:uid="{00000000-0005-0000-0000-00007F230000}"/>
    <cellStyle name="Percentuale 30 7" xfId="6772" xr:uid="{00000000-0005-0000-0000-000080230000}"/>
    <cellStyle name="Percentuale 31" xfId="4828" xr:uid="{00000000-0005-0000-0000-000081230000}"/>
    <cellStyle name="Percentuale 31 2" xfId="4829" xr:uid="{00000000-0005-0000-0000-000082230000}"/>
    <cellStyle name="Percentuale 31 2 2" xfId="4830" xr:uid="{00000000-0005-0000-0000-000083230000}"/>
    <cellStyle name="Percentuale 31 2 3" xfId="4831" xr:uid="{00000000-0005-0000-0000-000084230000}"/>
    <cellStyle name="Percentuale 31 2 4" xfId="6780" xr:uid="{00000000-0005-0000-0000-000085230000}"/>
    <cellStyle name="Percentuale 31 3" xfId="4832" xr:uid="{00000000-0005-0000-0000-000086230000}"/>
    <cellStyle name="Percentuale 31 3 2" xfId="4833" xr:uid="{00000000-0005-0000-0000-000087230000}"/>
    <cellStyle name="Percentuale 31 3 2 2" xfId="4834" xr:uid="{00000000-0005-0000-0000-000088230000}"/>
    <cellStyle name="Percentuale 31 3 2 3" xfId="6782" xr:uid="{00000000-0005-0000-0000-000089230000}"/>
    <cellStyle name="Percentuale 31 3 3" xfId="4835" xr:uid="{00000000-0005-0000-0000-00008A230000}"/>
    <cellStyle name="Percentuale 31 3 3 2" xfId="4836" xr:uid="{00000000-0005-0000-0000-00008B230000}"/>
    <cellStyle name="Percentuale 31 3 3 3" xfId="4837" xr:uid="{00000000-0005-0000-0000-00008C230000}"/>
    <cellStyle name="Percentuale 31 3 3 4" xfId="6783" xr:uid="{00000000-0005-0000-0000-00008D230000}"/>
    <cellStyle name="Percentuale 31 3 4" xfId="4838" xr:uid="{00000000-0005-0000-0000-00008E230000}"/>
    <cellStyle name="Percentuale 31 3 5" xfId="4839" xr:uid="{00000000-0005-0000-0000-00008F230000}"/>
    <cellStyle name="Percentuale 31 3 6" xfId="6781" xr:uid="{00000000-0005-0000-0000-000090230000}"/>
    <cellStyle name="Percentuale 31 4" xfId="4840" xr:uid="{00000000-0005-0000-0000-000091230000}"/>
    <cellStyle name="Percentuale 31 4 2" xfId="4841" xr:uid="{00000000-0005-0000-0000-000092230000}"/>
    <cellStyle name="Percentuale 31 4 2 2" xfId="4842" xr:uid="{00000000-0005-0000-0000-000093230000}"/>
    <cellStyle name="Percentuale 31 4 3" xfId="4843" xr:uid="{00000000-0005-0000-0000-000094230000}"/>
    <cellStyle name="Percentuale 31 4 4" xfId="4844" xr:uid="{00000000-0005-0000-0000-000095230000}"/>
    <cellStyle name="Percentuale 31 4 5" xfId="6784" xr:uid="{00000000-0005-0000-0000-000096230000}"/>
    <cellStyle name="Percentuale 31 5" xfId="4845" xr:uid="{00000000-0005-0000-0000-000097230000}"/>
    <cellStyle name="Percentuale 31 5 2" xfId="4846" xr:uid="{00000000-0005-0000-0000-000098230000}"/>
    <cellStyle name="Percentuale 31 5 3" xfId="6785" xr:uid="{00000000-0005-0000-0000-000099230000}"/>
    <cellStyle name="Percentuale 31 6" xfId="4847" xr:uid="{00000000-0005-0000-0000-00009A230000}"/>
    <cellStyle name="Percentuale 31 7" xfId="6779" xr:uid="{00000000-0005-0000-0000-00009B230000}"/>
    <cellStyle name="Percentuale 32" xfId="4848" xr:uid="{00000000-0005-0000-0000-00009C230000}"/>
    <cellStyle name="Percentuale 32 2" xfId="4849" xr:uid="{00000000-0005-0000-0000-00009D230000}"/>
    <cellStyle name="Percentuale 32 2 2" xfId="4850" xr:uid="{00000000-0005-0000-0000-00009E230000}"/>
    <cellStyle name="Percentuale 32 2 3" xfId="4851" xr:uid="{00000000-0005-0000-0000-00009F230000}"/>
    <cellStyle name="Percentuale 32 2 4" xfId="6787" xr:uid="{00000000-0005-0000-0000-0000A0230000}"/>
    <cellStyle name="Percentuale 32 3" xfId="4852" xr:uid="{00000000-0005-0000-0000-0000A1230000}"/>
    <cellStyle name="Percentuale 32 3 2" xfId="4853" xr:uid="{00000000-0005-0000-0000-0000A2230000}"/>
    <cellStyle name="Percentuale 32 3 2 2" xfId="4854" xr:uid="{00000000-0005-0000-0000-0000A3230000}"/>
    <cellStyle name="Percentuale 32 3 2 3" xfId="6789" xr:uid="{00000000-0005-0000-0000-0000A4230000}"/>
    <cellStyle name="Percentuale 32 3 3" xfId="4855" xr:uid="{00000000-0005-0000-0000-0000A5230000}"/>
    <cellStyle name="Percentuale 32 3 3 2" xfId="4856" xr:uid="{00000000-0005-0000-0000-0000A6230000}"/>
    <cellStyle name="Percentuale 32 3 3 3" xfId="4857" xr:uid="{00000000-0005-0000-0000-0000A7230000}"/>
    <cellStyle name="Percentuale 32 3 3 4" xfId="6790" xr:uid="{00000000-0005-0000-0000-0000A8230000}"/>
    <cellStyle name="Percentuale 32 3 4" xfId="4858" xr:uid="{00000000-0005-0000-0000-0000A9230000}"/>
    <cellStyle name="Percentuale 32 3 5" xfId="4859" xr:uid="{00000000-0005-0000-0000-0000AA230000}"/>
    <cellStyle name="Percentuale 32 3 6" xfId="6788" xr:uid="{00000000-0005-0000-0000-0000AB230000}"/>
    <cellStyle name="Percentuale 32 4" xfId="4860" xr:uid="{00000000-0005-0000-0000-0000AC230000}"/>
    <cellStyle name="Percentuale 32 4 2" xfId="4861" xr:uid="{00000000-0005-0000-0000-0000AD230000}"/>
    <cellStyle name="Percentuale 32 4 2 2" xfId="4862" xr:uid="{00000000-0005-0000-0000-0000AE230000}"/>
    <cellStyle name="Percentuale 32 4 3" xfId="4863" xr:uid="{00000000-0005-0000-0000-0000AF230000}"/>
    <cellStyle name="Percentuale 32 4 4" xfId="4864" xr:uid="{00000000-0005-0000-0000-0000B0230000}"/>
    <cellStyle name="Percentuale 32 4 5" xfId="6791" xr:uid="{00000000-0005-0000-0000-0000B1230000}"/>
    <cellStyle name="Percentuale 32 5" xfId="4865" xr:uid="{00000000-0005-0000-0000-0000B2230000}"/>
    <cellStyle name="Percentuale 32 5 2" xfId="4866" xr:uid="{00000000-0005-0000-0000-0000B3230000}"/>
    <cellStyle name="Percentuale 32 5 3" xfId="6792" xr:uid="{00000000-0005-0000-0000-0000B4230000}"/>
    <cellStyle name="Percentuale 32 6" xfId="4867" xr:uid="{00000000-0005-0000-0000-0000B5230000}"/>
    <cellStyle name="Percentuale 32 7" xfId="6786" xr:uid="{00000000-0005-0000-0000-0000B6230000}"/>
    <cellStyle name="Percentuale 33" xfId="4868" xr:uid="{00000000-0005-0000-0000-0000B7230000}"/>
    <cellStyle name="Percentuale 33 2" xfId="4869" xr:uid="{00000000-0005-0000-0000-0000B8230000}"/>
    <cellStyle name="Percentuale 33 2 2" xfId="4870" xr:uid="{00000000-0005-0000-0000-0000B9230000}"/>
    <cellStyle name="Percentuale 33 2 3" xfId="4871" xr:uid="{00000000-0005-0000-0000-0000BA230000}"/>
    <cellStyle name="Percentuale 33 2 4" xfId="6794" xr:uid="{00000000-0005-0000-0000-0000BB230000}"/>
    <cellStyle name="Percentuale 33 3" xfId="4872" xr:uid="{00000000-0005-0000-0000-0000BC230000}"/>
    <cellStyle name="Percentuale 33 3 2" xfId="4873" xr:uid="{00000000-0005-0000-0000-0000BD230000}"/>
    <cellStyle name="Percentuale 33 3 2 2" xfId="4874" xr:uid="{00000000-0005-0000-0000-0000BE230000}"/>
    <cellStyle name="Percentuale 33 3 2 3" xfId="6796" xr:uid="{00000000-0005-0000-0000-0000BF230000}"/>
    <cellStyle name="Percentuale 33 3 3" xfId="4875" xr:uid="{00000000-0005-0000-0000-0000C0230000}"/>
    <cellStyle name="Percentuale 33 3 3 2" xfId="4876" xr:uid="{00000000-0005-0000-0000-0000C1230000}"/>
    <cellStyle name="Percentuale 33 3 3 3" xfId="4877" xr:uid="{00000000-0005-0000-0000-0000C2230000}"/>
    <cellStyle name="Percentuale 33 3 3 4" xfId="6797" xr:uid="{00000000-0005-0000-0000-0000C3230000}"/>
    <cellStyle name="Percentuale 33 3 4" xfId="4878" xr:uid="{00000000-0005-0000-0000-0000C4230000}"/>
    <cellStyle name="Percentuale 33 3 5" xfId="4879" xr:uid="{00000000-0005-0000-0000-0000C5230000}"/>
    <cellStyle name="Percentuale 33 3 6" xfId="6795" xr:uid="{00000000-0005-0000-0000-0000C6230000}"/>
    <cellStyle name="Percentuale 33 4" xfId="4880" xr:uid="{00000000-0005-0000-0000-0000C7230000}"/>
    <cellStyle name="Percentuale 33 4 2" xfId="4881" xr:uid="{00000000-0005-0000-0000-0000C8230000}"/>
    <cellStyle name="Percentuale 33 4 2 2" xfId="4882" xr:uid="{00000000-0005-0000-0000-0000C9230000}"/>
    <cellStyle name="Percentuale 33 4 3" xfId="4883" xr:uid="{00000000-0005-0000-0000-0000CA230000}"/>
    <cellStyle name="Percentuale 33 4 4" xfId="4884" xr:uid="{00000000-0005-0000-0000-0000CB230000}"/>
    <cellStyle name="Percentuale 33 4 5" xfId="6798" xr:uid="{00000000-0005-0000-0000-0000CC230000}"/>
    <cellStyle name="Percentuale 33 5" xfId="4885" xr:uid="{00000000-0005-0000-0000-0000CD230000}"/>
    <cellStyle name="Percentuale 33 5 2" xfId="4886" xr:uid="{00000000-0005-0000-0000-0000CE230000}"/>
    <cellStyle name="Percentuale 33 5 3" xfId="6799" xr:uid="{00000000-0005-0000-0000-0000CF230000}"/>
    <cellStyle name="Percentuale 33 6" xfId="4887" xr:uid="{00000000-0005-0000-0000-0000D0230000}"/>
    <cellStyle name="Percentuale 33 7" xfId="6793" xr:uid="{00000000-0005-0000-0000-0000D1230000}"/>
    <cellStyle name="Percentuale 34" xfId="4888" xr:uid="{00000000-0005-0000-0000-0000D2230000}"/>
    <cellStyle name="Percentuale 34 2" xfId="4889" xr:uid="{00000000-0005-0000-0000-0000D3230000}"/>
    <cellStyle name="Percentuale 34 2 2" xfId="4890" xr:uid="{00000000-0005-0000-0000-0000D4230000}"/>
    <cellStyle name="Percentuale 34 2 3" xfId="4891" xr:uid="{00000000-0005-0000-0000-0000D5230000}"/>
    <cellStyle name="Percentuale 34 2 4" xfId="6801" xr:uid="{00000000-0005-0000-0000-0000D6230000}"/>
    <cellStyle name="Percentuale 34 3" xfId="4892" xr:uid="{00000000-0005-0000-0000-0000D7230000}"/>
    <cellStyle name="Percentuale 34 3 2" xfId="4893" xr:uid="{00000000-0005-0000-0000-0000D8230000}"/>
    <cellStyle name="Percentuale 34 3 2 2" xfId="4894" xr:uid="{00000000-0005-0000-0000-0000D9230000}"/>
    <cellStyle name="Percentuale 34 3 2 3" xfId="6803" xr:uid="{00000000-0005-0000-0000-0000DA230000}"/>
    <cellStyle name="Percentuale 34 3 3" xfId="4895" xr:uid="{00000000-0005-0000-0000-0000DB230000}"/>
    <cellStyle name="Percentuale 34 3 3 2" xfId="4896" xr:uid="{00000000-0005-0000-0000-0000DC230000}"/>
    <cellStyle name="Percentuale 34 3 3 3" xfId="4897" xr:uid="{00000000-0005-0000-0000-0000DD230000}"/>
    <cellStyle name="Percentuale 34 3 3 4" xfId="6804" xr:uid="{00000000-0005-0000-0000-0000DE230000}"/>
    <cellStyle name="Percentuale 34 3 4" xfId="4898" xr:uid="{00000000-0005-0000-0000-0000DF230000}"/>
    <cellStyle name="Percentuale 34 3 5" xfId="4899" xr:uid="{00000000-0005-0000-0000-0000E0230000}"/>
    <cellStyle name="Percentuale 34 3 6" xfId="6802" xr:uid="{00000000-0005-0000-0000-0000E1230000}"/>
    <cellStyle name="Percentuale 34 4" xfId="4900" xr:uid="{00000000-0005-0000-0000-0000E2230000}"/>
    <cellStyle name="Percentuale 34 4 2" xfId="4901" xr:uid="{00000000-0005-0000-0000-0000E3230000}"/>
    <cellStyle name="Percentuale 34 4 2 2" xfId="4902" xr:uid="{00000000-0005-0000-0000-0000E4230000}"/>
    <cellStyle name="Percentuale 34 4 3" xfId="4903" xr:uid="{00000000-0005-0000-0000-0000E5230000}"/>
    <cellStyle name="Percentuale 34 4 4" xfId="4904" xr:uid="{00000000-0005-0000-0000-0000E6230000}"/>
    <cellStyle name="Percentuale 34 4 5" xfId="6805" xr:uid="{00000000-0005-0000-0000-0000E7230000}"/>
    <cellStyle name="Percentuale 34 5" xfId="4905" xr:uid="{00000000-0005-0000-0000-0000E8230000}"/>
    <cellStyle name="Percentuale 34 5 2" xfId="4906" xr:uid="{00000000-0005-0000-0000-0000E9230000}"/>
    <cellStyle name="Percentuale 34 5 3" xfId="6806" xr:uid="{00000000-0005-0000-0000-0000EA230000}"/>
    <cellStyle name="Percentuale 34 6" xfId="4907" xr:uid="{00000000-0005-0000-0000-0000EB230000}"/>
    <cellStyle name="Percentuale 34 7" xfId="6800" xr:uid="{00000000-0005-0000-0000-0000EC230000}"/>
    <cellStyle name="Percentuale 35" xfId="4908" xr:uid="{00000000-0005-0000-0000-0000ED230000}"/>
    <cellStyle name="Percentuale 35 2" xfId="4909" xr:uid="{00000000-0005-0000-0000-0000EE230000}"/>
    <cellStyle name="Percentuale 35 2 2" xfId="4910" xr:uid="{00000000-0005-0000-0000-0000EF230000}"/>
    <cellStyle name="Percentuale 35 2 3" xfId="4911" xr:uid="{00000000-0005-0000-0000-0000F0230000}"/>
    <cellStyle name="Percentuale 35 2 4" xfId="6808" xr:uid="{00000000-0005-0000-0000-0000F1230000}"/>
    <cellStyle name="Percentuale 35 3" xfId="4912" xr:uid="{00000000-0005-0000-0000-0000F2230000}"/>
    <cellStyle name="Percentuale 35 3 2" xfId="4913" xr:uid="{00000000-0005-0000-0000-0000F3230000}"/>
    <cellStyle name="Percentuale 35 3 2 2" xfId="4914" xr:uid="{00000000-0005-0000-0000-0000F4230000}"/>
    <cellStyle name="Percentuale 35 3 2 3" xfId="6810" xr:uid="{00000000-0005-0000-0000-0000F5230000}"/>
    <cellStyle name="Percentuale 35 3 3" xfId="4915" xr:uid="{00000000-0005-0000-0000-0000F6230000}"/>
    <cellStyle name="Percentuale 35 3 3 2" xfId="4916" xr:uid="{00000000-0005-0000-0000-0000F7230000}"/>
    <cellStyle name="Percentuale 35 3 3 3" xfId="4917" xr:uid="{00000000-0005-0000-0000-0000F8230000}"/>
    <cellStyle name="Percentuale 35 3 3 4" xfId="6811" xr:uid="{00000000-0005-0000-0000-0000F9230000}"/>
    <cellStyle name="Percentuale 35 3 4" xfId="4918" xr:uid="{00000000-0005-0000-0000-0000FA230000}"/>
    <cellStyle name="Percentuale 35 3 5" xfId="4919" xr:uid="{00000000-0005-0000-0000-0000FB230000}"/>
    <cellStyle name="Percentuale 35 3 6" xfId="6809" xr:uid="{00000000-0005-0000-0000-0000FC230000}"/>
    <cellStyle name="Percentuale 35 4" xfId="4920" xr:uid="{00000000-0005-0000-0000-0000FD230000}"/>
    <cellStyle name="Percentuale 35 4 2" xfId="4921" xr:uid="{00000000-0005-0000-0000-0000FE230000}"/>
    <cellStyle name="Percentuale 35 4 2 2" xfId="4922" xr:uid="{00000000-0005-0000-0000-0000FF230000}"/>
    <cellStyle name="Percentuale 35 4 3" xfId="4923" xr:uid="{00000000-0005-0000-0000-000000240000}"/>
    <cellStyle name="Percentuale 35 4 4" xfId="4924" xr:uid="{00000000-0005-0000-0000-000001240000}"/>
    <cellStyle name="Percentuale 35 4 5" xfId="6812" xr:uid="{00000000-0005-0000-0000-000002240000}"/>
    <cellStyle name="Percentuale 35 5" xfId="4925" xr:uid="{00000000-0005-0000-0000-000003240000}"/>
    <cellStyle name="Percentuale 35 5 2" xfId="4926" xr:uid="{00000000-0005-0000-0000-000004240000}"/>
    <cellStyle name="Percentuale 35 5 3" xfId="6813" xr:uid="{00000000-0005-0000-0000-000005240000}"/>
    <cellStyle name="Percentuale 35 6" xfId="4927" xr:uid="{00000000-0005-0000-0000-000006240000}"/>
    <cellStyle name="Percentuale 35 7" xfId="6807" xr:uid="{00000000-0005-0000-0000-000007240000}"/>
    <cellStyle name="Percentuale 36" xfId="4928" xr:uid="{00000000-0005-0000-0000-000008240000}"/>
    <cellStyle name="Percentuale 36 2" xfId="4929" xr:uid="{00000000-0005-0000-0000-000009240000}"/>
    <cellStyle name="Percentuale 36 2 2" xfId="4930" xr:uid="{00000000-0005-0000-0000-00000A240000}"/>
    <cellStyle name="Percentuale 36 2 3" xfId="4931" xr:uid="{00000000-0005-0000-0000-00000B240000}"/>
    <cellStyle name="Percentuale 36 2 4" xfId="6815" xr:uid="{00000000-0005-0000-0000-00000C240000}"/>
    <cellStyle name="Percentuale 36 3" xfId="4932" xr:uid="{00000000-0005-0000-0000-00000D240000}"/>
    <cellStyle name="Percentuale 36 3 2" xfId="4933" xr:uid="{00000000-0005-0000-0000-00000E240000}"/>
    <cellStyle name="Percentuale 36 3 2 2" xfId="4934" xr:uid="{00000000-0005-0000-0000-00000F240000}"/>
    <cellStyle name="Percentuale 36 3 2 3" xfId="6817" xr:uid="{00000000-0005-0000-0000-000010240000}"/>
    <cellStyle name="Percentuale 36 3 3" xfId="4935" xr:uid="{00000000-0005-0000-0000-000011240000}"/>
    <cellStyle name="Percentuale 36 3 3 2" xfId="4936" xr:uid="{00000000-0005-0000-0000-000012240000}"/>
    <cellStyle name="Percentuale 36 3 3 3" xfId="4937" xr:uid="{00000000-0005-0000-0000-000013240000}"/>
    <cellStyle name="Percentuale 36 3 3 4" xfId="6818" xr:uid="{00000000-0005-0000-0000-000014240000}"/>
    <cellStyle name="Percentuale 36 3 4" xfId="4938" xr:uid="{00000000-0005-0000-0000-000015240000}"/>
    <cellStyle name="Percentuale 36 3 5" xfId="4939" xr:uid="{00000000-0005-0000-0000-000016240000}"/>
    <cellStyle name="Percentuale 36 3 6" xfId="6816" xr:uid="{00000000-0005-0000-0000-000017240000}"/>
    <cellStyle name="Percentuale 36 4" xfId="4940" xr:uid="{00000000-0005-0000-0000-000018240000}"/>
    <cellStyle name="Percentuale 36 4 2" xfId="4941" xr:uid="{00000000-0005-0000-0000-000019240000}"/>
    <cellStyle name="Percentuale 36 4 2 2" xfId="4942" xr:uid="{00000000-0005-0000-0000-00001A240000}"/>
    <cellStyle name="Percentuale 36 4 3" xfId="4943" xr:uid="{00000000-0005-0000-0000-00001B240000}"/>
    <cellStyle name="Percentuale 36 4 4" xfId="4944" xr:uid="{00000000-0005-0000-0000-00001C240000}"/>
    <cellStyle name="Percentuale 36 4 5" xfId="6819" xr:uid="{00000000-0005-0000-0000-00001D240000}"/>
    <cellStyle name="Percentuale 36 5" xfId="4945" xr:uid="{00000000-0005-0000-0000-00001E240000}"/>
    <cellStyle name="Percentuale 36 5 2" xfId="4946" xr:uid="{00000000-0005-0000-0000-00001F240000}"/>
    <cellStyle name="Percentuale 36 5 3" xfId="6820" xr:uid="{00000000-0005-0000-0000-000020240000}"/>
    <cellStyle name="Percentuale 36 6" xfId="4947" xr:uid="{00000000-0005-0000-0000-000021240000}"/>
    <cellStyle name="Percentuale 36 7" xfId="6814" xr:uid="{00000000-0005-0000-0000-000022240000}"/>
    <cellStyle name="Percentuale 37" xfId="4948" xr:uid="{00000000-0005-0000-0000-000023240000}"/>
    <cellStyle name="Percentuale 37 2" xfId="4949" xr:uid="{00000000-0005-0000-0000-000024240000}"/>
    <cellStyle name="Percentuale 37 2 2" xfId="4950" xr:uid="{00000000-0005-0000-0000-000025240000}"/>
    <cellStyle name="Percentuale 37 2 3" xfId="4951" xr:uid="{00000000-0005-0000-0000-000026240000}"/>
    <cellStyle name="Percentuale 37 2 4" xfId="6822" xr:uid="{00000000-0005-0000-0000-000027240000}"/>
    <cellStyle name="Percentuale 37 3" xfId="4952" xr:uid="{00000000-0005-0000-0000-000028240000}"/>
    <cellStyle name="Percentuale 37 3 2" xfId="4953" xr:uid="{00000000-0005-0000-0000-000029240000}"/>
    <cellStyle name="Percentuale 37 3 2 2" xfId="4954" xr:uid="{00000000-0005-0000-0000-00002A240000}"/>
    <cellStyle name="Percentuale 37 3 2 3" xfId="6824" xr:uid="{00000000-0005-0000-0000-00002B240000}"/>
    <cellStyle name="Percentuale 37 3 3" xfId="4955" xr:uid="{00000000-0005-0000-0000-00002C240000}"/>
    <cellStyle name="Percentuale 37 3 3 2" xfId="4956" xr:uid="{00000000-0005-0000-0000-00002D240000}"/>
    <cellStyle name="Percentuale 37 3 3 3" xfId="4957" xr:uid="{00000000-0005-0000-0000-00002E240000}"/>
    <cellStyle name="Percentuale 37 3 3 4" xfId="6825" xr:uid="{00000000-0005-0000-0000-00002F240000}"/>
    <cellStyle name="Percentuale 37 3 4" xfId="4958" xr:uid="{00000000-0005-0000-0000-000030240000}"/>
    <cellStyle name="Percentuale 37 3 5" xfId="4959" xr:uid="{00000000-0005-0000-0000-000031240000}"/>
    <cellStyle name="Percentuale 37 3 6" xfId="6823" xr:uid="{00000000-0005-0000-0000-000032240000}"/>
    <cellStyle name="Percentuale 37 4" xfId="4960" xr:uid="{00000000-0005-0000-0000-000033240000}"/>
    <cellStyle name="Percentuale 37 4 2" xfId="4961" xr:uid="{00000000-0005-0000-0000-000034240000}"/>
    <cellStyle name="Percentuale 37 4 2 2" xfId="4962" xr:uid="{00000000-0005-0000-0000-000035240000}"/>
    <cellStyle name="Percentuale 37 4 3" xfId="4963" xr:uid="{00000000-0005-0000-0000-000036240000}"/>
    <cellStyle name="Percentuale 37 4 4" xfId="4964" xr:uid="{00000000-0005-0000-0000-000037240000}"/>
    <cellStyle name="Percentuale 37 4 5" xfId="6826" xr:uid="{00000000-0005-0000-0000-000038240000}"/>
    <cellStyle name="Percentuale 37 5" xfId="4965" xr:uid="{00000000-0005-0000-0000-000039240000}"/>
    <cellStyle name="Percentuale 37 5 2" xfId="4966" xr:uid="{00000000-0005-0000-0000-00003A240000}"/>
    <cellStyle name="Percentuale 37 5 3" xfId="6827" xr:uid="{00000000-0005-0000-0000-00003B240000}"/>
    <cellStyle name="Percentuale 37 6" xfId="4967" xr:uid="{00000000-0005-0000-0000-00003C240000}"/>
    <cellStyle name="Percentuale 37 7" xfId="6821" xr:uid="{00000000-0005-0000-0000-00003D240000}"/>
    <cellStyle name="Percentuale 38" xfId="4968" xr:uid="{00000000-0005-0000-0000-00003E240000}"/>
    <cellStyle name="Percentuale 38 2" xfId="4969" xr:uid="{00000000-0005-0000-0000-00003F240000}"/>
    <cellStyle name="Percentuale 38 2 2" xfId="4970" xr:uid="{00000000-0005-0000-0000-000040240000}"/>
    <cellStyle name="Percentuale 38 2 3" xfId="4971" xr:uid="{00000000-0005-0000-0000-000041240000}"/>
    <cellStyle name="Percentuale 38 2 4" xfId="6829" xr:uid="{00000000-0005-0000-0000-000042240000}"/>
    <cellStyle name="Percentuale 38 3" xfId="4972" xr:uid="{00000000-0005-0000-0000-000043240000}"/>
    <cellStyle name="Percentuale 38 3 2" xfId="4973" xr:uid="{00000000-0005-0000-0000-000044240000}"/>
    <cellStyle name="Percentuale 38 3 2 2" xfId="4974" xr:uid="{00000000-0005-0000-0000-000045240000}"/>
    <cellStyle name="Percentuale 38 3 2 3" xfId="6831" xr:uid="{00000000-0005-0000-0000-000046240000}"/>
    <cellStyle name="Percentuale 38 3 3" xfId="4975" xr:uid="{00000000-0005-0000-0000-000047240000}"/>
    <cellStyle name="Percentuale 38 3 3 2" xfId="4976" xr:uid="{00000000-0005-0000-0000-000048240000}"/>
    <cellStyle name="Percentuale 38 3 3 3" xfId="4977" xr:uid="{00000000-0005-0000-0000-000049240000}"/>
    <cellStyle name="Percentuale 38 3 3 4" xfId="6832" xr:uid="{00000000-0005-0000-0000-00004A240000}"/>
    <cellStyle name="Percentuale 38 3 4" xfId="4978" xr:uid="{00000000-0005-0000-0000-00004B240000}"/>
    <cellStyle name="Percentuale 38 3 5" xfId="4979" xr:uid="{00000000-0005-0000-0000-00004C240000}"/>
    <cellStyle name="Percentuale 38 3 6" xfId="6830" xr:uid="{00000000-0005-0000-0000-00004D240000}"/>
    <cellStyle name="Percentuale 38 4" xfId="4980" xr:uid="{00000000-0005-0000-0000-00004E240000}"/>
    <cellStyle name="Percentuale 38 4 2" xfId="4981" xr:uid="{00000000-0005-0000-0000-00004F240000}"/>
    <cellStyle name="Percentuale 38 4 2 2" xfId="4982" xr:uid="{00000000-0005-0000-0000-000050240000}"/>
    <cellStyle name="Percentuale 38 4 3" xfId="4983" xr:uid="{00000000-0005-0000-0000-000051240000}"/>
    <cellStyle name="Percentuale 38 4 4" xfId="4984" xr:uid="{00000000-0005-0000-0000-000052240000}"/>
    <cellStyle name="Percentuale 38 4 5" xfId="6833" xr:uid="{00000000-0005-0000-0000-000053240000}"/>
    <cellStyle name="Percentuale 38 5" xfId="4985" xr:uid="{00000000-0005-0000-0000-000054240000}"/>
    <cellStyle name="Percentuale 38 5 2" xfId="4986" xr:uid="{00000000-0005-0000-0000-000055240000}"/>
    <cellStyle name="Percentuale 38 5 3" xfId="6834" xr:uid="{00000000-0005-0000-0000-000056240000}"/>
    <cellStyle name="Percentuale 38 6" xfId="4987" xr:uid="{00000000-0005-0000-0000-000057240000}"/>
    <cellStyle name="Percentuale 38 7" xfId="6828" xr:uid="{00000000-0005-0000-0000-000058240000}"/>
    <cellStyle name="Percentuale 39" xfId="4988" xr:uid="{00000000-0005-0000-0000-000059240000}"/>
    <cellStyle name="Percentuale 39 2" xfId="4989" xr:uid="{00000000-0005-0000-0000-00005A240000}"/>
    <cellStyle name="Percentuale 39 2 2" xfId="4990" xr:uid="{00000000-0005-0000-0000-00005B240000}"/>
    <cellStyle name="Percentuale 39 2 3" xfId="4991" xr:uid="{00000000-0005-0000-0000-00005C240000}"/>
    <cellStyle name="Percentuale 39 2 4" xfId="6836" xr:uid="{00000000-0005-0000-0000-00005D240000}"/>
    <cellStyle name="Percentuale 39 3" xfId="4992" xr:uid="{00000000-0005-0000-0000-00005E240000}"/>
    <cellStyle name="Percentuale 39 3 2" xfId="4993" xr:uid="{00000000-0005-0000-0000-00005F240000}"/>
    <cellStyle name="Percentuale 39 3 2 2" xfId="4994" xr:uid="{00000000-0005-0000-0000-000060240000}"/>
    <cellStyle name="Percentuale 39 3 2 3" xfId="6838" xr:uid="{00000000-0005-0000-0000-000061240000}"/>
    <cellStyle name="Percentuale 39 3 3" xfId="4995" xr:uid="{00000000-0005-0000-0000-000062240000}"/>
    <cellStyle name="Percentuale 39 3 3 2" xfId="4996" xr:uid="{00000000-0005-0000-0000-000063240000}"/>
    <cellStyle name="Percentuale 39 3 3 3" xfId="4997" xr:uid="{00000000-0005-0000-0000-000064240000}"/>
    <cellStyle name="Percentuale 39 3 3 4" xfId="6839" xr:uid="{00000000-0005-0000-0000-000065240000}"/>
    <cellStyle name="Percentuale 39 3 4" xfId="4998" xr:uid="{00000000-0005-0000-0000-000066240000}"/>
    <cellStyle name="Percentuale 39 3 5" xfId="4999" xr:uid="{00000000-0005-0000-0000-000067240000}"/>
    <cellStyle name="Percentuale 39 3 6" xfId="6837" xr:uid="{00000000-0005-0000-0000-000068240000}"/>
    <cellStyle name="Percentuale 39 4" xfId="5000" xr:uid="{00000000-0005-0000-0000-000069240000}"/>
    <cellStyle name="Percentuale 39 4 2" xfId="5001" xr:uid="{00000000-0005-0000-0000-00006A240000}"/>
    <cellStyle name="Percentuale 39 4 2 2" xfId="5002" xr:uid="{00000000-0005-0000-0000-00006B240000}"/>
    <cellStyle name="Percentuale 39 4 3" xfId="5003" xr:uid="{00000000-0005-0000-0000-00006C240000}"/>
    <cellStyle name="Percentuale 39 4 4" xfId="5004" xr:uid="{00000000-0005-0000-0000-00006D240000}"/>
    <cellStyle name="Percentuale 39 4 5" xfId="6840" xr:uid="{00000000-0005-0000-0000-00006E240000}"/>
    <cellStyle name="Percentuale 39 5" xfId="5005" xr:uid="{00000000-0005-0000-0000-00006F240000}"/>
    <cellStyle name="Percentuale 39 5 2" xfId="5006" xr:uid="{00000000-0005-0000-0000-000070240000}"/>
    <cellStyle name="Percentuale 39 5 3" xfId="6841" xr:uid="{00000000-0005-0000-0000-000071240000}"/>
    <cellStyle name="Percentuale 39 6" xfId="5007" xr:uid="{00000000-0005-0000-0000-000072240000}"/>
    <cellStyle name="Percentuale 39 7" xfId="6835" xr:uid="{00000000-0005-0000-0000-000073240000}"/>
    <cellStyle name="Percentuale 4" xfId="5008" xr:uid="{00000000-0005-0000-0000-000074240000}"/>
    <cellStyle name="Percentuale 4 2" xfId="5009" xr:uid="{00000000-0005-0000-0000-000075240000}"/>
    <cellStyle name="Percentuale 4 2 2" xfId="5010" xr:uid="{00000000-0005-0000-0000-000076240000}"/>
    <cellStyle name="Percentuale 4 2 3" xfId="5011" xr:uid="{00000000-0005-0000-0000-000077240000}"/>
    <cellStyle name="Percentuale 4 2 4" xfId="6843" xr:uid="{00000000-0005-0000-0000-000078240000}"/>
    <cellStyle name="Percentuale 4 3" xfId="5012" xr:uid="{00000000-0005-0000-0000-000079240000}"/>
    <cellStyle name="Percentuale 4 3 2" xfId="5013" xr:uid="{00000000-0005-0000-0000-00007A240000}"/>
    <cellStyle name="Percentuale 4 3 2 2" xfId="5014" xr:uid="{00000000-0005-0000-0000-00007B240000}"/>
    <cellStyle name="Percentuale 4 3 2 3" xfId="6845" xr:uid="{00000000-0005-0000-0000-00007C240000}"/>
    <cellStyle name="Percentuale 4 3 3" xfId="5015" xr:uid="{00000000-0005-0000-0000-00007D240000}"/>
    <cellStyle name="Percentuale 4 3 3 2" xfId="5016" xr:uid="{00000000-0005-0000-0000-00007E240000}"/>
    <cellStyle name="Percentuale 4 3 3 3" xfId="5017" xr:uid="{00000000-0005-0000-0000-00007F240000}"/>
    <cellStyle name="Percentuale 4 3 3 4" xfId="6846" xr:uid="{00000000-0005-0000-0000-000080240000}"/>
    <cellStyle name="Percentuale 4 3 4" xfId="5018" xr:uid="{00000000-0005-0000-0000-000081240000}"/>
    <cellStyle name="Percentuale 4 3 5" xfId="5019" xr:uid="{00000000-0005-0000-0000-000082240000}"/>
    <cellStyle name="Percentuale 4 3 6" xfId="6844" xr:uid="{00000000-0005-0000-0000-000083240000}"/>
    <cellStyle name="Percentuale 4 4" xfId="5020" xr:uid="{00000000-0005-0000-0000-000084240000}"/>
    <cellStyle name="Percentuale 4 4 2" xfId="5021" xr:uid="{00000000-0005-0000-0000-000085240000}"/>
    <cellStyle name="Percentuale 4 4 2 2" xfId="5022" xr:uid="{00000000-0005-0000-0000-000086240000}"/>
    <cellStyle name="Percentuale 4 4 3" xfId="5023" xr:uid="{00000000-0005-0000-0000-000087240000}"/>
    <cellStyle name="Percentuale 4 4 4" xfId="5024" xr:uid="{00000000-0005-0000-0000-000088240000}"/>
    <cellStyle name="Percentuale 4 4 5" xfId="6847" xr:uid="{00000000-0005-0000-0000-000089240000}"/>
    <cellStyle name="Percentuale 4 5" xfId="5025" xr:uid="{00000000-0005-0000-0000-00008A240000}"/>
    <cellStyle name="Percentuale 4 5 2" xfId="5026" xr:uid="{00000000-0005-0000-0000-00008B240000}"/>
    <cellStyle name="Percentuale 4 5 3" xfId="6848" xr:uid="{00000000-0005-0000-0000-00008C240000}"/>
    <cellStyle name="Percentuale 4 6" xfId="5027" xr:uid="{00000000-0005-0000-0000-00008D240000}"/>
    <cellStyle name="Percentuale 4 7" xfId="6842" xr:uid="{00000000-0005-0000-0000-00008E240000}"/>
    <cellStyle name="Percentuale 40" xfId="5028" xr:uid="{00000000-0005-0000-0000-00008F240000}"/>
    <cellStyle name="Percentuale 40 2" xfId="5029" xr:uid="{00000000-0005-0000-0000-000090240000}"/>
    <cellStyle name="Percentuale 40 2 2" xfId="5030" xr:uid="{00000000-0005-0000-0000-000091240000}"/>
    <cellStyle name="Percentuale 40 2 3" xfId="5031" xr:uid="{00000000-0005-0000-0000-000092240000}"/>
    <cellStyle name="Percentuale 40 2 4" xfId="6850" xr:uid="{00000000-0005-0000-0000-000093240000}"/>
    <cellStyle name="Percentuale 40 3" xfId="5032" xr:uid="{00000000-0005-0000-0000-000094240000}"/>
    <cellStyle name="Percentuale 40 3 2" xfId="5033" xr:uid="{00000000-0005-0000-0000-000095240000}"/>
    <cellStyle name="Percentuale 40 3 2 2" xfId="5034" xr:uid="{00000000-0005-0000-0000-000096240000}"/>
    <cellStyle name="Percentuale 40 3 2 3" xfId="6852" xr:uid="{00000000-0005-0000-0000-000097240000}"/>
    <cellStyle name="Percentuale 40 3 3" xfId="5035" xr:uid="{00000000-0005-0000-0000-000098240000}"/>
    <cellStyle name="Percentuale 40 3 3 2" xfId="5036" xr:uid="{00000000-0005-0000-0000-000099240000}"/>
    <cellStyle name="Percentuale 40 3 3 3" xfId="5037" xr:uid="{00000000-0005-0000-0000-00009A240000}"/>
    <cellStyle name="Percentuale 40 3 3 4" xfId="6853" xr:uid="{00000000-0005-0000-0000-00009B240000}"/>
    <cellStyle name="Percentuale 40 3 4" xfId="5038" xr:uid="{00000000-0005-0000-0000-00009C240000}"/>
    <cellStyle name="Percentuale 40 3 5" xfId="5039" xr:uid="{00000000-0005-0000-0000-00009D240000}"/>
    <cellStyle name="Percentuale 40 3 6" xfId="6851" xr:uid="{00000000-0005-0000-0000-00009E240000}"/>
    <cellStyle name="Percentuale 40 4" xfId="5040" xr:uid="{00000000-0005-0000-0000-00009F240000}"/>
    <cellStyle name="Percentuale 40 4 2" xfId="5041" xr:uid="{00000000-0005-0000-0000-0000A0240000}"/>
    <cellStyle name="Percentuale 40 4 2 2" xfId="5042" xr:uid="{00000000-0005-0000-0000-0000A1240000}"/>
    <cellStyle name="Percentuale 40 4 3" xfId="5043" xr:uid="{00000000-0005-0000-0000-0000A2240000}"/>
    <cellStyle name="Percentuale 40 4 4" xfId="5044" xr:uid="{00000000-0005-0000-0000-0000A3240000}"/>
    <cellStyle name="Percentuale 40 4 5" xfId="6854" xr:uid="{00000000-0005-0000-0000-0000A4240000}"/>
    <cellStyle name="Percentuale 40 5" xfId="5045" xr:uid="{00000000-0005-0000-0000-0000A5240000}"/>
    <cellStyle name="Percentuale 40 5 2" xfId="5046" xr:uid="{00000000-0005-0000-0000-0000A6240000}"/>
    <cellStyle name="Percentuale 40 5 3" xfId="6855" xr:uid="{00000000-0005-0000-0000-0000A7240000}"/>
    <cellStyle name="Percentuale 40 6" xfId="5047" xr:uid="{00000000-0005-0000-0000-0000A8240000}"/>
    <cellStyle name="Percentuale 40 7" xfId="6849" xr:uid="{00000000-0005-0000-0000-0000A9240000}"/>
    <cellStyle name="Percentuale 41" xfId="5048" xr:uid="{00000000-0005-0000-0000-0000AA240000}"/>
    <cellStyle name="Percentuale 41 2" xfId="5049" xr:uid="{00000000-0005-0000-0000-0000AB240000}"/>
    <cellStyle name="Percentuale 41 2 2" xfId="5050" xr:uid="{00000000-0005-0000-0000-0000AC240000}"/>
    <cellStyle name="Percentuale 41 2 3" xfId="5051" xr:uid="{00000000-0005-0000-0000-0000AD240000}"/>
    <cellStyle name="Percentuale 41 2 4" xfId="6857" xr:uid="{00000000-0005-0000-0000-0000AE240000}"/>
    <cellStyle name="Percentuale 41 3" xfId="5052" xr:uid="{00000000-0005-0000-0000-0000AF240000}"/>
    <cellStyle name="Percentuale 41 3 2" xfId="5053" xr:uid="{00000000-0005-0000-0000-0000B0240000}"/>
    <cellStyle name="Percentuale 41 3 2 2" xfId="5054" xr:uid="{00000000-0005-0000-0000-0000B1240000}"/>
    <cellStyle name="Percentuale 41 3 2 3" xfId="6859" xr:uid="{00000000-0005-0000-0000-0000B2240000}"/>
    <cellStyle name="Percentuale 41 3 3" xfId="5055" xr:uid="{00000000-0005-0000-0000-0000B3240000}"/>
    <cellStyle name="Percentuale 41 3 3 2" xfId="5056" xr:uid="{00000000-0005-0000-0000-0000B4240000}"/>
    <cellStyle name="Percentuale 41 3 3 3" xfId="5057" xr:uid="{00000000-0005-0000-0000-0000B5240000}"/>
    <cellStyle name="Percentuale 41 3 3 4" xfId="6860" xr:uid="{00000000-0005-0000-0000-0000B6240000}"/>
    <cellStyle name="Percentuale 41 3 4" xfId="5058" xr:uid="{00000000-0005-0000-0000-0000B7240000}"/>
    <cellStyle name="Percentuale 41 3 5" xfId="5059" xr:uid="{00000000-0005-0000-0000-0000B8240000}"/>
    <cellStyle name="Percentuale 41 3 6" xfId="6858" xr:uid="{00000000-0005-0000-0000-0000B9240000}"/>
    <cellStyle name="Percentuale 41 4" xfId="5060" xr:uid="{00000000-0005-0000-0000-0000BA240000}"/>
    <cellStyle name="Percentuale 41 4 2" xfId="5061" xr:uid="{00000000-0005-0000-0000-0000BB240000}"/>
    <cellStyle name="Percentuale 41 4 2 2" xfId="5062" xr:uid="{00000000-0005-0000-0000-0000BC240000}"/>
    <cellStyle name="Percentuale 41 4 3" xfId="5063" xr:uid="{00000000-0005-0000-0000-0000BD240000}"/>
    <cellStyle name="Percentuale 41 4 4" xfId="5064" xr:uid="{00000000-0005-0000-0000-0000BE240000}"/>
    <cellStyle name="Percentuale 41 4 5" xfId="6861" xr:uid="{00000000-0005-0000-0000-0000BF240000}"/>
    <cellStyle name="Percentuale 41 5" xfId="5065" xr:uid="{00000000-0005-0000-0000-0000C0240000}"/>
    <cellStyle name="Percentuale 41 5 2" xfId="5066" xr:uid="{00000000-0005-0000-0000-0000C1240000}"/>
    <cellStyle name="Percentuale 41 5 3" xfId="6862" xr:uid="{00000000-0005-0000-0000-0000C2240000}"/>
    <cellStyle name="Percentuale 41 6" xfId="5067" xr:uid="{00000000-0005-0000-0000-0000C3240000}"/>
    <cellStyle name="Percentuale 41 7" xfId="6856" xr:uid="{00000000-0005-0000-0000-0000C4240000}"/>
    <cellStyle name="Percentuale 42" xfId="5068" xr:uid="{00000000-0005-0000-0000-0000C5240000}"/>
    <cellStyle name="Percentuale 42 2" xfId="5069" xr:uid="{00000000-0005-0000-0000-0000C6240000}"/>
    <cellStyle name="Percentuale 42 2 2" xfId="5070" xr:uid="{00000000-0005-0000-0000-0000C7240000}"/>
    <cellStyle name="Percentuale 42 2 3" xfId="5071" xr:uid="{00000000-0005-0000-0000-0000C8240000}"/>
    <cellStyle name="Percentuale 42 2 4" xfId="6864" xr:uid="{00000000-0005-0000-0000-0000C9240000}"/>
    <cellStyle name="Percentuale 42 3" xfId="5072" xr:uid="{00000000-0005-0000-0000-0000CA240000}"/>
    <cellStyle name="Percentuale 42 3 2" xfId="5073" xr:uid="{00000000-0005-0000-0000-0000CB240000}"/>
    <cellStyle name="Percentuale 42 3 2 2" xfId="5074" xr:uid="{00000000-0005-0000-0000-0000CC240000}"/>
    <cellStyle name="Percentuale 42 3 2 3" xfId="6866" xr:uid="{00000000-0005-0000-0000-0000CD240000}"/>
    <cellStyle name="Percentuale 42 3 3" xfId="5075" xr:uid="{00000000-0005-0000-0000-0000CE240000}"/>
    <cellStyle name="Percentuale 42 3 3 2" xfId="5076" xr:uid="{00000000-0005-0000-0000-0000CF240000}"/>
    <cellStyle name="Percentuale 42 3 3 3" xfId="5077" xr:uid="{00000000-0005-0000-0000-0000D0240000}"/>
    <cellStyle name="Percentuale 42 3 3 4" xfId="6867" xr:uid="{00000000-0005-0000-0000-0000D1240000}"/>
    <cellStyle name="Percentuale 42 3 4" xfId="5078" xr:uid="{00000000-0005-0000-0000-0000D2240000}"/>
    <cellStyle name="Percentuale 42 3 5" xfId="5079" xr:uid="{00000000-0005-0000-0000-0000D3240000}"/>
    <cellStyle name="Percentuale 42 3 6" xfId="6865" xr:uid="{00000000-0005-0000-0000-0000D4240000}"/>
    <cellStyle name="Percentuale 42 4" xfId="5080" xr:uid="{00000000-0005-0000-0000-0000D5240000}"/>
    <cellStyle name="Percentuale 42 4 2" xfId="5081" xr:uid="{00000000-0005-0000-0000-0000D6240000}"/>
    <cellStyle name="Percentuale 42 4 2 2" xfId="5082" xr:uid="{00000000-0005-0000-0000-0000D7240000}"/>
    <cellStyle name="Percentuale 42 4 3" xfId="5083" xr:uid="{00000000-0005-0000-0000-0000D8240000}"/>
    <cellStyle name="Percentuale 42 4 4" xfId="5084" xr:uid="{00000000-0005-0000-0000-0000D9240000}"/>
    <cellStyle name="Percentuale 42 4 5" xfId="6868" xr:uid="{00000000-0005-0000-0000-0000DA240000}"/>
    <cellStyle name="Percentuale 42 5" xfId="5085" xr:uid="{00000000-0005-0000-0000-0000DB240000}"/>
    <cellStyle name="Percentuale 42 5 2" xfId="5086" xr:uid="{00000000-0005-0000-0000-0000DC240000}"/>
    <cellStyle name="Percentuale 42 5 3" xfId="6869" xr:uid="{00000000-0005-0000-0000-0000DD240000}"/>
    <cellStyle name="Percentuale 42 6" xfId="5087" xr:uid="{00000000-0005-0000-0000-0000DE240000}"/>
    <cellStyle name="Percentuale 42 7" xfId="6863" xr:uid="{00000000-0005-0000-0000-0000DF240000}"/>
    <cellStyle name="Percentuale 43" xfId="5088" xr:uid="{00000000-0005-0000-0000-0000E0240000}"/>
    <cellStyle name="Percentuale 43 2" xfId="5089" xr:uid="{00000000-0005-0000-0000-0000E1240000}"/>
    <cellStyle name="Percentuale 43 2 2" xfId="5090" xr:uid="{00000000-0005-0000-0000-0000E2240000}"/>
    <cellStyle name="Percentuale 43 2 3" xfId="5091" xr:uid="{00000000-0005-0000-0000-0000E3240000}"/>
    <cellStyle name="Percentuale 43 2 4" xfId="6871" xr:uid="{00000000-0005-0000-0000-0000E4240000}"/>
    <cellStyle name="Percentuale 43 3" xfId="5092" xr:uid="{00000000-0005-0000-0000-0000E5240000}"/>
    <cellStyle name="Percentuale 43 3 2" xfId="5093" xr:uid="{00000000-0005-0000-0000-0000E6240000}"/>
    <cellStyle name="Percentuale 43 3 2 2" xfId="5094" xr:uid="{00000000-0005-0000-0000-0000E7240000}"/>
    <cellStyle name="Percentuale 43 3 2 3" xfId="6873" xr:uid="{00000000-0005-0000-0000-0000E8240000}"/>
    <cellStyle name="Percentuale 43 3 3" xfId="5095" xr:uid="{00000000-0005-0000-0000-0000E9240000}"/>
    <cellStyle name="Percentuale 43 3 3 2" xfId="5096" xr:uid="{00000000-0005-0000-0000-0000EA240000}"/>
    <cellStyle name="Percentuale 43 3 3 3" xfId="5097" xr:uid="{00000000-0005-0000-0000-0000EB240000}"/>
    <cellStyle name="Percentuale 43 3 3 4" xfId="6874" xr:uid="{00000000-0005-0000-0000-0000EC240000}"/>
    <cellStyle name="Percentuale 43 3 4" xfId="5098" xr:uid="{00000000-0005-0000-0000-0000ED240000}"/>
    <cellStyle name="Percentuale 43 3 5" xfId="5099" xr:uid="{00000000-0005-0000-0000-0000EE240000}"/>
    <cellStyle name="Percentuale 43 3 6" xfId="6872" xr:uid="{00000000-0005-0000-0000-0000EF240000}"/>
    <cellStyle name="Percentuale 43 4" xfId="5100" xr:uid="{00000000-0005-0000-0000-0000F0240000}"/>
    <cellStyle name="Percentuale 43 4 2" xfId="5101" xr:uid="{00000000-0005-0000-0000-0000F1240000}"/>
    <cellStyle name="Percentuale 43 4 2 2" xfId="5102" xr:uid="{00000000-0005-0000-0000-0000F2240000}"/>
    <cellStyle name="Percentuale 43 4 3" xfId="5103" xr:uid="{00000000-0005-0000-0000-0000F3240000}"/>
    <cellStyle name="Percentuale 43 4 4" xfId="5104" xr:uid="{00000000-0005-0000-0000-0000F4240000}"/>
    <cellStyle name="Percentuale 43 4 5" xfId="6875" xr:uid="{00000000-0005-0000-0000-0000F5240000}"/>
    <cellStyle name="Percentuale 43 5" xfId="5105" xr:uid="{00000000-0005-0000-0000-0000F6240000}"/>
    <cellStyle name="Percentuale 43 5 2" xfId="5106" xr:uid="{00000000-0005-0000-0000-0000F7240000}"/>
    <cellStyle name="Percentuale 43 5 3" xfId="6876" xr:uid="{00000000-0005-0000-0000-0000F8240000}"/>
    <cellStyle name="Percentuale 43 6" xfId="5107" xr:uid="{00000000-0005-0000-0000-0000F9240000}"/>
    <cellStyle name="Percentuale 43 7" xfId="6870" xr:uid="{00000000-0005-0000-0000-0000FA240000}"/>
    <cellStyle name="Percentuale 44" xfId="5108" xr:uid="{00000000-0005-0000-0000-0000FB240000}"/>
    <cellStyle name="Percentuale 44 2" xfId="5109" xr:uid="{00000000-0005-0000-0000-0000FC240000}"/>
    <cellStyle name="Percentuale 44 2 2" xfId="5110" xr:uid="{00000000-0005-0000-0000-0000FD240000}"/>
    <cellStyle name="Percentuale 44 2 3" xfId="5111" xr:uid="{00000000-0005-0000-0000-0000FE240000}"/>
    <cellStyle name="Percentuale 44 2 4" xfId="6878" xr:uid="{00000000-0005-0000-0000-0000FF240000}"/>
    <cellStyle name="Percentuale 44 3" xfId="5112" xr:uid="{00000000-0005-0000-0000-000000250000}"/>
    <cellStyle name="Percentuale 44 3 2" xfId="5113" xr:uid="{00000000-0005-0000-0000-000001250000}"/>
    <cellStyle name="Percentuale 44 3 2 2" xfId="5114" xr:uid="{00000000-0005-0000-0000-000002250000}"/>
    <cellStyle name="Percentuale 44 3 2 3" xfId="6880" xr:uid="{00000000-0005-0000-0000-000003250000}"/>
    <cellStyle name="Percentuale 44 3 3" xfId="5115" xr:uid="{00000000-0005-0000-0000-000004250000}"/>
    <cellStyle name="Percentuale 44 3 3 2" xfId="5116" xr:uid="{00000000-0005-0000-0000-000005250000}"/>
    <cellStyle name="Percentuale 44 3 3 3" xfId="5117" xr:uid="{00000000-0005-0000-0000-000006250000}"/>
    <cellStyle name="Percentuale 44 3 3 4" xfId="6881" xr:uid="{00000000-0005-0000-0000-000007250000}"/>
    <cellStyle name="Percentuale 44 3 4" xfId="5118" xr:uid="{00000000-0005-0000-0000-000008250000}"/>
    <cellStyle name="Percentuale 44 3 5" xfId="5119" xr:uid="{00000000-0005-0000-0000-000009250000}"/>
    <cellStyle name="Percentuale 44 3 6" xfId="6879" xr:uid="{00000000-0005-0000-0000-00000A250000}"/>
    <cellStyle name="Percentuale 44 4" xfId="5120" xr:uid="{00000000-0005-0000-0000-00000B250000}"/>
    <cellStyle name="Percentuale 44 4 2" xfId="5121" xr:uid="{00000000-0005-0000-0000-00000C250000}"/>
    <cellStyle name="Percentuale 44 4 2 2" xfId="5122" xr:uid="{00000000-0005-0000-0000-00000D250000}"/>
    <cellStyle name="Percentuale 44 4 3" xfId="5123" xr:uid="{00000000-0005-0000-0000-00000E250000}"/>
    <cellStyle name="Percentuale 44 4 4" xfId="5124" xr:uid="{00000000-0005-0000-0000-00000F250000}"/>
    <cellStyle name="Percentuale 44 4 5" xfId="6882" xr:uid="{00000000-0005-0000-0000-000010250000}"/>
    <cellStyle name="Percentuale 44 5" xfId="5125" xr:uid="{00000000-0005-0000-0000-000011250000}"/>
    <cellStyle name="Percentuale 44 5 2" xfId="5126" xr:uid="{00000000-0005-0000-0000-000012250000}"/>
    <cellStyle name="Percentuale 44 5 3" xfId="6883" xr:uid="{00000000-0005-0000-0000-000013250000}"/>
    <cellStyle name="Percentuale 44 6" xfId="5127" xr:uid="{00000000-0005-0000-0000-000014250000}"/>
    <cellStyle name="Percentuale 44 7" xfId="6877" xr:uid="{00000000-0005-0000-0000-000015250000}"/>
    <cellStyle name="Percentuale 45" xfId="5128" xr:uid="{00000000-0005-0000-0000-000016250000}"/>
    <cellStyle name="Percentuale 45 2" xfId="5129" xr:uid="{00000000-0005-0000-0000-000017250000}"/>
    <cellStyle name="Percentuale 45 2 2" xfId="5130" xr:uid="{00000000-0005-0000-0000-000018250000}"/>
    <cellStyle name="Percentuale 45 2 3" xfId="5131" xr:uid="{00000000-0005-0000-0000-000019250000}"/>
    <cellStyle name="Percentuale 45 2 4" xfId="6885" xr:uid="{00000000-0005-0000-0000-00001A250000}"/>
    <cellStyle name="Percentuale 45 3" xfId="5132" xr:uid="{00000000-0005-0000-0000-00001B250000}"/>
    <cellStyle name="Percentuale 45 3 2" xfId="5133" xr:uid="{00000000-0005-0000-0000-00001C250000}"/>
    <cellStyle name="Percentuale 45 3 2 2" xfId="5134" xr:uid="{00000000-0005-0000-0000-00001D250000}"/>
    <cellStyle name="Percentuale 45 3 2 3" xfId="6887" xr:uid="{00000000-0005-0000-0000-00001E250000}"/>
    <cellStyle name="Percentuale 45 3 3" xfId="5135" xr:uid="{00000000-0005-0000-0000-00001F250000}"/>
    <cellStyle name="Percentuale 45 3 3 2" xfId="5136" xr:uid="{00000000-0005-0000-0000-000020250000}"/>
    <cellStyle name="Percentuale 45 3 3 3" xfId="5137" xr:uid="{00000000-0005-0000-0000-000021250000}"/>
    <cellStyle name="Percentuale 45 3 3 4" xfId="6888" xr:uid="{00000000-0005-0000-0000-000022250000}"/>
    <cellStyle name="Percentuale 45 3 4" xfId="5138" xr:uid="{00000000-0005-0000-0000-000023250000}"/>
    <cellStyle name="Percentuale 45 3 5" xfId="5139" xr:uid="{00000000-0005-0000-0000-000024250000}"/>
    <cellStyle name="Percentuale 45 3 6" xfId="6886" xr:uid="{00000000-0005-0000-0000-000025250000}"/>
    <cellStyle name="Percentuale 45 4" xfId="5140" xr:uid="{00000000-0005-0000-0000-000026250000}"/>
    <cellStyle name="Percentuale 45 4 2" xfId="5141" xr:uid="{00000000-0005-0000-0000-000027250000}"/>
    <cellStyle name="Percentuale 45 4 2 2" xfId="5142" xr:uid="{00000000-0005-0000-0000-000028250000}"/>
    <cellStyle name="Percentuale 45 4 3" xfId="5143" xr:uid="{00000000-0005-0000-0000-000029250000}"/>
    <cellStyle name="Percentuale 45 4 4" xfId="5144" xr:uid="{00000000-0005-0000-0000-00002A250000}"/>
    <cellStyle name="Percentuale 45 4 5" xfId="6889" xr:uid="{00000000-0005-0000-0000-00002B250000}"/>
    <cellStyle name="Percentuale 45 5" xfId="5145" xr:uid="{00000000-0005-0000-0000-00002C250000}"/>
    <cellStyle name="Percentuale 45 5 2" xfId="5146" xr:uid="{00000000-0005-0000-0000-00002D250000}"/>
    <cellStyle name="Percentuale 45 5 3" xfId="6890" xr:uid="{00000000-0005-0000-0000-00002E250000}"/>
    <cellStyle name="Percentuale 45 6" xfId="5147" xr:uid="{00000000-0005-0000-0000-00002F250000}"/>
    <cellStyle name="Percentuale 45 7" xfId="6884" xr:uid="{00000000-0005-0000-0000-000030250000}"/>
    <cellStyle name="Percentuale 46" xfId="5148" xr:uid="{00000000-0005-0000-0000-000031250000}"/>
    <cellStyle name="Percentuale 46 2" xfId="5149" xr:uid="{00000000-0005-0000-0000-000032250000}"/>
    <cellStyle name="Percentuale 46 2 2" xfId="5150" xr:uid="{00000000-0005-0000-0000-000033250000}"/>
    <cellStyle name="Percentuale 46 2 3" xfId="5151" xr:uid="{00000000-0005-0000-0000-000034250000}"/>
    <cellStyle name="Percentuale 46 2 4" xfId="6892" xr:uid="{00000000-0005-0000-0000-000035250000}"/>
    <cellStyle name="Percentuale 46 3" xfId="5152" xr:uid="{00000000-0005-0000-0000-000036250000}"/>
    <cellStyle name="Percentuale 46 3 2" xfId="5153" xr:uid="{00000000-0005-0000-0000-000037250000}"/>
    <cellStyle name="Percentuale 46 3 2 2" xfId="5154" xr:uid="{00000000-0005-0000-0000-000038250000}"/>
    <cellStyle name="Percentuale 46 3 2 3" xfId="6894" xr:uid="{00000000-0005-0000-0000-000039250000}"/>
    <cellStyle name="Percentuale 46 3 3" xfId="5155" xr:uid="{00000000-0005-0000-0000-00003A250000}"/>
    <cellStyle name="Percentuale 46 3 3 2" xfId="5156" xr:uid="{00000000-0005-0000-0000-00003B250000}"/>
    <cellStyle name="Percentuale 46 3 3 3" xfId="5157" xr:uid="{00000000-0005-0000-0000-00003C250000}"/>
    <cellStyle name="Percentuale 46 3 3 4" xfId="6895" xr:uid="{00000000-0005-0000-0000-00003D250000}"/>
    <cellStyle name="Percentuale 46 3 4" xfId="5158" xr:uid="{00000000-0005-0000-0000-00003E250000}"/>
    <cellStyle name="Percentuale 46 3 5" xfId="5159" xr:uid="{00000000-0005-0000-0000-00003F250000}"/>
    <cellStyle name="Percentuale 46 3 6" xfId="6893" xr:uid="{00000000-0005-0000-0000-000040250000}"/>
    <cellStyle name="Percentuale 46 4" xfId="5160" xr:uid="{00000000-0005-0000-0000-000041250000}"/>
    <cellStyle name="Percentuale 46 4 2" xfId="5161" xr:uid="{00000000-0005-0000-0000-000042250000}"/>
    <cellStyle name="Percentuale 46 4 2 2" xfId="5162" xr:uid="{00000000-0005-0000-0000-000043250000}"/>
    <cellStyle name="Percentuale 46 4 3" xfId="5163" xr:uid="{00000000-0005-0000-0000-000044250000}"/>
    <cellStyle name="Percentuale 46 4 4" xfId="5164" xr:uid="{00000000-0005-0000-0000-000045250000}"/>
    <cellStyle name="Percentuale 46 4 5" xfId="6896" xr:uid="{00000000-0005-0000-0000-000046250000}"/>
    <cellStyle name="Percentuale 46 5" xfId="5165" xr:uid="{00000000-0005-0000-0000-000047250000}"/>
    <cellStyle name="Percentuale 46 5 2" xfId="5166" xr:uid="{00000000-0005-0000-0000-000048250000}"/>
    <cellStyle name="Percentuale 46 5 3" xfId="6897" xr:uid="{00000000-0005-0000-0000-000049250000}"/>
    <cellStyle name="Percentuale 46 6" xfId="5167" xr:uid="{00000000-0005-0000-0000-00004A250000}"/>
    <cellStyle name="Percentuale 46 7" xfId="6891" xr:uid="{00000000-0005-0000-0000-00004B250000}"/>
    <cellStyle name="Percentuale 47" xfId="5168" xr:uid="{00000000-0005-0000-0000-00004C250000}"/>
    <cellStyle name="Percentuale 47 2" xfId="5169" xr:uid="{00000000-0005-0000-0000-00004D250000}"/>
    <cellStyle name="Percentuale 47 2 2" xfId="5170" xr:uid="{00000000-0005-0000-0000-00004E250000}"/>
    <cellStyle name="Percentuale 47 2 3" xfId="5171" xr:uid="{00000000-0005-0000-0000-00004F250000}"/>
    <cellStyle name="Percentuale 47 2 4" xfId="6899" xr:uid="{00000000-0005-0000-0000-000050250000}"/>
    <cellStyle name="Percentuale 47 3" xfId="5172" xr:uid="{00000000-0005-0000-0000-000051250000}"/>
    <cellStyle name="Percentuale 47 3 2" xfId="5173" xr:uid="{00000000-0005-0000-0000-000052250000}"/>
    <cellStyle name="Percentuale 47 3 2 2" xfId="5174" xr:uid="{00000000-0005-0000-0000-000053250000}"/>
    <cellStyle name="Percentuale 47 3 2 3" xfId="6901" xr:uid="{00000000-0005-0000-0000-000054250000}"/>
    <cellStyle name="Percentuale 47 3 3" xfId="5175" xr:uid="{00000000-0005-0000-0000-000055250000}"/>
    <cellStyle name="Percentuale 47 3 3 2" xfId="5176" xr:uid="{00000000-0005-0000-0000-000056250000}"/>
    <cellStyle name="Percentuale 47 3 3 3" xfId="5177" xr:uid="{00000000-0005-0000-0000-000057250000}"/>
    <cellStyle name="Percentuale 47 3 3 4" xfId="6902" xr:uid="{00000000-0005-0000-0000-000058250000}"/>
    <cellStyle name="Percentuale 47 3 4" xfId="5178" xr:uid="{00000000-0005-0000-0000-000059250000}"/>
    <cellStyle name="Percentuale 47 3 5" xfId="5179" xr:uid="{00000000-0005-0000-0000-00005A250000}"/>
    <cellStyle name="Percentuale 47 3 6" xfId="6900" xr:uid="{00000000-0005-0000-0000-00005B250000}"/>
    <cellStyle name="Percentuale 47 4" xfId="5180" xr:uid="{00000000-0005-0000-0000-00005C250000}"/>
    <cellStyle name="Percentuale 47 4 2" xfId="5181" xr:uid="{00000000-0005-0000-0000-00005D250000}"/>
    <cellStyle name="Percentuale 47 4 2 2" xfId="5182" xr:uid="{00000000-0005-0000-0000-00005E250000}"/>
    <cellStyle name="Percentuale 47 4 3" xfId="5183" xr:uid="{00000000-0005-0000-0000-00005F250000}"/>
    <cellStyle name="Percentuale 47 4 4" xfId="5184" xr:uid="{00000000-0005-0000-0000-000060250000}"/>
    <cellStyle name="Percentuale 47 4 5" xfId="6903" xr:uid="{00000000-0005-0000-0000-000061250000}"/>
    <cellStyle name="Percentuale 47 5" xfId="5185" xr:uid="{00000000-0005-0000-0000-000062250000}"/>
    <cellStyle name="Percentuale 47 5 2" xfId="5186" xr:uid="{00000000-0005-0000-0000-000063250000}"/>
    <cellStyle name="Percentuale 47 5 3" xfId="6904" xr:uid="{00000000-0005-0000-0000-000064250000}"/>
    <cellStyle name="Percentuale 47 6" xfId="5187" xr:uid="{00000000-0005-0000-0000-000065250000}"/>
    <cellStyle name="Percentuale 47 7" xfId="6898" xr:uid="{00000000-0005-0000-0000-000066250000}"/>
    <cellStyle name="Percentuale 48" xfId="5188" xr:uid="{00000000-0005-0000-0000-000067250000}"/>
    <cellStyle name="Percentuale 48 2" xfId="5189" xr:uid="{00000000-0005-0000-0000-000068250000}"/>
    <cellStyle name="Percentuale 48 2 2" xfId="5190" xr:uid="{00000000-0005-0000-0000-000069250000}"/>
    <cellStyle name="Percentuale 48 2 3" xfId="5191" xr:uid="{00000000-0005-0000-0000-00006A250000}"/>
    <cellStyle name="Percentuale 48 2 4" xfId="6906" xr:uid="{00000000-0005-0000-0000-00006B250000}"/>
    <cellStyle name="Percentuale 48 3" xfId="5192" xr:uid="{00000000-0005-0000-0000-00006C250000}"/>
    <cellStyle name="Percentuale 48 3 2" xfId="5193" xr:uid="{00000000-0005-0000-0000-00006D250000}"/>
    <cellStyle name="Percentuale 48 3 2 2" xfId="5194" xr:uid="{00000000-0005-0000-0000-00006E250000}"/>
    <cellStyle name="Percentuale 48 3 2 3" xfId="6908" xr:uid="{00000000-0005-0000-0000-00006F250000}"/>
    <cellStyle name="Percentuale 48 3 3" xfId="5195" xr:uid="{00000000-0005-0000-0000-000070250000}"/>
    <cellStyle name="Percentuale 48 3 3 2" xfId="5196" xr:uid="{00000000-0005-0000-0000-000071250000}"/>
    <cellStyle name="Percentuale 48 3 3 3" xfId="5197" xr:uid="{00000000-0005-0000-0000-000072250000}"/>
    <cellStyle name="Percentuale 48 3 3 4" xfId="6909" xr:uid="{00000000-0005-0000-0000-000073250000}"/>
    <cellStyle name="Percentuale 48 3 4" xfId="5198" xr:uid="{00000000-0005-0000-0000-000074250000}"/>
    <cellStyle name="Percentuale 48 3 5" xfId="5199" xr:uid="{00000000-0005-0000-0000-000075250000}"/>
    <cellStyle name="Percentuale 48 3 6" xfId="6907" xr:uid="{00000000-0005-0000-0000-000076250000}"/>
    <cellStyle name="Percentuale 48 4" xfId="5200" xr:uid="{00000000-0005-0000-0000-000077250000}"/>
    <cellStyle name="Percentuale 48 4 2" xfId="5201" xr:uid="{00000000-0005-0000-0000-000078250000}"/>
    <cellStyle name="Percentuale 48 4 2 2" xfId="5202" xr:uid="{00000000-0005-0000-0000-000079250000}"/>
    <cellStyle name="Percentuale 48 4 3" xfId="5203" xr:uid="{00000000-0005-0000-0000-00007A250000}"/>
    <cellStyle name="Percentuale 48 4 4" xfId="5204" xr:uid="{00000000-0005-0000-0000-00007B250000}"/>
    <cellStyle name="Percentuale 48 4 5" xfId="6910" xr:uid="{00000000-0005-0000-0000-00007C250000}"/>
    <cellStyle name="Percentuale 48 5" xfId="5205" xr:uid="{00000000-0005-0000-0000-00007D250000}"/>
    <cellStyle name="Percentuale 48 5 2" xfId="5206" xr:uid="{00000000-0005-0000-0000-00007E250000}"/>
    <cellStyle name="Percentuale 48 5 3" xfId="6911" xr:uid="{00000000-0005-0000-0000-00007F250000}"/>
    <cellStyle name="Percentuale 48 6" xfId="5207" xr:uid="{00000000-0005-0000-0000-000080250000}"/>
    <cellStyle name="Percentuale 48 7" xfId="6905" xr:uid="{00000000-0005-0000-0000-000081250000}"/>
    <cellStyle name="Percentuale 49" xfId="5208" xr:uid="{00000000-0005-0000-0000-000082250000}"/>
    <cellStyle name="Percentuale 49 2" xfId="5209" xr:uid="{00000000-0005-0000-0000-000083250000}"/>
    <cellStyle name="Percentuale 49 2 2" xfId="5210" xr:uid="{00000000-0005-0000-0000-000084250000}"/>
    <cellStyle name="Percentuale 49 2 3" xfId="5211" xr:uid="{00000000-0005-0000-0000-000085250000}"/>
    <cellStyle name="Percentuale 49 2 4" xfId="6913" xr:uid="{00000000-0005-0000-0000-000086250000}"/>
    <cellStyle name="Percentuale 49 3" xfId="5212" xr:uid="{00000000-0005-0000-0000-000087250000}"/>
    <cellStyle name="Percentuale 49 3 2" xfId="5213" xr:uid="{00000000-0005-0000-0000-000088250000}"/>
    <cellStyle name="Percentuale 49 3 2 2" xfId="5214" xr:uid="{00000000-0005-0000-0000-000089250000}"/>
    <cellStyle name="Percentuale 49 3 2 3" xfId="6915" xr:uid="{00000000-0005-0000-0000-00008A250000}"/>
    <cellStyle name="Percentuale 49 3 3" xfId="5215" xr:uid="{00000000-0005-0000-0000-00008B250000}"/>
    <cellStyle name="Percentuale 49 3 3 2" xfId="5216" xr:uid="{00000000-0005-0000-0000-00008C250000}"/>
    <cellStyle name="Percentuale 49 3 3 3" xfId="5217" xr:uid="{00000000-0005-0000-0000-00008D250000}"/>
    <cellStyle name="Percentuale 49 3 3 4" xfId="6916" xr:uid="{00000000-0005-0000-0000-00008E250000}"/>
    <cellStyle name="Percentuale 49 3 4" xfId="5218" xr:uid="{00000000-0005-0000-0000-00008F250000}"/>
    <cellStyle name="Percentuale 49 3 5" xfId="5219" xr:uid="{00000000-0005-0000-0000-000090250000}"/>
    <cellStyle name="Percentuale 49 3 6" xfId="6914" xr:uid="{00000000-0005-0000-0000-000091250000}"/>
    <cellStyle name="Percentuale 49 4" xfId="5220" xr:uid="{00000000-0005-0000-0000-000092250000}"/>
    <cellStyle name="Percentuale 49 4 2" xfId="5221" xr:uid="{00000000-0005-0000-0000-000093250000}"/>
    <cellStyle name="Percentuale 49 4 2 2" xfId="5222" xr:uid="{00000000-0005-0000-0000-000094250000}"/>
    <cellStyle name="Percentuale 49 4 3" xfId="5223" xr:uid="{00000000-0005-0000-0000-000095250000}"/>
    <cellStyle name="Percentuale 49 4 4" xfId="5224" xr:uid="{00000000-0005-0000-0000-000096250000}"/>
    <cellStyle name="Percentuale 49 4 5" xfId="6917" xr:uid="{00000000-0005-0000-0000-000097250000}"/>
    <cellStyle name="Percentuale 49 5" xfId="5225" xr:uid="{00000000-0005-0000-0000-000098250000}"/>
    <cellStyle name="Percentuale 49 5 2" xfId="5226" xr:uid="{00000000-0005-0000-0000-000099250000}"/>
    <cellStyle name="Percentuale 49 5 3" xfId="6918" xr:uid="{00000000-0005-0000-0000-00009A250000}"/>
    <cellStyle name="Percentuale 49 6" xfId="5227" xr:uid="{00000000-0005-0000-0000-00009B250000}"/>
    <cellStyle name="Percentuale 49 7" xfId="6912" xr:uid="{00000000-0005-0000-0000-00009C250000}"/>
    <cellStyle name="Percentuale 5" xfId="5228" xr:uid="{00000000-0005-0000-0000-00009D250000}"/>
    <cellStyle name="Percentuale 5 2" xfId="5229" xr:uid="{00000000-0005-0000-0000-00009E250000}"/>
    <cellStyle name="Percentuale 5 2 2" xfId="5230" xr:uid="{00000000-0005-0000-0000-00009F250000}"/>
    <cellStyle name="Percentuale 5 2 3" xfId="5231" xr:uid="{00000000-0005-0000-0000-0000A0250000}"/>
    <cellStyle name="Percentuale 5 2 4" xfId="6920" xr:uid="{00000000-0005-0000-0000-0000A1250000}"/>
    <cellStyle name="Percentuale 5 3" xfId="5232" xr:uid="{00000000-0005-0000-0000-0000A2250000}"/>
    <cellStyle name="Percentuale 5 3 2" xfId="5233" xr:uid="{00000000-0005-0000-0000-0000A3250000}"/>
    <cellStyle name="Percentuale 5 3 2 2" xfId="5234" xr:uid="{00000000-0005-0000-0000-0000A4250000}"/>
    <cellStyle name="Percentuale 5 3 2 3" xfId="6922" xr:uid="{00000000-0005-0000-0000-0000A5250000}"/>
    <cellStyle name="Percentuale 5 3 3" xfId="5235" xr:uid="{00000000-0005-0000-0000-0000A6250000}"/>
    <cellStyle name="Percentuale 5 3 3 2" xfId="5236" xr:uid="{00000000-0005-0000-0000-0000A7250000}"/>
    <cellStyle name="Percentuale 5 3 3 3" xfId="5237" xr:uid="{00000000-0005-0000-0000-0000A8250000}"/>
    <cellStyle name="Percentuale 5 3 3 4" xfId="6923" xr:uid="{00000000-0005-0000-0000-0000A9250000}"/>
    <cellStyle name="Percentuale 5 3 4" xfId="5238" xr:uid="{00000000-0005-0000-0000-0000AA250000}"/>
    <cellStyle name="Percentuale 5 3 5" xfId="5239" xr:uid="{00000000-0005-0000-0000-0000AB250000}"/>
    <cellStyle name="Percentuale 5 3 6" xfId="6921" xr:uid="{00000000-0005-0000-0000-0000AC250000}"/>
    <cellStyle name="Percentuale 5 4" xfId="5240" xr:uid="{00000000-0005-0000-0000-0000AD250000}"/>
    <cellStyle name="Percentuale 5 4 2" xfId="5241" xr:uid="{00000000-0005-0000-0000-0000AE250000}"/>
    <cellStyle name="Percentuale 5 4 2 2" xfId="5242" xr:uid="{00000000-0005-0000-0000-0000AF250000}"/>
    <cellStyle name="Percentuale 5 4 3" xfId="5243" xr:uid="{00000000-0005-0000-0000-0000B0250000}"/>
    <cellStyle name="Percentuale 5 4 4" xfId="5244" xr:uid="{00000000-0005-0000-0000-0000B1250000}"/>
    <cellStyle name="Percentuale 5 4 5" xfId="6924" xr:uid="{00000000-0005-0000-0000-0000B2250000}"/>
    <cellStyle name="Percentuale 5 5" xfId="5245" xr:uid="{00000000-0005-0000-0000-0000B3250000}"/>
    <cellStyle name="Percentuale 5 5 2" xfId="5246" xr:uid="{00000000-0005-0000-0000-0000B4250000}"/>
    <cellStyle name="Percentuale 5 5 3" xfId="6925" xr:uid="{00000000-0005-0000-0000-0000B5250000}"/>
    <cellStyle name="Percentuale 5 6" xfId="5247" xr:uid="{00000000-0005-0000-0000-0000B6250000}"/>
    <cellStyle name="Percentuale 5 7" xfId="6919" xr:uid="{00000000-0005-0000-0000-0000B7250000}"/>
    <cellStyle name="Percentuale 50" xfId="5248" xr:uid="{00000000-0005-0000-0000-0000B8250000}"/>
    <cellStyle name="Percentuale 50 2" xfId="5249" xr:uid="{00000000-0005-0000-0000-0000B9250000}"/>
    <cellStyle name="Percentuale 50 2 2" xfId="5250" xr:uid="{00000000-0005-0000-0000-0000BA250000}"/>
    <cellStyle name="Percentuale 50 2 3" xfId="5251" xr:uid="{00000000-0005-0000-0000-0000BB250000}"/>
    <cellStyle name="Percentuale 50 2 4" xfId="6927" xr:uid="{00000000-0005-0000-0000-0000BC250000}"/>
    <cellStyle name="Percentuale 50 3" xfId="5252" xr:uid="{00000000-0005-0000-0000-0000BD250000}"/>
    <cellStyle name="Percentuale 50 3 2" xfId="5253" xr:uid="{00000000-0005-0000-0000-0000BE250000}"/>
    <cellStyle name="Percentuale 50 3 2 2" xfId="5254" xr:uid="{00000000-0005-0000-0000-0000BF250000}"/>
    <cellStyle name="Percentuale 50 3 2 3" xfId="6929" xr:uid="{00000000-0005-0000-0000-0000C0250000}"/>
    <cellStyle name="Percentuale 50 3 3" xfId="5255" xr:uid="{00000000-0005-0000-0000-0000C1250000}"/>
    <cellStyle name="Percentuale 50 3 3 2" xfId="5256" xr:uid="{00000000-0005-0000-0000-0000C2250000}"/>
    <cellStyle name="Percentuale 50 3 3 3" xfId="5257" xr:uid="{00000000-0005-0000-0000-0000C3250000}"/>
    <cellStyle name="Percentuale 50 3 3 4" xfId="6930" xr:uid="{00000000-0005-0000-0000-0000C4250000}"/>
    <cellStyle name="Percentuale 50 3 4" xfId="5258" xr:uid="{00000000-0005-0000-0000-0000C5250000}"/>
    <cellStyle name="Percentuale 50 3 5" xfId="5259" xr:uid="{00000000-0005-0000-0000-0000C6250000}"/>
    <cellStyle name="Percentuale 50 3 6" xfId="6928" xr:uid="{00000000-0005-0000-0000-0000C7250000}"/>
    <cellStyle name="Percentuale 50 4" xfId="5260" xr:uid="{00000000-0005-0000-0000-0000C8250000}"/>
    <cellStyle name="Percentuale 50 4 2" xfId="5261" xr:uid="{00000000-0005-0000-0000-0000C9250000}"/>
    <cellStyle name="Percentuale 50 4 2 2" xfId="5262" xr:uid="{00000000-0005-0000-0000-0000CA250000}"/>
    <cellStyle name="Percentuale 50 4 3" xfId="5263" xr:uid="{00000000-0005-0000-0000-0000CB250000}"/>
    <cellStyle name="Percentuale 50 4 4" xfId="5264" xr:uid="{00000000-0005-0000-0000-0000CC250000}"/>
    <cellStyle name="Percentuale 50 4 5" xfId="6931" xr:uid="{00000000-0005-0000-0000-0000CD250000}"/>
    <cellStyle name="Percentuale 50 5" xfId="5265" xr:uid="{00000000-0005-0000-0000-0000CE250000}"/>
    <cellStyle name="Percentuale 50 5 2" xfId="5266" xr:uid="{00000000-0005-0000-0000-0000CF250000}"/>
    <cellStyle name="Percentuale 50 5 3" xfId="6932" xr:uid="{00000000-0005-0000-0000-0000D0250000}"/>
    <cellStyle name="Percentuale 50 6" xfId="5267" xr:uid="{00000000-0005-0000-0000-0000D1250000}"/>
    <cellStyle name="Percentuale 50 7" xfId="6926" xr:uid="{00000000-0005-0000-0000-0000D2250000}"/>
    <cellStyle name="Percentuale 51" xfId="5268" xr:uid="{00000000-0005-0000-0000-0000D3250000}"/>
    <cellStyle name="Percentuale 51 2" xfId="5269" xr:uid="{00000000-0005-0000-0000-0000D4250000}"/>
    <cellStyle name="Percentuale 51 2 2" xfId="5270" xr:uid="{00000000-0005-0000-0000-0000D5250000}"/>
    <cellStyle name="Percentuale 51 2 3" xfId="5271" xr:uid="{00000000-0005-0000-0000-0000D6250000}"/>
    <cellStyle name="Percentuale 51 2 4" xfId="6934" xr:uid="{00000000-0005-0000-0000-0000D7250000}"/>
    <cellStyle name="Percentuale 51 3" xfId="5272" xr:uid="{00000000-0005-0000-0000-0000D8250000}"/>
    <cellStyle name="Percentuale 51 3 2" xfId="5273" xr:uid="{00000000-0005-0000-0000-0000D9250000}"/>
    <cellStyle name="Percentuale 51 3 2 2" xfId="5274" xr:uid="{00000000-0005-0000-0000-0000DA250000}"/>
    <cellStyle name="Percentuale 51 3 2 3" xfId="6936" xr:uid="{00000000-0005-0000-0000-0000DB250000}"/>
    <cellStyle name="Percentuale 51 3 3" xfId="5275" xr:uid="{00000000-0005-0000-0000-0000DC250000}"/>
    <cellStyle name="Percentuale 51 3 3 2" xfId="5276" xr:uid="{00000000-0005-0000-0000-0000DD250000}"/>
    <cellStyle name="Percentuale 51 3 3 3" xfId="5277" xr:uid="{00000000-0005-0000-0000-0000DE250000}"/>
    <cellStyle name="Percentuale 51 3 3 4" xfId="6937" xr:uid="{00000000-0005-0000-0000-0000DF250000}"/>
    <cellStyle name="Percentuale 51 3 4" xfId="5278" xr:uid="{00000000-0005-0000-0000-0000E0250000}"/>
    <cellStyle name="Percentuale 51 3 5" xfId="5279" xr:uid="{00000000-0005-0000-0000-0000E1250000}"/>
    <cellStyle name="Percentuale 51 3 6" xfId="6935" xr:uid="{00000000-0005-0000-0000-0000E2250000}"/>
    <cellStyle name="Percentuale 51 4" xfId="5280" xr:uid="{00000000-0005-0000-0000-0000E3250000}"/>
    <cellStyle name="Percentuale 51 4 2" xfId="5281" xr:uid="{00000000-0005-0000-0000-0000E4250000}"/>
    <cellStyle name="Percentuale 51 4 2 2" xfId="5282" xr:uid="{00000000-0005-0000-0000-0000E5250000}"/>
    <cellStyle name="Percentuale 51 4 3" xfId="5283" xr:uid="{00000000-0005-0000-0000-0000E6250000}"/>
    <cellStyle name="Percentuale 51 4 4" xfId="5284" xr:uid="{00000000-0005-0000-0000-0000E7250000}"/>
    <cellStyle name="Percentuale 51 4 5" xfId="6938" xr:uid="{00000000-0005-0000-0000-0000E8250000}"/>
    <cellStyle name="Percentuale 51 5" xfId="5285" xr:uid="{00000000-0005-0000-0000-0000E9250000}"/>
    <cellStyle name="Percentuale 51 5 2" xfId="5286" xr:uid="{00000000-0005-0000-0000-0000EA250000}"/>
    <cellStyle name="Percentuale 51 5 3" xfId="6939" xr:uid="{00000000-0005-0000-0000-0000EB250000}"/>
    <cellStyle name="Percentuale 51 6" xfId="5287" xr:uid="{00000000-0005-0000-0000-0000EC250000}"/>
    <cellStyle name="Percentuale 51 7" xfId="6933" xr:uid="{00000000-0005-0000-0000-0000ED250000}"/>
    <cellStyle name="Percentuale 52" xfId="5288" xr:uid="{00000000-0005-0000-0000-0000EE250000}"/>
    <cellStyle name="Percentuale 52 2" xfId="5289" xr:uid="{00000000-0005-0000-0000-0000EF250000}"/>
    <cellStyle name="Percentuale 52 2 2" xfId="5290" xr:uid="{00000000-0005-0000-0000-0000F0250000}"/>
    <cellStyle name="Percentuale 52 2 3" xfId="5291" xr:uid="{00000000-0005-0000-0000-0000F1250000}"/>
    <cellStyle name="Percentuale 52 2 4" xfId="6941" xr:uid="{00000000-0005-0000-0000-0000F2250000}"/>
    <cellStyle name="Percentuale 52 3" xfId="5292" xr:uid="{00000000-0005-0000-0000-0000F3250000}"/>
    <cellStyle name="Percentuale 52 3 2" xfId="5293" xr:uid="{00000000-0005-0000-0000-0000F4250000}"/>
    <cellStyle name="Percentuale 52 3 2 2" xfId="5294" xr:uid="{00000000-0005-0000-0000-0000F5250000}"/>
    <cellStyle name="Percentuale 52 3 2 3" xfId="6943" xr:uid="{00000000-0005-0000-0000-0000F6250000}"/>
    <cellStyle name="Percentuale 52 3 3" xfId="5295" xr:uid="{00000000-0005-0000-0000-0000F7250000}"/>
    <cellStyle name="Percentuale 52 3 3 2" xfId="5296" xr:uid="{00000000-0005-0000-0000-0000F8250000}"/>
    <cellStyle name="Percentuale 52 3 3 3" xfId="5297" xr:uid="{00000000-0005-0000-0000-0000F9250000}"/>
    <cellStyle name="Percentuale 52 3 3 4" xfId="6944" xr:uid="{00000000-0005-0000-0000-0000FA250000}"/>
    <cellStyle name="Percentuale 52 3 4" xfId="5298" xr:uid="{00000000-0005-0000-0000-0000FB250000}"/>
    <cellStyle name="Percentuale 52 3 5" xfId="5299" xr:uid="{00000000-0005-0000-0000-0000FC250000}"/>
    <cellStyle name="Percentuale 52 3 6" xfId="6942" xr:uid="{00000000-0005-0000-0000-0000FD250000}"/>
    <cellStyle name="Percentuale 52 4" xfId="5300" xr:uid="{00000000-0005-0000-0000-0000FE250000}"/>
    <cellStyle name="Percentuale 52 4 2" xfId="5301" xr:uid="{00000000-0005-0000-0000-0000FF250000}"/>
    <cellStyle name="Percentuale 52 4 2 2" xfId="5302" xr:uid="{00000000-0005-0000-0000-000000260000}"/>
    <cellStyle name="Percentuale 52 4 3" xfId="5303" xr:uid="{00000000-0005-0000-0000-000001260000}"/>
    <cellStyle name="Percentuale 52 4 4" xfId="5304" xr:uid="{00000000-0005-0000-0000-000002260000}"/>
    <cellStyle name="Percentuale 52 4 5" xfId="6945" xr:uid="{00000000-0005-0000-0000-000003260000}"/>
    <cellStyle name="Percentuale 52 5" xfId="5305" xr:uid="{00000000-0005-0000-0000-000004260000}"/>
    <cellStyle name="Percentuale 52 5 2" xfId="5306" xr:uid="{00000000-0005-0000-0000-000005260000}"/>
    <cellStyle name="Percentuale 52 5 3" xfId="6946" xr:uid="{00000000-0005-0000-0000-000006260000}"/>
    <cellStyle name="Percentuale 52 6" xfId="5307" xr:uid="{00000000-0005-0000-0000-000007260000}"/>
    <cellStyle name="Percentuale 52 7" xfId="6940" xr:uid="{00000000-0005-0000-0000-000008260000}"/>
    <cellStyle name="Percentuale 53" xfId="5308" xr:uid="{00000000-0005-0000-0000-000009260000}"/>
    <cellStyle name="Percentuale 53 2" xfId="5309" xr:uid="{00000000-0005-0000-0000-00000A260000}"/>
    <cellStyle name="Percentuale 53 2 2" xfId="5310" xr:uid="{00000000-0005-0000-0000-00000B260000}"/>
    <cellStyle name="Percentuale 53 2 3" xfId="5311" xr:uid="{00000000-0005-0000-0000-00000C260000}"/>
    <cellStyle name="Percentuale 53 2 4" xfId="6948" xr:uid="{00000000-0005-0000-0000-00000D260000}"/>
    <cellStyle name="Percentuale 53 3" xfId="5312" xr:uid="{00000000-0005-0000-0000-00000E260000}"/>
    <cellStyle name="Percentuale 53 3 2" xfId="5313" xr:uid="{00000000-0005-0000-0000-00000F260000}"/>
    <cellStyle name="Percentuale 53 3 2 2" xfId="5314" xr:uid="{00000000-0005-0000-0000-000010260000}"/>
    <cellStyle name="Percentuale 53 3 2 3" xfId="6950" xr:uid="{00000000-0005-0000-0000-000011260000}"/>
    <cellStyle name="Percentuale 53 3 3" xfId="5315" xr:uid="{00000000-0005-0000-0000-000012260000}"/>
    <cellStyle name="Percentuale 53 3 3 2" xfId="5316" xr:uid="{00000000-0005-0000-0000-000013260000}"/>
    <cellStyle name="Percentuale 53 3 3 3" xfId="5317" xr:uid="{00000000-0005-0000-0000-000014260000}"/>
    <cellStyle name="Percentuale 53 3 3 4" xfId="6951" xr:uid="{00000000-0005-0000-0000-000015260000}"/>
    <cellStyle name="Percentuale 53 3 4" xfId="5318" xr:uid="{00000000-0005-0000-0000-000016260000}"/>
    <cellStyle name="Percentuale 53 3 5" xfId="5319" xr:uid="{00000000-0005-0000-0000-000017260000}"/>
    <cellStyle name="Percentuale 53 3 6" xfId="6949" xr:uid="{00000000-0005-0000-0000-000018260000}"/>
    <cellStyle name="Percentuale 53 4" xfId="5320" xr:uid="{00000000-0005-0000-0000-000019260000}"/>
    <cellStyle name="Percentuale 53 4 2" xfId="5321" xr:uid="{00000000-0005-0000-0000-00001A260000}"/>
    <cellStyle name="Percentuale 53 4 2 2" xfId="5322" xr:uid="{00000000-0005-0000-0000-00001B260000}"/>
    <cellStyle name="Percentuale 53 4 3" xfId="5323" xr:uid="{00000000-0005-0000-0000-00001C260000}"/>
    <cellStyle name="Percentuale 53 4 4" xfId="5324" xr:uid="{00000000-0005-0000-0000-00001D260000}"/>
    <cellStyle name="Percentuale 53 4 5" xfId="6952" xr:uid="{00000000-0005-0000-0000-00001E260000}"/>
    <cellStyle name="Percentuale 53 5" xfId="5325" xr:uid="{00000000-0005-0000-0000-00001F260000}"/>
    <cellStyle name="Percentuale 53 5 2" xfId="5326" xr:uid="{00000000-0005-0000-0000-000020260000}"/>
    <cellStyle name="Percentuale 53 5 3" xfId="6953" xr:uid="{00000000-0005-0000-0000-000021260000}"/>
    <cellStyle name="Percentuale 53 6" xfId="5327" xr:uid="{00000000-0005-0000-0000-000022260000}"/>
    <cellStyle name="Percentuale 53 7" xfId="6947" xr:uid="{00000000-0005-0000-0000-000023260000}"/>
    <cellStyle name="Percentuale 54" xfId="5328" xr:uid="{00000000-0005-0000-0000-000024260000}"/>
    <cellStyle name="Percentuale 54 2" xfId="5329" xr:uid="{00000000-0005-0000-0000-000025260000}"/>
    <cellStyle name="Percentuale 54 2 2" xfId="5330" xr:uid="{00000000-0005-0000-0000-000026260000}"/>
    <cellStyle name="Percentuale 54 2 3" xfId="5331" xr:uid="{00000000-0005-0000-0000-000027260000}"/>
    <cellStyle name="Percentuale 54 2 4" xfId="6955" xr:uid="{00000000-0005-0000-0000-000028260000}"/>
    <cellStyle name="Percentuale 54 3" xfId="5332" xr:uid="{00000000-0005-0000-0000-000029260000}"/>
    <cellStyle name="Percentuale 54 3 2" xfId="5333" xr:uid="{00000000-0005-0000-0000-00002A260000}"/>
    <cellStyle name="Percentuale 54 3 2 2" xfId="5334" xr:uid="{00000000-0005-0000-0000-00002B260000}"/>
    <cellStyle name="Percentuale 54 3 2 3" xfId="6957" xr:uid="{00000000-0005-0000-0000-00002C260000}"/>
    <cellStyle name="Percentuale 54 3 3" xfId="5335" xr:uid="{00000000-0005-0000-0000-00002D260000}"/>
    <cellStyle name="Percentuale 54 3 3 2" xfId="5336" xr:uid="{00000000-0005-0000-0000-00002E260000}"/>
    <cellStyle name="Percentuale 54 3 3 3" xfId="5337" xr:uid="{00000000-0005-0000-0000-00002F260000}"/>
    <cellStyle name="Percentuale 54 3 3 4" xfId="6958" xr:uid="{00000000-0005-0000-0000-000030260000}"/>
    <cellStyle name="Percentuale 54 3 4" xfId="5338" xr:uid="{00000000-0005-0000-0000-000031260000}"/>
    <cellStyle name="Percentuale 54 3 5" xfId="5339" xr:uid="{00000000-0005-0000-0000-000032260000}"/>
    <cellStyle name="Percentuale 54 3 6" xfId="6956" xr:uid="{00000000-0005-0000-0000-000033260000}"/>
    <cellStyle name="Percentuale 54 4" xfId="5340" xr:uid="{00000000-0005-0000-0000-000034260000}"/>
    <cellStyle name="Percentuale 54 4 2" xfId="5341" xr:uid="{00000000-0005-0000-0000-000035260000}"/>
    <cellStyle name="Percentuale 54 4 2 2" xfId="5342" xr:uid="{00000000-0005-0000-0000-000036260000}"/>
    <cellStyle name="Percentuale 54 4 3" xfId="5343" xr:uid="{00000000-0005-0000-0000-000037260000}"/>
    <cellStyle name="Percentuale 54 4 4" xfId="5344" xr:uid="{00000000-0005-0000-0000-000038260000}"/>
    <cellStyle name="Percentuale 54 4 5" xfId="6959" xr:uid="{00000000-0005-0000-0000-000039260000}"/>
    <cellStyle name="Percentuale 54 5" xfId="5345" xr:uid="{00000000-0005-0000-0000-00003A260000}"/>
    <cellStyle name="Percentuale 54 5 2" xfId="5346" xr:uid="{00000000-0005-0000-0000-00003B260000}"/>
    <cellStyle name="Percentuale 54 5 3" xfId="6960" xr:uid="{00000000-0005-0000-0000-00003C260000}"/>
    <cellStyle name="Percentuale 54 6" xfId="5347" xr:uid="{00000000-0005-0000-0000-00003D260000}"/>
    <cellStyle name="Percentuale 54 7" xfId="6954" xr:uid="{00000000-0005-0000-0000-00003E260000}"/>
    <cellStyle name="Percentuale 55" xfId="5348" xr:uid="{00000000-0005-0000-0000-00003F260000}"/>
    <cellStyle name="Percentuale 55 2" xfId="5349" xr:uid="{00000000-0005-0000-0000-000040260000}"/>
    <cellStyle name="Percentuale 55 2 2" xfId="5350" xr:uid="{00000000-0005-0000-0000-000041260000}"/>
    <cellStyle name="Percentuale 55 2 3" xfId="5351" xr:uid="{00000000-0005-0000-0000-000042260000}"/>
    <cellStyle name="Percentuale 55 2 4" xfId="6962" xr:uid="{00000000-0005-0000-0000-000043260000}"/>
    <cellStyle name="Percentuale 55 3" xfId="5352" xr:uid="{00000000-0005-0000-0000-000044260000}"/>
    <cellStyle name="Percentuale 55 3 2" xfId="5353" xr:uid="{00000000-0005-0000-0000-000045260000}"/>
    <cellStyle name="Percentuale 55 3 2 2" xfId="5354" xr:uid="{00000000-0005-0000-0000-000046260000}"/>
    <cellStyle name="Percentuale 55 3 2 3" xfId="6964" xr:uid="{00000000-0005-0000-0000-000047260000}"/>
    <cellStyle name="Percentuale 55 3 3" xfId="5355" xr:uid="{00000000-0005-0000-0000-000048260000}"/>
    <cellStyle name="Percentuale 55 3 3 2" xfId="5356" xr:uid="{00000000-0005-0000-0000-000049260000}"/>
    <cellStyle name="Percentuale 55 3 3 3" xfId="5357" xr:uid="{00000000-0005-0000-0000-00004A260000}"/>
    <cellStyle name="Percentuale 55 3 3 4" xfId="6965" xr:uid="{00000000-0005-0000-0000-00004B260000}"/>
    <cellStyle name="Percentuale 55 3 4" xfId="5358" xr:uid="{00000000-0005-0000-0000-00004C260000}"/>
    <cellStyle name="Percentuale 55 3 5" xfId="5359" xr:uid="{00000000-0005-0000-0000-00004D260000}"/>
    <cellStyle name="Percentuale 55 3 6" xfId="6963" xr:uid="{00000000-0005-0000-0000-00004E260000}"/>
    <cellStyle name="Percentuale 55 4" xfId="5360" xr:uid="{00000000-0005-0000-0000-00004F260000}"/>
    <cellStyle name="Percentuale 55 4 2" xfId="5361" xr:uid="{00000000-0005-0000-0000-000050260000}"/>
    <cellStyle name="Percentuale 55 4 2 2" xfId="5362" xr:uid="{00000000-0005-0000-0000-000051260000}"/>
    <cellStyle name="Percentuale 55 4 3" xfId="5363" xr:uid="{00000000-0005-0000-0000-000052260000}"/>
    <cellStyle name="Percentuale 55 4 4" xfId="5364" xr:uid="{00000000-0005-0000-0000-000053260000}"/>
    <cellStyle name="Percentuale 55 4 5" xfId="6966" xr:uid="{00000000-0005-0000-0000-000054260000}"/>
    <cellStyle name="Percentuale 55 5" xfId="5365" xr:uid="{00000000-0005-0000-0000-000055260000}"/>
    <cellStyle name="Percentuale 55 5 2" xfId="5366" xr:uid="{00000000-0005-0000-0000-000056260000}"/>
    <cellStyle name="Percentuale 55 5 3" xfId="6967" xr:uid="{00000000-0005-0000-0000-000057260000}"/>
    <cellStyle name="Percentuale 55 6" xfId="5367" xr:uid="{00000000-0005-0000-0000-000058260000}"/>
    <cellStyle name="Percentuale 55 7" xfId="6961" xr:uid="{00000000-0005-0000-0000-000059260000}"/>
    <cellStyle name="Percentuale 56" xfId="5368" xr:uid="{00000000-0005-0000-0000-00005A260000}"/>
    <cellStyle name="Percentuale 56 2" xfId="5369" xr:uid="{00000000-0005-0000-0000-00005B260000}"/>
    <cellStyle name="Percentuale 56 2 2" xfId="5370" xr:uid="{00000000-0005-0000-0000-00005C260000}"/>
    <cellStyle name="Percentuale 56 2 3" xfId="5371" xr:uid="{00000000-0005-0000-0000-00005D260000}"/>
    <cellStyle name="Percentuale 56 2 4" xfId="6969" xr:uid="{00000000-0005-0000-0000-00005E260000}"/>
    <cellStyle name="Percentuale 56 3" xfId="5372" xr:uid="{00000000-0005-0000-0000-00005F260000}"/>
    <cellStyle name="Percentuale 56 3 2" xfId="5373" xr:uid="{00000000-0005-0000-0000-000060260000}"/>
    <cellStyle name="Percentuale 56 3 2 2" xfId="5374" xr:uid="{00000000-0005-0000-0000-000061260000}"/>
    <cellStyle name="Percentuale 56 3 2 3" xfId="6971" xr:uid="{00000000-0005-0000-0000-000062260000}"/>
    <cellStyle name="Percentuale 56 3 3" xfId="5375" xr:uid="{00000000-0005-0000-0000-000063260000}"/>
    <cellStyle name="Percentuale 56 3 3 2" xfId="5376" xr:uid="{00000000-0005-0000-0000-000064260000}"/>
    <cellStyle name="Percentuale 56 3 3 3" xfId="5377" xr:uid="{00000000-0005-0000-0000-000065260000}"/>
    <cellStyle name="Percentuale 56 3 3 4" xfId="6972" xr:uid="{00000000-0005-0000-0000-000066260000}"/>
    <cellStyle name="Percentuale 56 3 4" xfId="5378" xr:uid="{00000000-0005-0000-0000-000067260000}"/>
    <cellStyle name="Percentuale 56 3 5" xfId="5379" xr:uid="{00000000-0005-0000-0000-000068260000}"/>
    <cellStyle name="Percentuale 56 3 6" xfId="6970" xr:uid="{00000000-0005-0000-0000-000069260000}"/>
    <cellStyle name="Percentuale 56 4" xfId="5380" xr:uid="{00000000-0005-0000-0000-00006A260000}"/>
    <cellStyle name="Percentuale 56 4 2" xfId="5381" xr:uid="{00000000-0005-0000-0000-00006B260000}"/>
    <cellStyle name="Percentuale 56 4 2 2" xfId="5382" xr:uid="{00000000-0005-0000-0000-00006C260000}"/>
    <cellStyle name="Percentuale 56 4 3" xfId="5383" xr:uid="{00000000-0005-0000-0000-00006D260000}"/>
    <cellStyle name="Percentuale 56 4 4" xfId="5384" xr:uid="{00000000-0005-0000-0000-00006E260000}"/>
    <cellStyle name="Percentuale 56 4 5" xfId="6973" xr:uid="{00000000-0005-0000-0000-00006F260000}"/>
    <cellStyle name="Percentuale 56 5" xfId="5385" xr:uid="{00000000-0005-0000-0000-000070260000}"/>
    <cellStyle name="Percentuale 56 5 2" xfId="5386" xr:uid="{00000000-0005-0000-0000-000071260000}"/>
    <cellStyle name="Percentuale 56 5 3" xfId="6974" xr:uid="{00000000-0005-0000-0000-000072260000}"/>
    <cellStyle name="Percentuale 56 6" xfId="5387" xr:uid="{00000000-0005-0000-0000-000073260000}"/>
    <cellStyle name="Percentuale 56 7" xfId="6968" xr:uid="{00000000-0005-0000-0000-000074260000}"/>
    <cellStyle name="Percentuale 57" xfId="5388" xr:uid="{00000000-0005-0000-0000-000075260000}"/>
    <cellStyle name="Percentuale 57 2" xfId="5389" xr:uid="{00000000-0005-0000-0000-000076260000}"/>
    <cellStyle name="Percentuale 57 2 2" xfId="5390" xr:uid="{00000000-0005-0000-0000-000077260000}"/>
    <cellStyle name="Percentuale 57 2 3" xfId="5391" xr:uid="{00000000-0005-0000-0000-000078260000}"/>
    <cellStyle name="Percentuale 57 2 4" xfId="6976" xr:uid="{00000000-0005-0000-0000-000079260000}"/>
    <cellStyle name="Percentuale 57 3" xfId="5392" xr:uid="{00000000-0005-0000-0000-00007A260000}"/>
    <cellStyle name="Percentuale 57 3 2" xfId="5393" xr:uid="{00000000-0005-0000-0000-00007B260000}"/>
    <cellStyle name="Percentuale 57 3 2 2" xfId="5394" xr:uid="{00000000-0005-0000-0000-00007C260000}"/>
    <cellStyle name="Percentuale 57 3 2 3" xfId="6978" xr:uid="{00000000-0005-0000-0000-00007D260000}"/>
    <cellStyle name="Percentuale 57 3 3" xfId="5395" xr:uid="{00000000-0005-0000-0000-00007E260000}"/>
    <cellStyle name="Percentuale 57 3 3 2" xfId="5396" xr:uid="{00000000-0005-0000-0000-00007F260000}"/>
    <cellStyle name="Percentuale 57 3 3 3" xfId="5397" xr:uid="{00000000-0005-0000-0000-000080260000}"/>
    <cellStyle name="Percentuale 57 3 3 4" xfId="6979" xr:uid="{00000000-0005-0000-0000-000081260000}"/>
    <cellStyle name="Percentuale 57 3 4" xfId="5398" xr:uid="{00000000-0005-0000-0000-000082260000}"/>
    <cellStyle name="Percentuale 57 3 5" xfId="5399" xr:uid="{00000000-0005-0000-0000-000083260000}"/>
    <cellStyle name="Percentuale 57 3 6" xfId="6977" xr:uid="{00000000-0005-0000-0000-000084260000}"/>
    <cellStyle name="Percentuale 57 4" xfId="5400" xr:uid="{00000000-0005-0000-0000-000085260000}"/>
    <cellStyle name="Percentuale 57 4 2" xfId="5401" xr:uid="{00000000-0005-0000-0000-000086260000}"/>
    <cellStyle name="Percentuale 57 4 2 2" xfId="5402" xr:uid="{00000000-0005-0000-0000-000087260000}"/>
    <cellStyle name="Percentuale 57 4 3" xfId="5403" xr:uid="{00000000-0005-0000-0000-000088260000}"/>
    <cellStyle name="Percentuale 57 4 4" xfId="5404" xr:uid="{00000000-0005-0000-0000-000089260000}"/>
    <cellStyle name="Percentuale 57 4 5" xfId="6980" xr:uid="{00000000-0005-0000-0000-00008A260000}"/>
    <cellStyle name="Percentuale 57 5" xfId="5405" xr:uid="{00000000-0005-0000-0000-00008B260000}"/>
    <cellStyle name="Percentuale 57 5 2" xfId="5406" xr:uid="{00000000-0005-0000-0000-00008C260000}"/>
    <cellStyle name="Percentuale 57 5 3" xfId="6981" xr:uid="{00000000-0005-0000-0000-00008D260000}"/>
    <cellStyle name="Percentuale 57 6" xfId="5407" xr:uid="{00000000-0005-0000-0000-00008E260000}"/>
    <cellStyle name="Percentuale 57 7" xfId="6975" xr:uid="{00000000-0005-0000-0000-00008F260000}"/>
    <cellStyle name="Percentuale 58" xfId="5408" xr:uid="{00000000-0005-0000-0000-000090260000}"/>
    <cellStyle name="Percentuale 58 2" xfId="5409" xr:uid="{00000000-0005-0000-0000-000091260000}"/>
    <cellStyle name="Percentuale 58 2 2" xfId="5410" xr:uid="{00000000-0005-0000-0000-000092260000}"/>
    <cellStyle name="Percentuale 58 2 3" xfId="5411" xr:uid="{00000000-0005-0000-0000-000093260000}"/>
    <cellStyle name="Percentuale 58 2 4" xfId="6983" xr:uid="{00000000-0005-0000-0000-000094260000}"/>
    <cellStyle name="Percentuale 58 3" xfId="5412" xr:uid="{00000000-0005-0000-0000-000095260000}"/>
    <cellStyle name="Percentuale 58 3 2" xfId="5413" xr:uid="{00000000-0005-0000-0000-000096260000}"/>
    <cellStyle name="Percentuale 58 3 2 2" xfId="5414" xr:uid="{00000000-0005-0000-0000-000097260000}"/>
    <cellStyle name="Percentuale 58 3 2 3" xfId="6985" xr:uid="{00000000-0005-0000-0000-000098260000}"/>
    <cellStyle name="Percentuale 58 3 3" xfId="5415" xr:uid="{00000000-0005-0000-0000-000099260000}"/>
    <cellStyle name="Percentuale 58 3 3 2" xfId="5416" xr:uid="{00000000-0005-0000-0000-00009A260000}"/>
    <cellStyle name="Percentuale 58 3 3 3" xfId="5417" xr:uid="{00000000-0005-0000-0000-00009B260000}"/>
    <cellStyle name="Percentuale 58 3 3 4" xfId="6986" xr:uid="{00000000-0005-0000-0000-00009C260000}"/>
    <cellStyle name="Percentuale 58 3 4" xfId="5418" xr:uid="{00000000-0005-0000-0000-00009D260000}"/>
    <cellStyle name="Percentuale 58 3 5" xfId="5419" xr:uid="{00000000-0005-0000-0000-00009E260000}"/>
    <cellStyle name="Percentuale 58 3 6" xfId="6984" xr:uid="{00000000-0005-0000-0000-00009F260000}"/>
    <cellStyle name="Percentuale 58 4" xfId="5420" xr:uid="{00000000-0005-0000-0000-0000A0260000}"/>
    <cellStyle name="Percentuale 58 4 2" xfId="5421" xr:uid="{00000000-0005-0000-0000-0000A1260000}"/>
    <cellStyle name="Percentuale 58 4 2 2" xfId="5422" xr:uid="{00000000-0005-0000-0000-0000A2260000}"/>
    <cellStyle name="Percentuale 58 4 3" xfId="5423" xr:uid="{00000000-0005-0000-0000-0000A3260000}"/>
    <cellStyle name="Percentuale 58 4 4" xfId="5424" xr:uid="{00000000-0005-0000-0000-0000A4260000}"/>
    <cellStyle name="Percentuale 58 4 5" xfId="6987" xr:uid="{00000000-0005-0000-0000-0000A5260000}"/>
    <cellStyle name="Percentuale 58 5" xfId="5425" xr:uid="{00000000-0005-0000-0000-0000A6260000}"/>
    <cellStyle name="Percentuale 58 5 2" xfId="5426" xr:uid="{00000000-0005-0000-0000-0000A7260000}"/>
    <cellStyle name="Percentuale 58 5 3" xfId="6988" xr:uid="{00000000-0005-0000-0000-0000A8260000}"/>
    <cellStyle name="Percentuale 58 6" xfId="5427" xr:uid="{00000000-0005-0000-0000-0000A9260000}"/>
    <cellStyle name="Percentuale 58 7" xfId="6982" xr:uid="{00000000-0005-0000-0000-0000AA260000}"/>
    <cellStyle name="Percentuale 59" xfId="5428" xr:uid="{00000000-0005-0000-0000-0000AB260000}"/>
    <cellStyle name="Percentuale 59 2" xfId="5429" xr:uid="{00000000-0005-0000-0000-0000AC260000}"/>
    <cellStyle name="Percentuale 59 2 2" xfId="5430" xr:uid="{00000000-0005-0000-0000-0000AD260000}"/>
    <cellStyle name="Percentuale 59 2 3" xfId="5431" xr:uid="{00000000-0005-0000-0000-0000AE260000}"/>
    <cellStyle name="Percentuale 59 2 4" xfId="6990" xr:uid="{00000000-0005-0000-0000-0000AF260000}"/>
    <cellStyle name="Percentuale 59 3" xfId="5432" xr:uid="{00000000-0005-0000-0000-0000B0260000}"/>
    <cellStyle name="Percentuale 59 3 2" xfId="5433" xr:uid="{00000000-0005-0000-0000-0000B1260000}"/>
    <cellStyle name="Percentuale 59 3 2 2" xfId="5434" xr:uid="{00000000-0005-0000-0000-0000B2260000}"/>
    <cellStyle name="Percentuale 59 3 2 3" xfId="6992" xr:uid="{00000000-0005-0000-0000-0000B3260000}"/>
    <cellStyle name="Percentuale 59 3 3" xfId="5435" xr:uid="{00000000-0005-0000-0000-0000B4260000}"/>
    <cellStyle name="Percentuale 59 3 3 2" xfId="5436" xr:uid="{00000000-0005-0000-0000-0000B5260000}"/>
    <cellStyle name="Percentuale 59 3 3 3" xfId="5437" xr:uid="{00000000-0005-0000-0000-0000B6260000}"/>
    <cellStyle name="Percentuale 59 3 3 4" xfId="6993" xr:uid="{00000000-0005-0000-0000-0000B7260000}"/>
    <cellStyle name="Percentuale 59 3 4" xfId="5438" xr:uid="{00000000-0005-0000-0000-0000B8260000}"/>
    <cellStyle name="Percentuale 59 3 5" xfId="5439" xr:uid="{00000000-0005-0000-0000-0000B9260000}"/>
    <cellStyle name="Percentuale 59 3 6" xfId="6991" xr:uid="{00000000-0005-0000-0000-0000BA260000}"/>
    <cellStyle name="Percentuale 59 4" xfId="5440" xr:uid="{00000000-0005-0000-0000-0000BB260000}"/>
    <cellStyle name="Percentuale 59 4 2" xfId="5441" xr:uid="{00000000-0005-0000-0000-0000BC260000}"/>
    <cellStyle name="Percentuale 59 4 2 2" xfId="5442" xr:uid="{00000000-0005-0000-0000-0000BD260000}"/>
    <cellStyle name="Percentuale 59 4 3" xfId="5443" xr:uid="{00000000-0005-0000-0000-0000BE260000}"/>
    <cellStyle name="Percentuale 59 4 4" xfId="5444" xr:uid="{00000000-0005-0000-0000-0000BF260000}"/>
    <cellStyle name="Percentuale 59 4 5" xfId="6994" xr:uid="{00000000-0005-0000-0000-0000C0260000}"/>
    <cellStyle name="Percentuale 59 5" xfId="5445" xr:uid="{00000000-0005-0000-0000-0000C1260000}"/>
    <cellStyle name="Percentuale 59 5 2" xfId="5446" xr:uid="{00000000-0005-0000-0000-0000C2260000}"/>
    <cellStyle name="Percentuale 59 5 3" xfId="6995" xr:uid="{00000000-0005-0000-0000-0000C3260000}"/>
    <cellStyle name="Percentuale 59 6" xfId="5447" xr:uid="{00000000-0005-0000-0000-0000C4260000}"/>
    <cellStyle name="Percentuale 59 7" xfId="6989" xr:uid="{00000000-0005-0000-0000-0000C5260000}"/>
    <cellStyle name="Percentuale 6" xfId="5448" xr:uid="{00000000-0005-0000-0000-0000C6260000}"/>
    <cellStyle name="Percentuale 6 2" xfId="5449" xr:uid="{00000000-0005-0000-0000-0000C7260000}"/>
    <cellStyle name="Percentuale 6 2 2" xfId="5450" xr:uid="{00000000-0005-0000-0000-0000C8260000}"/>
    <cellStyle name="Percentuale 6 2 3" xfId="5451" xr:uid="{00000000-0005-0000-0000-0000C9260000}"/>
    <cellStyle name="Percentuale 6 2 4" xfId="6997" xr:uid="{00000000-0005-0000-0000-0000CA260000}"/>
    <cellStyle name="Percentuale 6 3" xfId="5452" xr:uid="{00000000-0005-0000-0000-0000CB260000}"/>
    <cellStyle name="Percentuale 6 3 2" xfId="5453" xr:uid="{00000000-0005-0000-0000-0000CC260000}"/>
    <cellStyle name="Percentuale 6 3 2 2" xfId="5454" xr:uid="{00000000-0005-0000-0000-0000CD260000}"/>
    <cellStyle name="Percentuale 6 3 2 3" xfId="6999" xr:uid="{00000000-0005-0000-0000-0000CE260000}"/>
    <cellStyle name="Percentuale 6 3 3" xfId="5455" xr:uid="{00000000-0005-0000-0000-0000CF260000}"/>
    <cellStyle name="Percentuale 6 3 3 2" xfId="5456" xr:uid="{00000000-0005-0000-0000-0000D0260000}"/>
    <cellStyle name="Percentuale 6 3 3 3" xfId="5457" xr:uid="{00000000-0005-0000-0000-0000D1260000}"/>
    <cellStyle name="Percentuale 6 3 3 4" xfId="7000" xr:uid="{00000000-0005-0000-0000-0000D2260000}"/>
    <cellStyle name="Percentuale 6 3 4" xfId="5458" xr:uid="{00000000-0005-0000-0000-0000D3260000}"/>
    <cellStyle name="Percentuale 6 3 5" xfId="5459" xr:uid="{00000000-0005-0000-0000-0000D4260000}"/>
    <cellStyle name="Percentuale 6 3 6" xfId="6998" xr:uid="{00000000-0005-0000-0000-0000D5260000}"/>
    <cellStyle name="Percentuale 6 4" xfId="5460" xr:uid="{00000000-0005-0000-0000-0000D6260000}"/>
    <cellStyle name="Percentuale 6 4 2" xfId="5461" xr:uid="{00000000-0005-0000-0000-0000D7260000}"/>
    <cellStyle name="Percentuale 6 4 2 2" xfId="5462" xr:uid="{00000000-0005-0000-0000-0000D8260000}"/>
    <cellStyle name="Percentuale 6 4 3" xfId="5463" xr:uid="{00000000-0005-0000-0000-0000D9260000}"/>
    <cellStyle name="Percentuale 6 4 4" xfId="5464" xr:uid="{00000000-0005-0000-0000-0000DA260000}"/>
    <cellStyle name="Percentuale 6 4 5" xfId="7001" xr:uid="{00000000-0005-0000-0000-0000DB260000}"/>
    <cellStyle name="Percentuale 6 5" xfId="5465" xr:uid="{00000000-0005-0000-0000-0000DC260000}"/>
    <cellStyle name="Percentuale 6 5 2" xfId="5466" xr:uid="{00000000-0005-0000-0000-0000DD260000}"/>
    <cellStyle name="Percentuale 6 5 3" xfId="7002" xr:uid="{00000000-0005-0000-0000-0000DE260000}"/>
    <cellStyle name="Percentuale 6 6" xfId="5467" xr:uid="{00000000-0005-0000-0000-0000DF260000}"/>
    <cellStyle name="Percentuale 6 7" xfId="6996" xr:uid="{00000000-0005-0000-0000-0000E0260000}"/>
    <cellStyle name="Percentuale 60" xfId="5468" xr:uid="{00000000-0005-0000-0000-0000E1260000}"/>
    <cellStyle name="Percentuale 60 2" xfId="5469" xr:uid="{00000000-0005-0000-0000-0000E2260000}"/>
    <cellStyle name="Percentuale 60 2 2" xfId="5470" xr:uid="{00000000-0005-0000-0000-0000E3260000}"/>
    <cellStyle name="Percentuale 60 2 3" xfId="5471" xr:uid="{00000000-0005-0000-0000-0000E4260000}"/>
    <cellStyle name="Percentuale 60 2 4" xfId="7004" xr:uid="{00000000-0005-0000-0000-0000E5260000}"/>
    <cellStyle name="Percentuale 60 3" xfId="5472" xr:uid="{00000000-0005-0000-0000-0000E6260000}"/>
    <cellStyle name="Percentuale 60 3 2" xfId="5473" xr:uid="{00000000-0005-0000-0000-0000E7260000}"/>
    <cellStyle name="Percentuale 60 3 2 2" xfId="5474" xr:uid="{00000000-0005-0000-0000-0000E8260000}"/>
    <cellStyle name="Percentuale 60 3 2 3" xfId="7006" xr:uid="{00000000-0005-0000-0000-0000E9260000}"/>
    <cellStyle name="Percentuale 60 3 3" xfId="5475" xr:uid="{00000000-0005-0000-0000-0000EA260000}"/>
    <cellStyle name="Percentuale 60 3 3 2" xfId="5476" xr:uid="{00000000-0005-0000-0000-0000EB260000}"/>
    <cellStyle name="Percentuale 60 3 3 3" xfId="5477" xr:uid="{00000000-0005-0000-0000-0000EC260000}"/>
    <cellStyle name="Percentuale 60 3 3 4" xfId="7007" xr:uid="{00000000-0005-0000-0000-0000ED260000}"/>
    <cellStyle name="Percentuale 60 3 4" xfId="5478" xr:uid="{00000000-0005-0000-0000-0000EE260000}"/>
    <cellStyle name="Percentuale 60 3 5" xfId="5479" xr:uid="{00000000-0005-0000-0000-0000EF260000}"/>
    <cellStyle name="Percentuale 60 3 6" xfId="7005" xr:uid="{00000000-0005-0000-0000-0000F0260000}"/>
    <cellStyle name="Percentuale 60 4" xfId="5480" xr:uid="{00000000-0005-0000-0000-0000F1260000}"/>
    <cellStyle name="Percentuale 60 4 2" xfId="5481" xr:uid="{00000000-0005-0000-0000-0000F2260000}"/>
    <cellStyle name="Percentuale 60 4 2 2" xfId="5482" xr:uid="{00000000-0005-0000-0000-0000F3260000}"/>
    <cellStyle name="Percentuale 60 4 3" xfId="5483" xr:uid="{00000000-0005-0000-0000-0000F4260000}"/>
    <cellStyle name="Percentuale 60 4 4" xfId="5484" xr:uid="{00000000-0005-0000-0000-0000F5260000}"/>
    <cellStyle name="Percentuale 60 4 5" xfId="7008" xr:uid="{00000000-0005-0000-0000-0000F6260000}"/>
    <cellStyle name="Percentuale 60 5" xfId="5485" xr:uid="{00000000-0005-0000-0000-0000F7260000}"/>
    <cellStyle name="Percentuale 60 5 2" xfId="5486" xr:uid="{00000000-0005-0000-0000-0000F8260000}"/>
    <cellStyle name="Percentuale 60 5 3" xfId="7009" xr:uid="{00000000-0005-0000-0000-0000F9260000}"/>
    <cellStyle name="Percentuale 60 6" xfId="5487" xr:uid="{00000000-0005-0000-0000-0000FA260000}"/>
    <cellStyle name="Percentuale 60 7" xfId="7003" xr:uid="{00000000-0005-0000-0000-0000FB260000}"/>
    <cellStyle name="Percentuale 61" xfId="5488" xr:uid="{00000000-0005-0000-0000-0000FC260000}"/>
    <cellStyle name="Percentuale 61 2" xfId="5489" xr:uid="{00000000-0005-0000-0000-0000FD260000}"/>
    <cellStyle name="Percentuale 61 2 2" xfId="5490" xr:uid="{00000000-0005-0000-0000-0000FE260000}"/>
    <cellStyle name="Percentuale 61 2 3" xfId="5491" xr:uid="{00000000-0005-0000-0000-0000FF260000}"/>
    <cellStyle name="Percentuale 61 2 4" xfId="7011" xr:uid="{00000000-0005-0000-0000-000000270000}"/>
    <cellStyle name="Percentuale 61 3" xfId="5492" xr:uid="{00000000-0005-0000-0000-000001270000}"/>
    <cellStyle name="Percentuale 61 3 2" xfId="5493" xr:uid="{00000000-0005-0000-0000-000002270000}"/>
    <cellStyle name="Percentuale 61 3 2 2" xfId="5494" xr:uid="{00000000-0005-0000-0000-000003270000}"/>
    <cellStyle name="Percentuale 61 3 2 3" xfId="7013" xr:uid="{00000000-0005-0000-0000-000004270000}"/>
    <cellStyle name="Percentuale 61 3 3" xfId="5495" xr:uid="{00000000-0005-0000-0000-000005270000}"/>
    <cellStyle name="Percentuale 61 3 3 2" xfId="5496" xr:uid="{00000000-0005-0000-0000-000006270000}"/>
    <cellStyle name="Percentuale 61 3 3 3" xfId="5497" xr:uid="{00000000-0005-0000-0000-000007270000}"/>
    <cellStyle name="Percentuale 61 3 3 4" xfId="7014" xr:uid="{00000000-0005-0000-0000-000008270000}"/>
    <cellStyle name="Percentuale 61 3 4" xfId="5498" xr:uid="{00000000-0005-0000-0000-000009270000}"/>
    <cellStyle name="Percentuale 61 3 5" xfId="5499" xr:uid="{00000000-0005-0000-0000-00000A270000}"/>
    <cellStyle name="Percentuale 61 3 6" xfId="7012" xr:uid="{00000000-0005-0000-0000-00000B270000}"/>
    <cellStyle name="Percentuale 61 4" xfId="5500" xr:uid="{00000000-0005-0000-0000-00000C270000}"/>
    <cellStyle name="Percentuale 61 4 2" xfId="5501" xr:uid="{00000000-0005-0000-0000-00000D270000}"/>
    <cellStyle name="Percentuale 61 4 2 2" xfId="5502" xr:uid="{00000000-0005-0000-0000-00000E270000}"/>
    <cellStyle name="Percentuale 61 4 3" xfId="5503" xr:uid="{00000000-0005-0000-0000-00000F270000}"/>
    <cellStyle name="Percentuale 61 4 4" xfId="5504" xr:uid="{00000000-0005-0000-0000-000010270000}"/>
    <cellStyle name="Percentuale 61 4 5" xfId="7015" xr:uid="{00000000-0005-0000-0000-000011270000}"/>
    <cellStyle name="Percentuale 61 5" xfId="5505" xr:uid="{00000000-0005-0000-0000-000012270000}"/>
    <cellStyle name="Percentuale 61 5 2" xfId="5506" xr:uid="{00000000-0005-0000-0000-000013270000}"/>
    <cellStyle name="Percentuale 61 5 3" xfId="7016" xr:uid="{00000000-0005-0000-0000-000014270000}"/>
    <cellStyle name="Percentuale 61 6" xfId="5507" xr:uid="{00000000-0005-0000-0000-000015270000}"/>
    <cellStyle name="Percentuale 61 7" xfId="7010" xr:uid="{00000000-0005-0000-0000-000016270000}"/>
    <cellStyle name="Percentuale 62" xfId="5508" xr:uid="{00000000-0005-0000-0000-000017270000}"/>
    <cellStyle name="Percentuale 62 2" xfId="5509" xr:uid="{00000000-0005-0000-0000-000018270000}"/>
    <cellStyle name="Percentuale 62 3" xfId="5510" xr:uid="{00000000-0005-0000-0000-000019270000}"/>
    <cellStyle name="Percentuale 62 4" xfId="7017" xr:uid="{00000000-0005-0000-0000-00001A270000}"/>
    <cellStyle name="Percentuale 63" xfId="5511" xr:uid="{00000000-0005-0000-0000-00001B270000}"/>
    <cellStyle name="Percentuale 63 2" xfId="5512" xr:uid="{00000000-0005-0000-0000-00001C270000}"/>
    <cellStyle name="Percentuale 63 3" xfId="5513" xr:uid="{00000000-0005-0000-0000-00001D270000}"/>
    <cellStyle name="Percentuale 63 4" xfId="7018" xr:uid="{00000000-0005-0000-0000-00001E270000}"/>
    <cellStyle name="Percentuale 64" xfId="5514" xr:uid="{00000000-0005-0000-0000-00001F270000}"/>
    <cellStyle name="Percentuale 64 2" xfId="5515" xr:uid="{00000000-0005-0000-0000-000020270000}"/>
    <cellStyle name="Percentuale 64 3" xfId="5516" xr:uid="{00000000-0005-0000-0000-000021270000}"/>
    <cellStyle name="Percentuale 64 4" xfId="7019" xr:uid="{00000000-0005-0000-0000-000022270000}"/>
    <cellStyle name="Percentuale 65" xfId="5517" xr:uid="{00000000-0005-0000-0000-000023270000}"/>
    <cellStyle name="Percentuale 65 2" xfId="5518" xr:uid="{00000000-0005-0000-0000-000024270000}"/>
    <cellStyle name="Percentuale 65 3" xfId="5519" xr:uid="{00000000-0005-0000-0000-000025270000}"/>
    <cellStyle name="Percentuale 65 4" xfId="7020" xr:uid="{00000000-0005-0000-0000-000026270000}"/>
    <cellStyle name="Percentuale 66" xfId="5520" xr:uid="{00000000-0005-0000-0000-000027270000}"/>
    <cellStyle name="Percentuale 66 2" xfId="5521" xr:uid="{00000000-0005-0000-0000-000028270000}"/>
    <cellStyle name="Percentuale 66 3" xfId="5522" xr:uid="{00000000-0005-0000-0000-000029270000}"/>
    <cellStyle name="Percentuale 66 4" xfId="7021" xr:uid="{00000000-0005-0000-0000-00002A270000}"/>
    <cellStyle name="Percentuale 67" xfId="5523" xr:uid="{00000000-0005-0000-0000-00002B270000}"/>
    <cellStyle name="Percentuale 67 2" xfId="5524" xr:uid="{00000000-0005-0000-0000-00002C270000}"/>
    <cellStyle name="Percentuale 67 3" xfId="5525" xr:uid="{00000000-0005-0000-0000-00002D270000}"/>
    <cellStyle name="Percentuale 67 4" xfId="7022" xr:uid="{00000000-0005-0000-0000-00002E270000}"/>
    <cellStyle name="Percentuale 68" xfId="5526" xr:uid="{00000000-0005-0000-0000-00002F270000}"/>
    <cellStyle name="Percentuale 68 2" xfId="5527" xr:uid="{00000000-0005-0000-0000-000030270000}"/>
    <cellStyle name="Percentuale 68 2 2" xfId="5528" xr:uid="{00000000-0005-0000-0000-000031270000}"/>
    <cellStyle name="Percentuale 68 2 3" xfId="5529" xr:uid="{00000000-0005-0000-0000-000032270000}"/>
    <cellStyle name="Percentuale 68 2 4" xfId="7024" xr:uid="{00000000-0005-0000-0000-000033270000}"/>
    <cellStyle name="Percentuale 68 3" xfId="5530" xr:uid="{00000000-0005-0000-0000-000034270000}"/>
    <cellStyle name="Percentuale 68 3 2" xfId="5531" xr:uid="{00000000-0005-0000-0000-000035270000}"/>
    <cellStyle name="Percentuale 68 3 2 2" xfId="5532" xr:uid="{00000000-0005-0000-0000-000036270000}"/>
    <cellStyle name="Percentuale 68 3 2 3" xfId="7026" xr:uid="{00000000-0005-0000-0000-000037270000}"/>
    <cellStyle name="Percentuale 68 3 3" xfId="5533" xr:uid="{00000000-0005-0000-0000-000038270000}"/>
    <cellStyle name="Percentuale 68 3 3 2" xfId="5534" xr:uid="{00000000-0005-0000-0000-000039270000}"/>
    <cellStyle name="Percentuale 68 3 3 3" xfId="5535" xr:uid="{00000000-0005-0000-0000-00003A270000}"/>
    <cellStyle name="Percentuale 68 3 3 4" xfId="7027" xr:uid="{00000000-0005-0000-0000-00003B270000}"/>
    <cellStyle name="Percentuale 68 3 4" xfId="5536" xr:uid="{00000000-0005-0000-0000-00003C270000}"/>
    <cellStyle name="Percentuale 68 3 5" xfId="5537" xr:uid="{00000000-0005-0000-0000-00003D270000}"/>
    <cellStyle name="Percentuale 68 3 6" xfId="7025" xr:uid="{00000000-0005-0000-0000-00003E270000}"/>
    <cellStyle name="Percentuale 68 4" xfId="5538" xr:uid="{00000000-0005-0000-0000-00003F270000}"/>
    <cellStyle name="Percentuale 68 4 2" xfId="5539" xr:uid="{00000000-0005-0000-0000-000040270000}"/>
    <cellStyle name="Percentuale 68 4 2 2" xfId="5540" xr:uid="{00000000-0005-0000-0000-000041270000}"/>
    <cellStyle name="Percentuale 68 4 3" xfId="5541" xr:uid="{00000000-0005-0000-0000-000042270000}"/>
    <cellStyle name="Percentuale 68 4 4" xfId="5542" xr:uid="{00000000-0005-0000-0000-000043270000}"/>
    <cellStyle name="Percentuale 68 4 5" xfId="7028" xr:uid="{00000000-0005-0000-0000-000044270000}"/>
    <cellStyle name="Percentuale 68 5" xfId="5543" xr:uid="{00000000-0005-0000-0000-000045270000}"/>
    <cellStyle name="Percentuale 68 5 2" xfId="5544" xr:uid="{00000000-0005-0000-0000-000046270000}"/>
    <cellStyle name="Percentuale 68 5 3" xfId="7029" xr:uid="{00000000-0005-0000-0000-000047270000}"/>
    <cellStyle name="Percentuale 68 6" xfId="5545" xr:uid="{00000000-0005-0000-0000-000048270000}"/>
    <cellStyle name="Percentuale 68 7" xfId="7023" xr:uid="{00000000-0005-0000-0000-000049270000}"/>
    <cellStyle name="Percentuale 69" xfId="5546" xr:uid="{00000000-0005-0000-0000-00004A270000}"/>
    <cellStyle name="Percentuale 69 2" xfId="5547" xr:uid="{00000000-0005-0000-0000-00004B270000}"/>
    <cellStyle name="Percentuale 69 2 2" xfId="5548" xr:uid="{00000000-0005-0000-0000-00004C270000}"/>
    <cellStyle name="Percentuale 69 2 3" xfId="5549" xr:uid="{00000000-0005-0000-0000-00004D270000}"/>
    <cellStyle name="Percentuale 69 2 4" xfId="7031" xr:uid="{00000000-0005-0000-0000-00004E270000}"/>
    <cellStyle name="Percentuale 69 3" xfId="5550" xr:uid="{00000000-0005-0000-0000-00004F270000}"/>
    <cellStyle name="Percentuale 69 3 2" xfId="5551" xr:uid="{00000000-0005-0000-0000-000050270000}"/>
    <cellStyle name="Percentuale 69 3 2 2" xfId="5552" xr:uid="{00000000-0005-0000-0000-000051270000}"/>
    <cellStyle name="Percentuale 69 3 2 3" xfId="7033" xr:uid="{00000000-0005-0000-0000-000052270000}"/>
    <cellStyle name="Percentuale 69 3 3" xfId="5553" xr:uid="{00000000-0005-0000-0000-000053270000}"/>
    <cellStyle name="Percentuale 69 3 3 2" xfId="5554" xr:uid="{00000000-0005-0000-0000-000054270000}"/>
    <cellStyle name="Percentuale 69 3 3 3" xfId="5555" xr:uid="{00000000-0005-0000-0000-000055270000}"/>
    <cellStyle name="Percentuale 69 3 3 4" xfId="7034" xr:uid="{00000000-0005-0000-0000-000056270000}"/>
    <cellStyle name="Percentuale 69 3 4" xfId="5556" xr:uid="{00000000-0005-0000-0000-000057270000}"/>
    <cellStyle name="Percentuale 69 3 5" xfId="5557" xr:uid="{00000000-0005-0000-0000-000058270000}"/>
    <cellStyle name="Percentuale 69 3 6" xfId="7032" xr:uid="{00000000-0005-0000-0000-000059270000}"/>
    <cellStyle name="Percentuale 69 4" xfId="5558" xr:uid="{00000000-0005-0000-0000-00005A270000}"/>
    <cellStyle name="Percentuale 69 4 2" xfId="5559" xr:uid="{00000000-0005-0000-0000-00005B270000}"/>
    <cellStyle name="Percentuale 69 4 2 2" xfId="5560" xr:uid="{00000000-0005-0000-0000-00005C270000}"/>
    <cellStyle name="Percentuale 69 4 3" xfId="5561" xr:uid="{00000000-0005-0000-0000-00005D270000}"/>
    <cellStyle name="Percentuale 69 4 4" xfId="5562" xr:uid="{00000000-0005-0000-0000-00005E270000}"/>
    <cellStyle name="Percentuale 69 4 5" xfId="7035" xr:uid="{00000000-0005-0000-0000-00005F270000}"/>
    <cellStyle name="Percentuale 69 5" xfId="5563" xr:uid="{00000000-0005-0000-0000-000060270000}"/>
    <cellStyle name="Percentuale 69 5 2" xfId="5564" xr:uid="{00000000-0005-0000-0000-000061270000}"/>
    <cellStyle name="Percentuale 69 5 3" xfId="7036" xr:uid="{00000000-0005-0000-0000-000062270000}"/>
    <cellStyle name="Percentuale 69 6" xfId="5565" xr:uid="{00000000-0005-0000-0000-000063270000}"/>
    <cellStyle name="Percentuale 69 7" xfId="7030" xr:uid="{00000000-0005-0000-0000-000064270000}"/>
    <cellStyle name="Percentuale 7" xfId="5566" xr:uid="{00000000-0005-0000-0000-000065270000}"/>
    <cellStyle name="Percentuale 7 2" xfId="5567" xr:uid="{00000000-0005-0000-0000-000066270000}"/>
    <cellStyle name="Percentuale 7 2 2" xfId="5568" xr:uid="{00000000-0005-0000-0000-000067270000}"/>
    <cellStyle name="Percentuale 7 2 3" xfId="5569" xr:uid="{00000000-0005-0000-0000-000068270000}"/>
    <cellStyle name="Percentuale 7 2 4" xfId="7038" xr:uid="{00000000-0005-0000-0000-000069270000}"/>
    <cellStyle name="Percentuale 7 3" xfId="5570" xr:uid="{00000000-0005-0000-0000-00006A270000}"/>
    <cellStyle name="Percentuale 7 3 2" xfId="5571" xr:uid="{00000000-0005-0000-0000-00006B270000}"/>
    <cellStyle name="Percentuale 7 3 2 2" xfId="5572" xr:uid="{00000000-0005-0000-0000-00006C270000}"/>
    <cellStyle name="Percentuale 7 3 2 3" xfId="7040" xr:uid="{00000000-0005-0000-0000-00006D270000}"/>
    <cellStyle name="Percentuale 7 3 3" xfId="5573" xr:uid="{00000000-0005-0000-0000-00006E270000}"/>
    <cellStyle name="Percentuale 7 3 3 2" xfId="5574" xr:uid="{00000000-0005-0000-0000-00006F270000}"/>
    <cellStyle name="Percentuale 7 3 3 3" xfId="5575" xr:uid="{00000000-0005-0000-0000-000070270000}"/>
    <cellStyle name="Percentuale 7 3 3 4" xfId="7041" xr:uid="{00000000-0005-0000-0000-000071270000}"/>
    <cellStyle name="Percentuale 7 3 4" xfId="5576" xr:uid="{00000000-0005-0000-0000-000072270000}"/>
    <cellStyle name="Percentuale 7 3 5" xfId="5577" xr:uid="{00000000-0005-0000-0000-000073270000}"/>
    <cellStyle name="Percentuale 7 3 6" xfId="7039" xr:uid="{00000000-0005-0000-0000-000074270000}"/>
    <cellStyle name="Percentuale 7 4" xfId="5578" xr:uid="{00000000-0005-0000-0000-000075270000}"/>
    <cellStyle name="Percentuale 7 4 2" xfId="5579" xr:uid="{00000000-0005-0000-0000-000076270000}"/>
    <cellStyle name="Percentuale 7 4 2 2" xfId="5580" xr:uid="{00000000-0005-0000-0000-000077270000}"/>
    <cellStyle name="Percentuale 7 4 3" xfId="5581" xr:uid="{00000000-0005-0000-0000-000078270000}"/>
    <cellStyle name="Percentuale 7 4 4" xfId="5582" xr:uid="{00000000-0005-0000-0000-000079270000}"/>
    <cellStyle name="Percentuale 7 4 5" xfId="7042" xr:uid="{00000000-0005-0000-0000-00007A270000}"/>
    <cellStyle name="Percentuale 7 5" xfId="5583" xr:uid="{00000000-0005-0000-0000-00007B270000}"/>
    <cellStyle name="Percentuale 7 5 2" xfId="5584" xr:uid="{00000000-0005-0000-0000-00007C270000}"/>
    <cellStyle name="Percentuale 7 5 3" xfId="7043" xr:uid="{00000000-0005-0000-0000-00007D270000}"/>
    <cellStyle name="Percentuale 7 6" xfId="5585" xr:uid="{00000000-0005-0000-0000-00007E270000}"/>
    <cellStyle name="Percentuale 7 7" xfId="7037" xr:uid="{00000000-0005-0000-0000-00007F270000}"/>
    <cellStyle name="Percentuale 8" xfId="5586" xr:uid="{00000000-0005-0000-0000-000080270000}"/>
    <cellStyle name="Percentuale 8 2" xfId="5587" xr:uid="{00000000-0005-0000-0000-000081270000}"/>
    <cellStyle name="Percentuale 8 2 2" xfId="5588" xr:uid="{00000000-0005-0000-0000-000082270000}"/>
    <cellStyle name="Percentuale 8 2 3" xfId="5589" xr:uid="{00000000-0005-0000-0000-000083270000}"/>
    <cellStyle name="Percentuale 8 2 4" xfId="7045" xr:uid="{00000000-0005-0000-0000-000084270000}"/>
    <cellStyle name="Percentuale 8 3" xfId="5590" xr:uid="{00000000-0005-0000-0000-000085270000}"/>
    <cellStyle name="Percentuale 8 3 2" xfId="5591" xr:uid="{00000000-0005-0000-0000-000086270000}"/>
    <cellStyle name="Percentuale 8 3 2 2" xfId="5592" xr:uid="{00000000-0005-0000-0000-000087270000}"/>
    <cellStyle name="Percentuale 8 3 2 3" xfId="7047" xr:uid="{00000000-0005-0000-0000-000088270000}"/>
    <cellStyle name="Percentuale 8 3 3" xfId="5593" xr:uid="{00000000-0005-0000-0000-000089270000}"/>
    <cellStyle name="Percentuale 8 3 3 2" xfId="5594" xr:uid="{00000000-0005-0000-0000-00008A270000}"/>
    <cellStyle name="Percentuale 8 3 3 3" xfId="5595" xr:uid="{00000000-0005-0000-0000-00008B270000}"/>
    <cellStyle name="Percentuale 8 3 3 4" xfId="7048" xr:uid="{00000000-0005-0000-0000-00008C270000}"/>
    <cellStyle name="Percentuale 8 3 4" xfId="5596" xr:uid="{00000000-0005-0000-0000-00008D270000}"/>
    <cellStyle name="Percentuale 8 3 5" xfId="5597" xr:uid="{00000000-0005-0000-0000-00008E270000}"/>
    <cellStyle name="Percentuale 8 3 6" xfId="7046" xr:uid="{00000000-0005-0000-0000-00008F270000}"/>
    <cellStyle name="Percentuale 8 4" xfId="5598" xr:uid="{00000000-0005-0000-0000-000090270000}"/>
    <cellStyle name="Percentuale 8 4 2" xfId="5599" xr:uid="{00000000-0005-0000-0000-000091270000}"/>
    <cellStyle name="Percentuale 8 4 2 2" xfId="5600" xr:uid="{00000000-0005-0000-0000-000092270000}"/>
    <cellStyle name="Percentuale 8 4 3" xfId="5601" xr:uid="{00000000-0005-0000-0000-000093270000}"/>
    <cellStyle name="Percentuale 8 4 4" xfId="5602" xr:uid="{00000000-0005-0000-0000-000094270000}"/>
    <cellStyle name="Percentuale 8 4 5" xfId="7049" xr:uid="{00000000-0005-0000-0000-000095270000}"/>
    <cellStyle name="Percentuale 8 5" xfId="5603" xr:uid="{00000000-0005-0000-0000-000096270000}"/>
    <cellStyle name="Percentuale 8 5 2" xfId="5604" xr:uid="{00000000-0005-0000-0000-000097270000}"/>
    <cellStyle name="Percentuale 8 5 3" xfId="7050" xr:uid="{00000000-0005-0000-0000-000098270000}"/>
    <cellStyle name="Percentuale 8 6" xfId="5605" xr:uid="{00000000-0005-0000-0000-000099270000}"/>
    <cellStyle name="Percentuale 8 7" xfId="7044" xr:uid="{00000000-0005-0000-0000-00009A270000}"/>
    <cellStyle name="Percentuale 9" xfId="5606" xr:uid="{00000000-0005-0000-0000-00009B270000}"/>
    <cellStyle name="Percentuale 9 2" xfId="5607" xr:uid="{00000000-0005-0000-0000-00009C270000}"/>
    <cellStyle name="Percentuale 9 2 2" xfId="5608" xr:uid="{00000000-0005-0000-0000-00009D270000}"/>
    <cellStyle name="Percentuale 9 2 3" xfId="5609" xr:uid="{00000000-0005-0000-0000-00009E270000}"/>
    <cellStyle name="Percentuale 9 2 4" xfId="7052" xr:uid="{00000000-0005-0000-0000-00009F270000}"/>
    <cellStyle name="Percentuale 9 3" xfId="5610" xr:uid="{00000000-0005-0000-0000-0000A0270000}"/>
    <cellStyle name="Percentuale 9 3 2" xfId="5611" xr:uid="{00000000-0005-0000-0000-0000A1270000}"/>
    <cellStyle name="Percentuale 9 3 2 2" xfId="5612" xr:uid="{00000000-0005-0000-0000-0000A2270000}"/>
    <cellStyle name="Percentuale 9 3 2 3" xfId="7054" xr:uid="{00000000-0005-0000-0000-0000A3270000}"/>
    <cellStyle name="Percentuale 9 3 3" xfId="5613" xr:uid="{00000000-0005-0000-0000-0000A4270000}"/>
    <cellStyle name="Percentuale 9 3 3 2" xfId="5614" xr:uid="{00000000-0005-0000-0000-0000A5270000}"/>
    <cellStyle name="Percentuale 9 3 3 3" xfId="5615" xr:uid="{00000000-0005-0000-0000-0000A6270000}"/>
    <cellStyle name="Percentuale 9 3 3 4" xfId="7055" xr:uid="{00000000-0005-0000-0000-0000A7270000}"/>
    <cellStyle name="Percentuale 9 3 4" xfId="5616" xr:uid="{00000000-0005-0000-0000-0000A8270000}"/>
    <cellStyle name="Percentuale 9 3 5" xfId="5617" xr:uid="{00000000-0005-0000-0000-0000A9270000}"/>
    <cellStyle name="Percentuale 9 3 6" xfId="7053" xr:uid="{00000000-0005-0000-0000-0000AA270000}"/>
    <cellStyle name="Percentuale 9 4" xfId="5618" xr:uid="{00000000-0005-0000-0000-0000AB270000}"/>
    <cellStyle name="Percentuale 9 4 2" xfId="5619" xr:uid="{00000000-0005-0000-0000-0000AC270000}"/>
    <cellStyle name="Percentuale 9 4 2 2" xfId="5620" xr:uid="{00000000-0005-0000-0000-0000AD270000}"/>
    <cellStyle name="Percentuale 9 4 3" xfId="5621" xr:uid="{00000000-0005-0000-0000-0000AE270000}"/>
    <cellStyle name="Percentuale 9 4 4" xfId="5622" xr:uid="{00000000-0005-0000-0000-0000AF270000}"/>
    <cellStyle name="Percentuale 9 4 5" xfId="7056" xr:uid="{00000000-0005-0000-0000-0000B0270000}"/>
    <cellStyle name="Percentuale 9 5" xfId="5623" xr:uid="{00000000-0005-0000-0000-0000B1270000}"/>
    <cellStyle name="Percentuale 9 5 2" xfId="5624" xr:uid="{00000000-0005-0000-0000-0000B2270000}"/>
    <cellStyle name="Percentuale 9 5 3" xfId="7057" xr:uid="{00000000-0005-0000-0000-0000B3270000}"/>
    <cellStyle name="Percentuale 9 6" xfId="5625" xr:uid="{00000000-0005-0000-0000-0000B4270000}"/>
    <cellStyle name="Percentuale 9 7" xfId="7051" xr:uid="{00000000-0005-0000-0000-0000B5270000}"/>
    <cellStyle name="Procent 10" xfId="5626" xr:uid="{00000000-0005-0000-0000-0000B6270000}"/>
    <cellStyle name="Procent 10 2" xfId="5627" xr:uid="{00000000-0005-0000-0000-0000B7270000}"/>
    <cellStyle name="Procent 10 2 2" xfId="5628" xr:uid="{00000000-0005-0000-0000-0000B8270000}"/>
    <cellStyle name="Procent 10 3" xfId="5629" xr:uid="{00000000-0005-0000-0000-0000B9270000}"/>
    <cellStyle name="Procent 10 3 2" xfId="5630" xr:uid="{00000000-0005-0000-0000-0000BA270000}"/>
    <cellStyle name="Procent 10 4" xfId="5631" xr:uid="{00000000-0005-0000-0000-0000BB270000}"/>
    <cellStyle name="Procent 10 4 2" xfId="5632" xr:uid="{00000000-0005-0000-0000-0000BC270000}"/>
    <cellStyle name="Procent 10 5" xfId="5633" xr:uid="{00000000-0005-0000-0000-0000BD270000}"/>
    <cellStyle name="Procent 11" xfId="5634" xr:uid="{00000000-0005-0000-0000-0000BE270000}"/>
    <cellStyle name="Procent 11 2" xfId="5635" xr:uid="{00000000-0005-0000-0000-0000BF270000}"/>
    <cellStyle name="Procent 12" xfId="5636" xr:uid="{00000000-0005-0000-0000-0000C0270000}"/>
    <cellStyle name="Procent 12 2" xfId="5637" xr:uid="{00000000-0005-0000-0000-0000C1270000}"/>
    <cellStyle name="Procent 13" xfId="5638" xr:uid="{00000000-0005-0000-0000-0000C2270000}"/>
    <cellStyle name="Procent 2" xfId="5639" xr:uid="{00000000-0005-0000-0000-0000C3270000}"/>
    <cellStyle name="Procent 2 10" xfId="5640" xr:uid="{00000000-0005-0000-0000-0000C4270000}"/>
    <cellStyle name="Procent 2 10 2" xfId="5641" xr:uid="{00000000-0005-0000-0000-0000C5270000}"/>
    <cellStyle name="Procent 2 10 2 2" xfId="5642" xr:uid="{00000000-0005-0000-0000-0000C6270000}"/>
    <cellStyle name="Procent 2 10 3" xfId="5643" xr:uid="{00000000-0005-0000-0000-0000C7270000}"/>
    <cellStyle name="Procent 2 11" xfId="5644" xr:uid="{00000000-0005-0000-0000-0000C8270000}"/>
    <cellStyle name="Procent 2 11 2" xfId="5645" xr:uid="{00000000-0005-0000-0000-0000C9270000}"/>
    <cellStyle name="Procent 2 12" xfId="5646" xr:uid="{00000000-0005-0000-0000-0000CA270000}"/>
    <cellStyle name="Procent 2 12 2" xfId="5647" xr:uid="{00000000-0005-0000-0000-0000CB270000}"/>
    <cellStyle name="Procent 2 13" xfId="5648" xr:uid="{00000000-0005-0000-0000-0000CC270000}"/>
    <cellStyle name="Procent 2 13 2" xfId="5649" xr:uid="{00000000-0005-0000-0000-0000CD270000}"/>
    <cellStyle name="Procent 2 14" xfId="5650" xr:uid="{00000000-0005-0000-0000-0000CE270000}"/>
    <cellStyle name="Procent 2 14 2" xfId="5651" xr:uid="{00000000-0005-0000-0000-0000CF270000}"/>
    <cellStyle name="Procent 2 15" xfId="5652" xr:uid="{00000000-0005-0000-0000-0000D0270000}"/>
    <cellStyle name="Procent 2 16" xfId="5653" xr:uid="{00000000-0005-0000-0000-0000D1270000}"/>
    <cellStyle name="Procent 2 17" xfId="5654" xr:uid="{00000000-0005-0000-0000-0000D2270000}"/>
    <cellStyle name="Procent 2 18" xfId="7058" xr:uid="{00000000-0005-0000-0000-0000D3270000}"/>
    <cellStyle name="Procent 2 2" xfId="5655" xr:uid="{00000000-0005-0000-0000-0000D4270000}"/>
    <cellStyle name="Procent 2 2 10" xfId="5656" xr:uid="{00000000-0005-0000-0000-0000D5270000}"/>
    <cellStyle name="Procent 2 2 11" xfId="5657" xr:uid="{00000000-0005-0000-0000-0000D6270000}"/>
    <cellStyle name="Procent 2 2 12" xfId="7092" xr:uid="{00000000-0005-0000-0000-0000D7270000}"/>
    <cellStyle name="Procent 2 2 2" xfId="5658" xr:uid="{00000000-0005-0000-0000-0000D8270000}"/>
    <cellStyle name="Procent 2 2 2 2" xfId="5659" xr:uid="{00000000-0005-0000-0000-0000D9270000}"/>
    <cellStyle name="Procent 2 2 2 2 2" xfId="5660" xr:uid="{00000000-0005-0000-0000-0000DA270000}"/>
    <cellStyle name="Procent 2 2 2 3" xfId="5661" xr:uid="{00000000-0005-0000-0000-0000DB270000}"/>
    <cellStyle name="Procent 2 2 2 3 2" xfId="5662" xr:uid="{00000000-0005-0000-0000-0000DC270000}"/>
    <cellStyle name="Procent 2 2 2 4" xfId="5663" xr:uid="{00000000-0005-0000-0000-0000DD270000}"/>
    <cellStyle name="Procent 2 2 2 4 2" xfId="5664" xr:uid="{00000000-0005-0000-0000-0000DE270000}"/>
    <cellStyle name="Procent 2 2 2 5" xfId="5665" xr:uid="{00000000-0005-0000-0000-0000DF270000}"/>
    <cellStyle name="Procent 2 2 2 5 2" xfId="5666" xr:uid="{00000000-0005-0000-0000-0000E0270000}"/>
    <cellStyle name="Procent 2 2 2 6" xfId="5667" xr:uid="{00000000-0005-0000-0000-0000E1270000}"/>
    <cellStyle name="Procent 2 2 3" xfId="5668" xr:uid="{00000000-0005-0000-0000-0000E2270000}"/>
    <cellStyle name="Procent 2 2 3 2" xfId="5669" xr:uid="{00000000-0005-0000-0000-0000E3270000}"/>
    <cellStyle name="Procent 2 2 3 2 2" xfId="5670" xr:uid="{00000000-0005-0000-0000-0000E4270000}"/>
    <cellStyle name="Procent 2 2 3 3" xfId="5671" xr:uid="{00000000-0005-0000-0000-0000E5270000}"/>
    <cellStyle name="Procent 2 2 4" xfId="5672" xr:uid="{00000000-0005-0000-0000-0000E6270000}"/>
    <cellStyle name="Procent 2 2 4 2" xfId="5673" xr:uid="{00000000-0005-0000-0000-0000E7270000}"/>
    <cellStyle name="Procent 2 2 5" xfId="5674" xr:uid="{00000000-0005-0000-0000-0000E8270000}"/>
    <cellStyle name="Procent 2 2 5 2" xfId="5675" xr:uid="{00000000-0005-0000-0000-0000E9270000}"/>
    <cellStyle name="Procent 2 2 6" xfId="5676" xr:uid="{00000000-0005-0000-0000-0000EA270000}"/>
    <cellStyle name="Procent 2 2 6 2" xfId="5677" xr:uid="{00000000-0005-0000-0000-0000EB270000}"/>
    <cellStyle name="Procent 2 2 7" xfId="5678" xr:uid="{00000000-0005-0000-0000-0000EC270000}"/>
    <cellStyle name="Procent 2 2 7 2" xfId="5679" xr:uid="{00000000-0005-0000-0000-0000ED270000}"/>
    <cellStyle name="Procent 2 2 8" xfId="5680" xr:uid="{00000000-0005-0000-0000-0000EE270000}"/>
    <cellStyle name="Procent 2 2 9" xfId="5681" xr:uid="{00000000-0005-0000-0000-0000EF270000}"/>
    <cellStyle name="Procent 2 3" xfId="5682" xr:uid="{00000000-0005-0000-0000-0000F0270000}"/>
    <cellStyle name="Procent 2 3 2" xfId="5683" xr:uid="{00000000-0005-0000-0000-0000F1270000}"/>
    <cellStyle name="Procent 2 3 2 2" xfId="5684" xr:uid="{00000000-0005-0000-0000-0000F2270000}"/>
    <cellStyle name="Procent 2 3 2 2 2" xfId="5685" xr:uid="{00000000-0005-0000-0000-0000F3270000}"/>
    <cellStyle name="Procent 2 3 2 3" xfId="5686" xr:uid="{00000000-0005-0000-0000-0000F4270000}"/>
    <cellStyle name="Procent 2 3 2 3 2" xfId="5687" xr:uid="{00000000-0005-0000-0000-0000F5270000}"/>
    <cellStyle name="Procent 2 3 2 4" xfId="5688" xr:uid="{00000000-0005-0000-0000-0000F6270000}"/>
    <cellStyle name="Procent 2 3 3" xfId="5689" xr:uid="{00000000-0005-0000-0000-0000F7270000}"/>
    <cellStyle name="Procent 2 3 3 2" xfId="5690" xr:uid="{00000000-0005-0000-0000-0000F8270000}"/>
    <cellStyle name="Procent 2 3 4" xfId="5691" xr:uid="{00000000-0005-0000-0000-0000F9270000}"/>
    <cellStyle name="Procent 2 3 4 2" xfId="5692" xr:uid="{00000000-0005-0000-0000-0000FA270000}"/>
    <cellStyle name="Procent 2 3 5" xfId="5693" xr:uid="{00000000-0005-0000-0000-0000FB270000}"/>
    <cellStyle name="Procent 2 3 5 2" xfId="5694" xr:uid="{00000000-0005-0000-0000-0000FC270000}"/>
    <cellStyle name="Procent 2 3 6" xfId="5695" xr:uid="{00000000-0005-0000-0000-0000FD270000}"/>
    <cellStyle name="Procent 2 3 6 2" xfId="5696" xr:uid="{00000000-0005-0000-0000-0000FE270000}"/>
    <cellStyle name="Procent 2 3 7" xfId="5697" xr:uid="{00000000-0005-0000-0000-0000FF270000}"/>
    <cellStyle name="Procent 2 3 7 2" xfId="5698" xr:uid="{00000000-0005-0000-0000-000000280000}"/>
    <cellStyle name="Procent 2 3 8" xfId="5699" xr:uid="{00000000-0005-0000-0000-000001280000}"/>
    <cellStyle name="Procent 2 4" xfId="5700" xr:uid="{00000000-0005-0000-0000-000002280000}"/>
    <cellStyle name="Procent 2 4 2" xfId="5701" xr:uid="{00000000-0005-0000-0000-000003280000}"/>
    <cellStyle name="Procent 2 4 2 2" xfId="5702" xr:uid="{00000000-0005-0000-0000-000004280000}"/>
    <cellStyle name="Procent 2 4 2 2 2" xfId="5703" xr:uid="{00000000-0005-0000-0000-000005280000}"/>
    <cellStyle name="Procent 2 4 2 3" xfId="5704" xr:uid="{00000000-0005-0000-0000-000006280000}"/>
    <cellStyle name="Procent 2 4 2 3 2" xfId="5705" xr:uid="{00000000-0005-0000-0000-000007280000}"/>
    <cellStyle name="Procent 2 4 2 4" xfId="5706" xr:uid="{00000000-0005-0000-0000-000008280000}"/>
    <cellStyle name="Procent 2 4 3" xfId="5707" xr:uid="{00000000-0005-0000-0000-000009280000}"/>
    <cellStyle name="Procent 2 4 3 2" xfId="5708" xr:uid="{00000000-0005-0000-0000-00000A280000}"/>
    <cellStyle name="Procent 2 4 4" xfId="5709" xr:uid="{00000000-0005-0000-0000-00000B280000}"/>
    <cellStyle name="Procent 2 4 4 2" xfId="5710" xr:uid="{00000000-0005-0000-0000-00000C280000}"/>
    <cellStyle name="Procent 2 4 5" xfId="5711" xr:uid="{00000000-0005-0000-0000-00000D280000}"/>
    <cellStyle name="Procent 2 4 5 2" xfId="5712" xr:uid="{00000000-0005-0000-0000-00000E280000}"/>
    <cellStyle name="Procent 2 4 6" xfId="5713" xr:uid="{00000000-0005-0000-0000-00000F280000}"/>
    <cellStyle name="Procent 2 4 6 2" xfId="5714" xr:uid="{00000000-0005-0000-0000-000010280000}"/>
    <cellStyle name="Procent 2 4 7" xfId="5715" xr:uid="{00000000-0005-0000-0000-000011280000}"/>
    <cellStyle name="Procent 2 4 7 2" xfId="5716" xr:uid="{00000000-0005-0000-0000-000012280000}"/>
    <cellStyle name="Procent 2 4 8" xfId="5717" xr:uid="{00000000-0005-0000-0000-000013280000}"/>
    <cellStyle name="Procent 2 5" xfId="5718" xr:uid="{00000000-0005-0000-0000-000014280000}"/>
    <cellStyle name="Procent 2 5 2" xfId="5719" xr:uid="{00000000-0005-0000-0000-000015280000}"/>
    <cellStyle name="Procent 2 5 2 2" xfId="5720" xr:uid="{00000000-0005-0000-0000-000016280000}"/>
    <cellStyle name="Procent 2 5 2 2 2" xfId="5721" xr:uid="{00000000-0005-0000-0000-000017280000}"/>
    <cellStyle name="Procent 2 5 2 3" xfId="5722" xr:uid="{00000000-0005-0000-0000-000018280000}"/>
    <cellStyle name="Procent 2 5 2 3 2" xfId="5723" xr:uid="{00000000-0005-0000-0000-000019280000}"/>
    <cellStyle name="Procent 2 5 2 4" xfId="5724" xr:uid="{00000000-0005-0000-0000-00001A280000}"/>
    <cellStyle name="Procent 2 5 3" xfId="5725" xr:uid="{00000000-0005-0000-0000-00001B280000}"/>
    <cellStyle name="Procent 2 5 3 2" xfId="5726" xr:uid="{00000000-0005-0000-0000-00001C280000}"/>
    <cellStyle name="Procent 2 5 4" xfId="5727" xr:uid="{00000000-0005-0000-0000-00001D280000}"/>
    <cellStyle name="Procent 2 5 4 2" xfId="5728" xr:uid="{00000000-0005-0000-0000-00001E280000}"/>
    <cellStyle name="Procent 2 5 5" xfId="5729" xr:uid="{00000000-0005-0000-0000-00001F280000}"/>
    <cellStyle name="Procent 2 5 5 2" xfId="5730" xr:uid="{00000000-0005-0000-0000-000020280000}"/>
    <cellStyle name="Procent 2 5 6" xfId="5731" xr:uid="{00000000-0005-0000-0000-000021280000}"/>
    <cellStyle name="Procent 2 5 6 2" xfId="5732" xr:uid="{00000000-0005-0000-0000-000022280000}"/>
    <cellStyle name="Procent 2 6" xfId="5733" xr:uid="{00000000-0005-0000-0000-000023280000}"/>
    <cellStyle name="Procent 2 6 2" xfId="5734" xr:uid="{00000000-0005-0000-0000-000024280000}"/>
    <cellStyle name="Procent 2 6 2 2" xfId="5735" xr:uid="{00000000-0005-0000-0000-000025280000}"/>
    <cellStyle name="Procent 2 6 2 2 2" xfId="5736" xr:uid="{00000000-0005-0000-0000-000026280000}"/>
    <cellStyle name="Procent 2 6 2 3" xfId="5737" xr:uid="{00000000-0005-0000-0000-000027280000}"/>
    <cellStyle name="Procent 2 6 2 3 2" xfId="5738" xr:uid="{00000000-0005-0000-0000-000028280000}"/>
    <cellStyle name="Procent 2 6 2 4" xfId="5739" xr:uid="{00000000-0005-0000-0000-000029280000}"/>
    <cellStyle name="Procent 2 6 3" xfId="5740" xr:uid="{00000000-0005-0000-0000-00002A280000}"/>
    <cellStyle name="Procent 2 6 3 2" xfId="5741" xr:uid="{00000000-0005-0000-0000-00002B280000}"/>
    <cellStyle name="Procent 2 6 4" xfId="5742" xr:uid="{00000000-0005-0000-0000-00002C280000}"/>
    <cellStyle name="Procent 2 6 4 2" xfId="5743" xr:uid="{00000000-0005-0000-0000-00002D280000}"/>
    <cellStyle name="Procent 2 6 5" xfId="5744" xr:uid="{00000000-0005-0000-0000-00002E280000}"/>
    <cellStyle name="Procent 2 6 5 2" xfId="5745" xr:uid="{00000000-0005-0000-0000-00002F280000}"/>
    <cellStyle name="Procent 2 6 6" xfId="5746" xr:uid="{00000000-0005-0000-0000-000030280000}"/>
    <cellStyle name="Procent 2 7" xfId="5747" xr:uid="{00000000-0005-0000-0000-000031280000}"/>
    <cellStyle name="Procent 2 7 2" xfId="5748" xr:uid="{00000000-0005-0000-0000-000032280000}"/>
    <cellStyle name="Procent 2 7 2 2" xfId="5749" xr:uid="{00000000-0005-0000-0000-000033280000}"/>
    <cellStyle name="Procent 2 7 2 2 2" xfId="5750" xr:uid="{00000000-0005-0000-0000-000034280000}"/>
    <cellStyle name="Procent 2 7 2 3" xfId="5751" xr:uid="{00000000-0005-0000-0000-000035280000}"/>
    <cellStyle name="Procent 2 7 2 3 2" xfId="5752" xr:uid="{00000000-0005-0000-0000-000036280000}"/>
    <cellStyle name="Procent 2 7 2 4" xfId="5753" xr:uid="{00000000-0005-0000-0000-000037280000}"/>
    <cellStyle name="Procent 2 7 3" xfId="5754" xr:uid="{00000000-0005-0000-0000-000038280000}"/>
    <cellStyle name="Procent 2 7 3 2" xfId="5755" xr:uid="{00000000-0005-0000-0000-000039280000}"/>
    <cellStyle name="Procent 2 7 4" xfId="5756" xr:uid="{00000000-0005-0000-0000-00003A280000}"/>
    <cellStyle name="Procent 2 7 4 2" xfId="5757" xr:uid="{00000000-0005-0000-0000-00003B280000}"/>
    <cellStyle name="Procent 2 7 5" xfId="5758" xr:uid="{00000000-0005-0000-0000-00003C280000}"/>
    <cellStyle name="Procent 2 7 5 2" xfId="5759" xr:uid="{00000000-0005-0000-0000-00003D280000}"/>
    <cellStyle name="Procent 2 7 6" xfId="5760" xr:uid="{00000000-0005-0000-0000-00003E280000}"/>
    <cellStyle name="Procent 2 8" xfId="5761" xr:uid="{00000000-0005-0000-0000-00003F280000}"/>
    <cellStyle name="Procent 2 8 2" xfId="5762" xr:uid="{00000000-0005-0000-0000-000040280000}"/>
    <cellStyle name="Procent 2 8 2 2" xfId="5763" xr:uid="{00000000-0005-0000-0000-000041280000}"/>
    <cellStyle name="Procent 2 8 2 2 2" xfId="5764" xr:uid="{00000000-0005-0000-0000-000042280000}"/>
    <cellStyle name="Procent 2 8 2 3" xfId="5765" xr:uid="{00000000-0005-0000-0000-000043280000}"/>
    <cellStyle name="Procent 2 8 2 3 2" xfId="5766" xr:uid="{00000000-0005-0000-0000-000044280000}"/>
    <cellStyle name="Procent 2 8 2 4" xfId="5767" xr:uid="{00000000-0005-0000-0000-000045280000}"/>
    <cellStyle name="Procent 2 8 3" xfId="5768" xr:uid="{00000000-0005-0000-0000-000046280000}"/>
    <cellStyle name="Procent 2 8 3 2" xfId="5769" xr:uid="{00000000-0005-0000-0000-000047280000}"/>
    <cellStyle name="Procent 2 8 4" xfId="5770" xr:uid="{00000000-0005-0000-0000-000048280000}"/>
    <cellStyle name="Procent 2 8 4 2" xfId="5771" xr:uid="{00000000-0005-0000-0000-000049280000}"/>
    <cellStyle name="Procent 2 8 5" xfId="5772" xr:uid="{00000000-0005-0000-0000-00004A280000}"/>
    <cellStyle name="Procent 2 8 5 2" xfId="5773" xr:uid="{00000000-0005-0000-0000-00004B280000}"/>
    <cellStyle name="Procent 2 8 6" xfId="5774" xr:uid="{00000000-0005-0000-0000-00004C280000}"/>
    <cellStyle name="Procent 2 9" xfId="5775" xr:uid="{00000000-0005-0000-0000-00004D280000}"/>
    <cellStyle name="Procent 2 9 2" xfId="5776" xr:uid="{00000000-0005-0000-0000-00004E280000}"/>
    <cellStyle name="Procent 2 9 2 2" xfId="5777" xr:uid="{00000000-0005-0000-0000-00004F280000}"/>
    <cellStyle name="Procent 2 9 3" xfId="5778" xr:uid="{00000000-0005-0000-0000-000050280000}"/>
    <cellStyle name="Procent 2 9 3 2" xfId="5779" xr:uid="{00000000-0005-0000-0000-000051280000}"/>
    <cellStyle name="Procent 2 9 4" xfId="5780" xr:uid="{00000000-0005-0000-0000-000052280000}"/>
    <cellStyle name="Procent 3" xfId="5781" xr:uid="{00000000-0005-0000-0000-000053280000}"/>
    <cellStyle name="Procent 3 2" xfId="5782" xr:uid="{00000000-0005-0000-0000-000054280000}"/>
    <cellStyle name="Procent 3 2 2" xfId="5783" xr:uid="{00000000-0005-0000-0000-000055280000}"/>
    <cellStyle name="Procent 3 2 2 2" xfId="5784" xr:uid="{00000000-0005-0000-0000-000056280000}"/>
    <cellStyle name="Procent 3 2 3" xfId="5785" xr:uid="{00000000-0005-0000-0000-000057280000}"/>
    <cellStyle name="Procent 3 2 3 2" xfId="5786" xr:uid="{00000000-0005-0000-0000-000058280000}"/>
    <cellStyle name="Procent 3 2 4" xfId="5787" xr:uid="{00000000-0005-0000-0000-000059280000}"/>
    <cellStyle name="Procent 3 2 5" xfId="5788" xr:uid="{00000000-0005-0000-0000-00005A280000}"/>
    <cellStyle name="Procent 3 3" xfId="5789" xr:uid="{00000000-0005-0000-0000-00005B280000}"/>
    <cellStyle name="Procent 3 3 2" xfId="5790" xr:uid="{00000000-0005-0000-0000-00005C280000}"/>
    <cellStyle name="Procent 3 4" xfId="5791" xr:uid="{00000000-0005-0000-0000-00005D280000}"/>
    <cellStyle name="Procent 3 4 2" xfId="5792" xr:uid="{00000000-0005-0000-0000-00005E280000}"/>
    <cellStyle name="Procent 3 5" xfId="5793" xr:uid="{00000000-0005-0000-0000-00005F280000}"/>
    <cellStyle name="Procent 3 6" xfId="5794" xr:uid="{00000000-0005-0000-0000-000060280000}"/>
    <cellStyle name="Procent 3 7" xfId="5795" xr:uid="{00000000-0005-0000-0000-000061280000}"/>
    <cellStyle name="Procent 4" xfId="5796" xr:uid="{00000000-0005-0000-0000-000062280000}"/>
    <cellStyle name="Procent 4 2" xfId="5797" xr:uid="{00000000-0005-0000-0000-000063280000}"/>
    <cellStyle name="Procent 4 2 2" xfId="5798" xr:uid="{00000000-0005-0000-0000-000064280000}"/>
    <cellStyle name="Procent 4 2 2 2" xfId="5799" xr:uid="{00000000-0005-0000-0000-000065280000}"/>
    <cellStyle name="Procent 4 2 2 3" xfId="5800" xr:uid="{00000000-0005-0000-0000-000066280000}"/>
    <cellStyle name="Procent 4 2 3" xfId="5801" xr:uid="{00000000-0005-0000-0000-000067280000}"/>
    <cellStyle name="Procent 4 2 3 2" xfId="5802" xr:uid="{00000000-0005-0000-0000-000068280000}"/>
    <cellStyle name="Procent 4 2 4" xfId="5803" xr:uid="{00000000-0005-0000-0000-000069280000}"/>
    <cellStyle name="Procent 4 2 5" xfId="5804" xr:uid="{00000000-0005-0000-0000-00006A280000}"/>
    <cellStyle name="Procent 4 3" xfId="5805" xr:uid="{00000000-0005-0000-0000-00006B280000}"/>
    <cellStyle name="Procent 4 3 2" xfId="5806" xr:uid="{00000000-0005-0000-0000-00006C280000}"/>
    <cellStyle name="Procent 4 3 3" xfId="5807" xr:uid="{00000000-0005-0000-0000-00006D280000}"/>
    <cellStyle name="Procent 4 4" xfId="5808" xr:uid="{00000000-0005-0000-0000-00006E280000}"/>
    <cellStyle name="Procent 4 4 2" xfId="5809" xr:uid="{00000000-0005-0000-0000-00006F280000}"/>
    <cellStyle name="Procent 4 5" xfId="5810" xr:uid="{00000000-0005-0000-0000-000070280000}"/>
    <cellStyle name="Procent 4 5 2" xfId="5811" xr:uid="{00000000-0005-0000-0000-000071280000}"/>
    <cellStyle name="Procent 4 6" xfId="5812" xr:uid="{00000000-0005-0000-0000-000072280000}"/>
    <cellStyle name="Procent 4 7" xfId="5813" xr:uid="{00000000-0005-0000-0000-000073280000}"/>
    <cellStyle name="Procent 5" xfId="5814" xr:uid="{00000000-0005-0000-0000-000074280000}"/>
    <cellStyle name="Procent 5 2" xfId="5815" xr:uid="{00000000-0005-0000-0000-000075280000}"/>
    <cellStyle name="Procent 5 2 2" xfId="5816" xr:uid="{00000000-0005-0000-0000-000076280000}"/>
    <cellStyle name="Procent 5 2 2 2" xfId="5817" xr:uid="{00000000-0005-0000-0000-000077280000}"/>
    <cellStyle name="Procent 5 2 3" xfId="5818" xr:uid="{00000000-0005-0000-0000-000078280000}"/>
    <cellStyle name="Procent 5 2 3 2" xfId="5819" xr:uid="{00000000-0005-0000-0000-000079280000}"/>
    <cellStyle name="Procent 5 2 4" xfId="5820" xr:uid="{00000000-0005-0000-0000-00007A280000}"/>
    <cellStyle name="Procent 5 3" xfId="5821" xr:uid="{00000000-0005-0000-0000-00007B280000}"/>
    <cellStyle name="Procent 5 3 2" xfId="5822" xr:uid="{00000000-0005-0000-0000-00007C280000}"/>
    <cellStyle name="Procent 5 4" xfId="5823" xr:uid="{00000000-0005-0000-0000-00007D280000}"/>
    <cellStyle name="Procent 5 4 2" xfId="5824" xr:uid="{00000000-0005-0000-0000-00007E280000}"/>
    <cellStyle name="Procent 5 5" xfId="5825" xr:uid="{00000000-0005-0000-0000-00007F280000}"/>
    <cellStyle name="Procent 5 5 2" xfId="5826" xr:uid="{00000000-0005-0000-0000-000080280000}"/>
    <cellStyle name="Procent 5 6" xfId="5827" xr:uid="{00000000-0005-0000-0000-000081280000}"/>
    <cellStyle name="Procent 5 7" xfId="5828" xr:uid="{00000000-0005-0000-0000-000082280000}"/>
    <cellStyle name="Procent 6" xfId="5829" xr:uid="{00000000-0005-0000-0000-000083280000}"/>
    <cellStyle name="Procent 6 2" xfId="5830" xr:uid="{00000000-0005-0000-0000-000084280000}"/>
    <cellStyle name="Procent 6 2 2" xfId="5831" xr:uid="{00000000-0005-0000-0000-000085280000}"/>
    <cellStyle name="Procent 6 2 2 2" xfId="5832" xr:uid="{00000000-0005-0000-0000-000086280000}"/>
    <cellStyle name="Procent 6 2 3" xfId="5833" xr:uid="{00000000-0005-0000-0000-000087280000}"/>
    <cellStyle name="Procent 6 2 3 2" xfId="5834" xr:uid="{00000000-0005-0000-0000-000088280000}"/>
    <cellStyle name="Procent 6 2 4" xfId="5835" xr:uid="{00000000-0005-0000-0000-000089280000}"/>
    <cellStyle name="Procent 6 3" xfId="5836" xr:uid="{00000000-0005-0000-0000-00008A280000}"/>
    <cellStyle name="Procent 6 3 2" xfId="5837" xr:uid="{00000000-0005-0000-0000-00008B280000}"/>
    <cellStyle name="Procent 6 4" xfId="5838" xr:uid="{00000000-0005-0000-0000-00008C280000}"/>
    <cellStyle name="Procent 6 4 2" xfId="5839" xr:uid="{00000000-0005-0000-0000-00008D280000}"/>
    <cellStyle name="Procent 6 5" xfId="5840" xr:uid="{00000000-0005-0000-0000-00008E280000}"/>
    <cellStyle name="Procent 6 5 2" xfId="5841" xr:uid="{00000000-0005-0000-0000-00008F280000}"/>
    <cellStyle name="Procent 6 6" xfId="5842" xr:uid="{00000000-0005-0000-0000-000090280000}"/>
    <cellStyle name="Procent 7" xfId="5843" xr:uid="{00000000-0005-0000-0000-000091280000}"/>
    <cellStyle name="Procent 7 2" xfId="5844" xr:uid="{00000000-0005-0000-0000-000092280000}"/>
    <cellStyle name="Procent 7 2 2" xfId="5845" xr:uid="{00000000-0005-0000-0000-000093280000}"/>
    <cellStyle name="Procent 7 2 2 2" xfId="5846" xr:uid="{00000000-0005-0000-0000-000094280000}"/>
    <cellStyle name="Procent 7 2 3" xfId="5847" xr:uid="{00000000-0005-0000-0000-000095280000}"/>
    <cellStyle name="Procent 7 2 3 2" xfId="5848" xr:uid="{00000000-0005-0000-0000-000096280000}"/>
    <cellStyle name="Procent 7 2 4" xfId="5849" xr:uid="{00000000-0005-0000-0000-000097280000}"/>
    <cellStyle name="Procent 7 3" xfId="5850" xr:uid="{00000000-0005-0000-0000-000098280000}"/>
    <cellStyle name="Procent 7 3 2" xfId="5851" xr:uid="{00000000-0005-0000-0000-000099280000}"/>
    <cellStyle name="Procent 7 4" xfId="5852" xr:uid="{00000000-0005-0000-0000-00009A280000}"/>
    <cellStyle name="Procent 7 4 2" xfId="5853" xr:uid="{00000000-0005-0000-0000-00009B280000}"/>
    <cellStyle name="Procent 7 5" xfId="5854" xr:uid="{00000000-0005-0000-0000-00009C280000}"/>
    <cellStyle name="Procent 7 5 2" xfId="5855" xr:uid="{00000000-0005-0000-0000-00009D280000}"/>
    <cellStyle name="Procent 7 6" xfId="5856" xr:uid="{00000000-0005-0000-0000-00009E280000}"/>
    <cellStyle name="Procent 8" xfId="5857" xr:uid="{00000000-0005-0000-0000-00009F280000}"/>
    <cellStyle name="Procent 8 2" xfId="5858" xr:uid="{00000000-0005-0000-0000-0000A0280000}"/>
    <cellStyle name="Procent 8 2 2" xfId="5859" xr:uid="{00000000-0005-0000-0000-0000A1280000}"/>
    <cellStyle name="Procent 8 2 2 2" xfId="5860" xr:uid="{00000000-0005-0000-0000-0000A2280000}"/>
    <cellStyle name="Procent 8 2 3" xfId="5861" xr:uid="{00000000-0005-0000-0000-0000A3280000}"/>
    <cellStyle name="Procent 8 2 3 2" xfId="5862" xr:uid="{00000000-0005-0000-0000-0000A4280000}"/>
    <cellStyle name="Procent 8 2 4" xfId="5863" xr:uid="{00000000-0005-0000-0000-0000A5280000}"/>
    <cellStyle name="Procent 8 3" xfId="5864" xr:uid="{00000000-0005-0000-0000-0000A6280000}"/>
    <cellStyle name="Procent 8 3 2" xfId="5865" xr:uid="{00000000-0005-0000-0000-0000A7280000}"/>
    <cellStyle name="Procent 8 4" xfId="5866" xr:uid="{00000000-0005-0000-0000-0000A8280000}"/>
    <cellStyle name="Procent 8 4 2" xfId="5867" xr:uid="{00000000-0005-0000-0000-0000A9280000}"/>
    <cellStyle name="Procent 8 5" xfId="5868" xr:uid="{00000000-0005-0000-0000-0000AA280000}"/>
    <cellStyle name="Procent 9" xfId="5869" xr:uid="{00000000-0005-0000-0000-0000AB280000}"/>
    <cellStyle name="Procent 9 2" xfId="5870" xr:uid="{00000000-0005-0000-0000-0000AC280000}"/>
    <cellStyle name="Procent 9 2 2" xfId="5871" xr:uid="{00000000-0005-0000-0000-0000AD280000}"/>
    <cellStyle name="Procent 9 3" xfId="5872" xr:uid="{00000000-0005-0000-0000-0000AE280000}"/>
    <cellStyle name="Procent 9 3 2" xfId="5873" xr:uid="{00000000-0005-0000-0000-0000AF280000}"/>
    <cellStyle name="Procent 9 4" xfId="5874" xr:uid="{00000000-0005-0000-0000-0000B0280000}"/>
    <cellStyle name="Standard_Sce_D_Extraction" xfId="5875" xr:uid="{00000000-0005-0000-0000-0000B1280000}"/>
    <cellStyle name="Style 155" xfId="10491" xr:uid="{00000000-0005-0000-0000-0000B2280000}"/>
    <cellStyle name="Style 156" xfId="10492" xr:uid="{00000000-0005-0000-0000-0000B3280000}"/>
    <cellStyle name="Style 157" xfId="10493" xr:uid="{00000000-0005-0000-0000-0000B4280000}"/>
    <cellStyle name="Style 158" xfId="10494" xr:uid="{00000000-0005-0000-0000-0000B5280000}"/>
    <cellStyle name="Style 159" xfId="10495" xr:uid="{00000000-0005-0000-0000-0000B6280000}"/>
    <cellStyle name="Style 161" xfId="10496" xr:uid="{00000000-0005-0000-0000-0000B7280000}"/>
    <cellStyle name="Style 162" xfId="10497" xr:uid="{00000000-0005-0000-0000-0000B8280000}"/>
    <cellStyle name="Style 163" xfId="10498" xr:uid="{00000000-0005-0000-0000-0000B9280000}"/>
    <cellStyle name="Style 223" xfId="10499" xr:uid="{00000000-0005-0000-0000-0000BA280000}"/>
    <cellStyle name="Style 224" xfId="10500" xr:uid="{00000000-0005-0000-0000-0000BB280000}"/>
    <cellStyle name="Style 225" xfId="10501" xr:uid="{00000000-0005-0000-0000-0000BC280000}"/>
    <cellStyle name="Style 226" xfId="10502" xr:uid="{00000000-0005-0000-0000-0000BD280000}"/>
    <cellStyle name="Style 227" xfId="10503" xr:uid="{00000000-0005-0000-0000-0000BE280000}"/>
    <cellStyle name="Style 229" xfId="10504" xr:uid="{00000000-0005-0000-0000-0000BF280000}"/>
    <cellStyle name="Style 230" xfId="10505" xr:uid="{00000000-0005-0000-0000-0000C0280000}"/>
    <cellStyle name="Style 231" xfId="10506" xr:uid="{00000000-0005-0000-0000-0000C1280000}"/>
    <cellStyle name="Style 257" xfId="10507" xr:uid="{00000000-0005-0000-0000-0000C2280000}"/>
    <cellStyle name="Style 258" xfId="10508" xr:uid="{00000000-0005-0000-0000-0000C3280000}"/>
    <cellStyle name="Style 259" xfId="10509" xr:uid="{00000000-0005-0000-0000-0000C4280000}"/>
    <cellStyle name="Style 260" xfId="10510" xr:uid="{00000000-0005-0000-0000-0000C5280000}"/>
    <cellStyle name="Style 261" xfId="10511" xr:uid="{00000000-0005-0000-0000-0000C6280000}"/>
    <cellStyle name="Style 263" xfId="10512" xr:uid="{00000000-0005-0000-0000-0000C7280000}"/>
    <cellStyle name="Style 264" xfId="10513" xr:uid="{00000000-0005-0000-0000-0000C8280000}"/>
    <cellStyle name="Style 265" xfId="10514" xr:uid="{00000000-0005-0000-0000-0000C9280000}"/>
    <cellStyle name="Style 461" xfId="10515" xr:uid="{00000000-0005-0000-0000-0000CA280000}"/>
    <cellStyle name="Style 467" xfId="10516" xr:uid="{00000000-0005-0000-0000-0000CB280000}"/>
    <cellStyle name="Style 468" xfId="10517" xr:uid="{00000000-0005-0000-0000-0000CC280000}"/>
    <cellStyle name="Style 469" xfId="10518" xr:uid="{00000000-0005-0000-0000-0000CD280000}"/>
    <cellStyle name="Style 478" xfId="10519" xr:uid="{00000000-0005-0000-0000-0000CE280000}"/>
    <cellStyle name="Style 479" xfId="10520" xr:uid="{00000000-0005-0000-0000-0000CF280000}"/>
    <cellStyle name="Style 480" xfId="10521" xr:uid="{00000000-0005-0000-0000-0000D0280000}"/>
    <cellStyle name="Style 481" xfId="10522" xr:uid="{00000000-0005-0000-0000-0000D1280000}"/>
    <cellStyle name="Style 482" xfId="10523" xr:uid="{00000000-0005-0000-0000-0000D2280000}"/>
    <cellStyle name="Style 484" xfId="10524" xr:uid="{00000000-0005-0000-0000-0000D3280000}"/>
    <cellStyle name="Style 485" xfId="10525" xr:uid="{00000000-0005-0000-0000-0000D4280000}"/>
    <cellStyle name="Style 486" xfId="10526" xr:uid="{00000000-0005-0000-0000-0000D5280000}"/>
    <cellStyle name="Style 495" xfId="10527" xr:uid="{00000000-0005-0000-0000-0000D6280000}"/>
    <cellStyle name="Style 496" xfId="10528" xr:uid="{00000000-0005-0000-0000-0000D7280000}"/>
    <cellStyle name="Style 497" xfId="10529" xr:uid="{00000000-0005-0000-0000-0000D8280000}"/>
    <cellStyle name="Style 498" xfId="10530" xr:uid="{00000000-0005-0000-0000-0000D9280000}"/>
    <cellStyle name="Style 499" xfId="10531" xr:uid="{00000000-0005-0000-0000-0000DA280000}"/>
    <cellStyle name="Style 501" xfId="10532" xr:uid="{00000000-0005-0000-0000-0000DB280000}"/>
    <cellStyle name="Style 502" xfId="10533" xr:uid="{00000000-0005-0000-0000-0000DC280000}"/>
    <cellStyle name="Style 503" xfId="10534" xr:uid="{00000000-0005-0000-0000-0000DD280000}"/>
    <cellStyle name="Style 580" xfId="10535" xr:uid="{00000000-0005-0000-0000-0000DE280000}"/>
    <cellStyle name="Style 581" xfId="10536" xr:uid="{00000000-0005-0000-0000-0000DF280000}"/>
    <cellStyle name="Style 582" xfId="10537" xr:uid="{00000000-0005-0000-0000-0000E0280000}"/>
    <cellStyle name="Style 583" xfId="10538" xr:uid="{00000000-0005-0000-0000-0000E1280000}"/>
    <cellStyle name="Style 584" xfId="10539" xr:uid="{00000000-0005-0000-0000-0000E2280000}"/>
    <cellStyle name="Style 586" xfId="10540" xr:uid="{00000000-0005-0000-0000-0000E3280000}"/>
    <cellStyle name="Style 587" xfId="10541" xr:uid="{00000000-0005-0000-0000-0000E4280000}"/>
    <cellStyle name="Style 588" xfId="10542" xr:uid="{00000000-0005-0000-0000-0000E5280000}"/>
    <cellStyle name="Testo avviso" xfId="5876" xr:uid="{00000000-0005-0000-0000-0000E6280000}"/>
    <cellStyle name="Testo avviso 2" xfId="5877" xr:uid="{00000000-0005-0000-0000-0000E7280000}"/>
    <cellStyle name="Testo avviso 3" xfId="7059" xr:uid="{00000000-0005-0000-0000-0000E8280000}"/>
    <cellStyle name="Testo descrittivo" xfId="5878" xr:uid="{00000000-0005-0000-0000-0000E9280000}"/>
    <cellStyle name="Testo descrittivo 2" xfId="5879" xr:uid="{00000000-0005-0000-0000-0000EA280000}"/>
    <cellStyle name="Testo descrittivo 3" xfId="7060" xr:uid="{00000000-0005-0000-0000-0000EB280000}"/>
    <cellStyle name="Titel 2" xfId="5880" xr:uid="{00000000-0005-0000-0000-0000EC280000}"/>
    <cellStyle name="Titel 2 2" xfId="5881" xr:uid="{00000000-0005-0000-0000-0000ED280000}"/>
    <cellStyle name="Titel 2 3" xfId="7084" xr:uid="{00000000-0005-0000-0000-0000EE280000}"/>
    <cellStyle name="Title" xfId="5882" builtinId="15" customBuiltin="1"/>
    <cellStyle name="Title 2" xfId="5883" xr:uid="{00000000-0005-0000-0000-0000F0280000}"/>
    <cellStyle name="Title 2 2" xfId="5884" xr:uid="{00000000-0005-0000-0000-0000F1280000}"/>
    <cellStyle name="Title 2 3" xfId="7088" xr:uid="{00000000-0005-0000-0000-0000F2280000}"/>
    <cellStyle name="Titolo" xfId="5885" xr:uid="{00000000-0005-0000-0000-0000F3280000}"/>
    <cellStyle name="Titolo 1" xfId="5886" xr:uid="{00000000-0005-0000-0000-0000F4280000}"/>
    <cellStyle name="Titolo 1 2" xfId="5887" xr:uid="{00000000-0005-0000-0000-0000F5280000}"/>
    <cellStyle name="Titolo 1 3" xfId="7062" xr:uid="{00000000-0005-0000-0000-0000F6280000}"/>
    <cellStyle name="Titolo 2" xfId="5888" xr:uid="{00000000-0005-0000-0000-0000F7280000}"/>
    <cellStyle name="Titolo 2 2" xfId="5889" xr:uid="{00000000-0005-0000-0000-0000F8280000}"/>
    <cellStyle name="Titolo 2 3" xfId="7063" xr:uid="{00000000-0005-0000-0000-0000F9280000}"/>
    <cellStyle name="Titolo 3" xfId="5890" xr:uid="{00000000-0005-0000-0000-0000FA280000}"/>
    <cellStyle name="Titolo 3 2" xfId="5891" xr:uid="{00000000-0005-0000-0000-0000FB280000}"/>
    <cellStyle name="Titolo 3 2 2" xfId="5892" xr:uid="{00000000-0005-0000-0000-0000FC280000}"/>
    <cellStyle name="Titolo 3 2 3" xfId="7065" xr:uid="{00000000-0005-0000-0000-0000FD280000}"/>
    <cellStyle name="Titolo 3 3" xfId="5893" xr:uid="{00000000-0005-0000-0000-0000FE280000}"/>
    <cellStyle name="Titolo 3 4" xfId="7064" xr:uid="{00000000-0005-0000-0000-0000FF280000}"/>
    <cellStyle name="Titolo 4" xfId="5894" xr:uid="{00000000-0005-0000-0000-000000290000}"/>
    <cellStyle name="Titolo 4 2" xfId="5895" xr:uid="{00000000-0005-0000-0000-000001290000}"/>
    <cellStyle name="Titolo 4 3" xfId="7066" xr:uid="{00000000-0005-0000-0000-000002290000}"/>
    <cellStyle name="Titolo 5" xfId="5896" xr:uid="{00000000-0005-0000-0000-000003290000}"/>
    <cellStyle name="Titolo 6" xfId="7061" xr:uid="{00000000-0005-0000-0000-000004290000}"/>
    <cellStyle name="Total" xfId="5897" builtinId="25" customBuiltin="1"/>
    <cellStyle name="Total 2" xfId="5898" xr:uid="{00000000-0005-0000-0000-000006290000}"/>
    <cellStyle name="Total 2 2" xfId="5899" xr:uid="{00000000-0005-0000-0000-000007290000}"/>
    <cellStyle name="Total 2 3" xfId="5900" xr:uid="{00000000-0005-0000-0000-000008290000}"/>
    <cellStyle name="Total 2 4" xfId="7089" xr:uid="{00000000-0005-0000-0000-000009290000}"/>
    <cellStyle name="Total 3" xfId="5901" xr:uid="{00000000-0005-0000-0000-00000A290000}"/>
    <cellStyle name="Total 4" xfId="7079" xr:uid="{00000000-0005-0000-0000-00000B290000}"/>
    <cellStyle name="Totale" xfId="5902" xr:uid="{00000000-0005-0000-0000-00000C290000}"/>
    <cellStyle name="Totale 2" xfId="5903" xr:uid="{00000000-0005-0000-0000-00000D290000}"/>
    <cellStyle name="Totale 2 2" xfId="5904" xr:uid="{00000000-0005-0000-0000-00000E290000}"/>
    <cellStyle name="Totale 2 3" xfId="7068" xr:uid="{00000000-0005-0000-0000-00000F290000}"/>
    <cellStyle name="Totale 3" xfId="5905" xr:uid="{00000000-0005-0000-0000-000010290000}"/>
    <cellStyle name="Totale 3 2" xfId="5906" xr:uid="{00000000-0005-0000-0000-000011290000}"/>
    <cellStyle name="Totale 3 3" xfId="7069" xr:uid="{00000000-0005-0000-0000-000012290000}"/>
    <cellStyle name="Totale 4" xfId="5907" xr:uid="{00000000-0005-0000-0000-000013290000}"/>
    <cellStyle name="Totale 4 2" xfId="5908" xr:uid="{00000000-0005-0000-0000-000014290000}"/>
    <cellStyle name="Totale 4 3" xfId="7070" xr:uid="{00000000-0005-0000-0000-000015290000}"/>
    <cellStyle name="Totale 5" xfId="5909" xr:uid="{00000000-0005-0000-0000-000016290000}"/>
    <cellStyle name="Totale 5 2" xfId="5910" xr:uid="{00000000-0005-0000-0000-000017290000}"/>
    <cellStyle name="Totale 5 3" xfId="7071" xr:uid="{00000000-0005-0000-0000-000018290000}"/>
    <cellStyle name="Totale 6" xfId="5911" xr:uid="{00000000-0005-0000-0000-000019290000}"/>
    <cellStyle name="Totale 6 2" xfId="5912" xr:uid="{00000000-0005-0000-0000-00001A290000}"/>
    <cellStyle name="Totale 6 3" xfId="7072" xr:uid="{00000000-0005-0000-0000-00001B290000}"/>
    <cellStyle name="Totale 7" xfId="5913" xr:uid="{00000000-0005-0000-0000-00001C290000}"/>
    <cellStyle name="Totale 8" xfId="7067" xr:uid="{00000000-0005-0000-0000-00001D290000}"/>
    <cellStyle name="Ugyldig 2" xfId="5914" xr:uid="{00000000-0005-0000-0000-00001E290000}"/>
    <cellStyle name="Uncertain" xfId="5915" xr:uid="{00000000-0005-0000-0000-00001F290000}"/>
    <cellStyle name="Valore non valido" xfId="5916" xr:uid="{00000000-0005-0000-0000-000020290000}"/>
    <cellStyle name="Valore non valido 2" xfId="5917" xr:uid="{00000000-0005-0000-0000-000021290000}"/>
    <cellStyle name="Valore non valido 3" xfId="7073" xr:uid="{00000000-0005-0000-0000-000022290000}"/>
    <cellStyle name="Valore valido" xfId="5918" xr:uid="{00000000-0005-0000-0000-000023290000}"/>
    <cellStyle name="Valore valido 2" xfId="5919" xr:uid="{00000000-0005-0000-0000-000024290000}"/>
    <cellStyle name="Valore valido 3" xfId="7074" xr:uid="{00000000-0005-0000-0000-000025290000}"/>
    <cellStyle name="Warning Text" xfId="5920" builtinId="11" customBuiltin="1"/>
    <cellStyle name="Warning Text 2" xfId="5921" xr:uid="{00000000-0005-0000-0000-000027290000}"/>
    <cellStyle name="Warning Text 2 2" xfId="5922" xr:uid="{00000000-0005-0000-0000-000028290000}"/>
    <cellStyle name="Warning Text 2 3" xfId="7090" xr:uid="{00000000-0005-0000-0000-000029290000}"/>
    <cellStyle name="Warning Text 3" xfId="5923" xr:uid="{00000000-0005-0000-0000-00002A290000}"/>
    <cellStyle name="Warning Text 4" xfId="7077" xr:uid="{00000000-0005-0000-0000-00002B290000}"/>
    <cellStyle name="X08_Total Oil" xfId="5924" xr:uid="{00000000-0005-0000-0000-00002C290000}"/>
    <cellStyle name="X12_Total Figs 1 dec" xfId="5925" xr:uid="{00000000-0005-0000-0000-00002D290000}"/>
    <cellStyle name="Years" xfId="5926" xr:uid="{00000000-0005-0000-0000-00002E290000}"/>
    <cellStyle name="Обычный_CRF2002 (1)" xfId="5927" xr:uid="{00000000-0005-0000-0000-00002F2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9</xdr:row>
      <xdr:rowOff>114300</xdr:rowOff>
    </xdr:from>
    <xdr:to>
      <xdr:col>12</xdr:col>
      <xdr:colOff>361950</xdr:colOff>
      <xdr:row>24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42925" y="1762125"/>
          <a:ext cx="7134225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/>
            <a:t>RAFS 4</a:t>
          </a:r>
          <a:r>
            <a:rPr lang="da-DK" sz="1100" b="1" baseline="0"/>
            <a:t> April</a:t>
          </a:r>
          <a:r>
            <a:rPr lang="da-DK" sz="1100" b="1"/>
            <a:t> </a:t>
          </a:r>
          <a:r>
            <a:rPr lang="da-DK" sz="1100" b="1" baseline="0"/>
            <a:t>2018: </a:t>
          </a:r>
        </a:p>
        <a:p>
          <a:endParaRPr lang="da-DK" sz="1100" b="0" baseline="0"/>
        </a:p>
        <a:p>
          <a:r>
            <a:rPr lang="da-DK" sz="1100" b="0" baseline="0"/>
            <a:t>This file has been taken from the TIMES-Nordic model, in particular from the TIMES-DK submodule (on the 4th of April 2018).</a:t>
          </a:r>
        </a:p>
        <a:p>
          <a:endParaRPr lang="da-DK" sz="1100" b="0" baseline="0"/>
        </a:p>
        <a:p>
          <a:r>
            <a:rPr lang="da-DK" sz="1100" b="0" baseline="0"/>
            <a:t>For all fuels the same delivery cost as in TIMES-DK has been assumed, the same has been done for TIMES-SE. For electricity distribution costs, an average between DKW and DKE was assumed. Please note that for this latter case in the original file from TIMES-DK a PSO tariff was included in the distribution cost (as you can see in sheet "Electricity distribution (2)"), however since I do not think that such tariff is also present in Norway I have not included it in the calculation, the same has been assumed by Martin in TIMES-SE. Actually, this tariff is not anymore active in Denmark either. So it should be removed from TIMES-DK as well</a:t>
          </a:r>
        </a:p>
        <a:p>
          <a:endParaRPr lang="da-DK" sz="1100" b="0" baseline="0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kkel Bosack" id="{D178B97F-455F-4899-8555-B0365D574BD7}" userId="S::mikkel.bosack@energymodellinglab.com::b594ae19-3675-44c5-8ed6-19b23ef79d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9" dT="2021-02-22T21:59:56.05" personId="{D178B97F-455F-4899-8555-B0365D574BD7}" id="{0E0F86AE-DF51-4226-B251-4AECEAAEBE8D}">
    <text>similar to delivery of woodchips</text>
  </threadedComment>
  <threadedComment ref="AE19" dT="2021-02-22T21:59:56.05" personId="{D178B97F-455F-4899-8555-B0365D574BD7}" id="{160A0551-EADC-4C22-82E6-0567D4A419C6}">
    <text>similar to delivery of woodchips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K16"/>
  <sheetViews>
    <sheetView workbookViewId="0">
      <selection activeCell="E14" sqref="E14"/>
    </sheetView>
  </sheetViews>
  <sheetFormatPr defaultRowHeight="14.4"/>
  <cols>
    <col min="1" max="1" width="10.6640625" bestFit="1" customWidth="1"/>
    <col min="2" max="2" width="12" bestFit="1" customWidth="1"/>
    <col min="3" max="3" width="15.5546875" bestFit="1" customWidth="1"/>
    <col min="4" max="4" width="16.33203125" bestFit="1" customWidth="1"/>
    <col min="5" max="5" width="83.33203125" bestFit="1" customWidth="1"/>
    <col min="6" max="6" width="35.44140625" bestFit="1" customWidth="1"/>
  </cols>
  <sheetData>
    <row r="2" spans="1:11" s="137" customFormat="1"/>
    <row r="3" spans="1:11" s="137" customFormat="1">
      <c r="A3" s="81" t="s">
        <v>133</v>
      </c>
      <c r="B3" s="81" t="s">
        <v>134</v>
      </c>
      <c r="C3" s="81" t="s">
        <v>135</v>
      </c>
      <c r="D3" s="81" t="s">
        <v>136</v>
      </c>
      <c r="E3" s="81" t="s">
        <v>137</v>
      </c>
      <c r="F3" s="81" t="s">
        <v>171</v>
      </c>
    </row>
    <row r="4" spans="1:11" s="145" customFormat="1">
      <c r="A4" s="146">
        <v>43039</v>
      </c>
      <c r="B4" s="145" t="s">
        <v>225</v>
      </c>
      <c r="C4" s="145" t="s">
        <v>229</v>
      </c>
      <c r="D4" s="145" t="s">
        <v>83</v>
      </c>
      <c r="E4" s="145" t="s">
        <v>226</v>
      </c>
    </row>
    <row r="5" spans="1:11" s="145" customFormat="1">
      <c r="A5" s="146">
        <v>43027</v>
      </c>
      <c r="B5" s="145" t="s">
        <v>219</v>
      </c>
      <c r="C5" s="145" t="s">
        <v>227</v>
      </c>
      <c r="D5" s="145" t="str">
        <f>ADDRESS(ROW('Electricity distribution'!S12),COLUMN('Electricity distribution'!S12),4,1)&amp;","&amp;ADDRESS(ROW('Electricity distribution'!T12),COLUMN('Electricity distribution'!T12),4,1)&amp;","&amp;ADDRESS(ROW('Electricity distribution'!S13),COLUMN('Electricity distribution'!S13),4,1)&amp;","&amp;ADDRESS(ROW('Electricity distribution'!T13),COLUMN('Electricity distribution'!T13),4,1)&amp;","&amp;ADDRESS(ROW('Electricity distribution'!S14),COLUMN('Electricity distribution'!S14),4,1)&amp;","&amp;ADDRESS(ROW('Electricity distribution'!T14),COLUMN('Electricity distribution'!T14),4,1)&amp;","&amp;ADDRESS(ROW('Electricity distribution'!S15),COLUMN('Electricity distribution'!S15),4,1)&amp;","&amp;ADDRESS(ROW('Electricity distribution'!T15),COLUMN('Electricity distribution'!T15),4,1)&amp;","&amp;ADDRESS(ROW('Electricity distribution'!S16),COLUMN('Electricity distribution'!S16),4,1)&amp;","&amp;ADDRESS(ROW('Electricity distribution'!T16),COLUMN('Electricity distribution'!T16),4,1)&amp;","&amp;ADDRESS(ROW('Electricity distribution'!S17),COLUMN('Electricity distribution'!S17),4,1)&amp;","&amp;ADDRESS(ROW('Electricity distribution'!T17),COLUMN('Electricity distribution'!T17),4,1)&amp;","&amp;ADDRESS(ROW('Electricity distribution'!S18),COLUMN('Electricity distribution'!S18),4,1)&amp;","&amp;ADDRESS(ROW('Electricity distribution'!T18),COLUMN('Electricity distribution'!T18),4,1)</f>
        <v>S12,T12,S13,T13,S14,T14,S15,T15,S16,T16,S17,T17,S18,T18</v>
      </c>
      <c r="E5" s="145" t="s">
        <v>228</v>
      </c>
    </row>
    <row r="6" spans="1:11" s="145" customFormat="1">
      <c r="A6" s="146">
        <v>42954</v>
      </c>
      <c r="B6" s="145" t="s">
        <v>225</v>
      </c>
      <c r="C6" s="145" t="s">
        <v>139</v>
      </c>
      <c r="D6" s="145" t="s">
        <v>83</v>
      </c>
      <c r="E6" s="145" t="s">
        <v>226</v>
      </c>
    </row>
    <row r="7" spans="1:11" s="145" customFormat="1">
      <c r="A7" s="146">
        <v>42664</v>
      </c>
      <c r="B7" s="145" t="s">
        <v>219</v>
      </c>
      <c r="C7" s="145" t="s">
        <v>220</v>
      </c>
      <c r="D7" s="145" t="str">
        <f>ADDRESS(ROW(TRA_Delivery_costs!L31),COLUMN(TRA_Delivery_costs!L31),4,1)&amp;","&amp;ADDRESS(ROW(TRA_Delivery_costs!M31),COLUMN(TRA_Delivery_costs!M31),4,1)&amp;","&amp;ADDRESS(ROW(TRA_Delivery_costs!L32),COLUMN(TRA_Delivery_costs!L32),4,1)&amp;","&amp;ADDRESS(ROW(TRA_Delivery_costs!M32),COLUMN(TRA_Delivery_costs!M32),4,1)</f>
        <v>L31,M31,L32,M32</v>
      </c>
      <c r="E7" s="145" t="s">
        <v>221</v>
      </c>
    </row>
    <row r="8" spans="1:11" ht="14.4" customHeight="1">
      <c r="A8" s="103">
        <v>42444</v>
      </c>
      <c r="B8" s="104" t="s">
        <v>138</v>
      </c>
      <c r="C8" s="104" t="s">
        <v>139</v>
      </c>
      <c r="D8" s="104" t="s">
        <v>139</v>
      </c>
      <c r="E8" s="276" t="s">
        <v>172</v>
      </c>
      <c r="F8" s="104" t="s">
        <v>167</v>
      </c>
    </row>
    <row r="9" spans="1:11">
      <c r="A9" s="103"/>
      <c r="B9" s="104"/>
      <c r="C9" s="104"/>
      <c r="D9" s="104"/>
      <c r="E9" s="276"/>
      <c r="F9" s="92" t="s">
        <v>170</v>
      </c>
    </row>
    <row r="10" spans="1:11">
      <c r="A10" s="105"/>
      <c r="B10" s="105"/>
      <c r="C10" s="105"/>
      <c r="D10" s="105"/>
      <c r="E10" s="277"/>
      <c r="F10" s="106" t="s">
        <v>168</v>
      </c>
      <c r="G10" s="105"/>
      <c r="H10" s="105"/>
      <c r="I10" s="105"/>
      <c r="J10" s="105"/>
      <c r="K10" s="105"/>
    </row>
    <row r="11" spans="1:11">
      <c r="A11" s="107">
        <v>42486</v>
      </c>
      <c r="B11" t="s">
        <v>138</v>
      </c>
      <c r="C11" t="s">
        <v>139</v>
      </c>
      <c r="D11" s="88" t="s">
        <v>139</v>
      </c>
      <c r="E11" t="s">
        <v>174</v>
      </c>
    </row>
    <row r="12" spans="1:11">
      <c r="E12" t="s">
        <v>175</v>
      </c>
      <c r="F12" t="s">
        <v>176</v>
      </c>
    </row>
    <row r="13" spans="1:11">
      <c r="E13" t="s">
        <v>212</v>
      </c>
    </row>
    <row r="16" spans="1:11">
      <c r="E16" s="88"/>
    </row>
  </sheetData>
  <mergeCells count="1">
    <mergeCell ref="E8:E10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C4:AS72"/>
  <sheetViews>
    <sheetView zoomScale="55" zoomScaleNormal="55" workbookViewId="0">
      <selection activeCell="S20" sqref="S20"/>
    </sheetView>
  </sheetViews>
  <sheetFormatPr defaultRowHeight="14.4"/>
  <cols>
    <col min="3" max="3" width="23.44140625" bestFit="1" customWidth="1"/>
    <col min="4" max="4" width="34.44140625" bestFit="1" customWidth="1"/>
    <col min="5" max="5" width="11.6640625" bestFit="1" customWidth="1"/>
    <col min="6" max="6" width="14" bestFit="1" customWidth="1"/>
    <col min="7" max="7" width="17.44140625" bestFit="1" customWidth="1"/>
    <col min="8" max="8" width="15" bestFit="1" customWidth="1"/>
    <col min="9" max="9" width="15.88671875" bestFit="1" customWidth="1"/>
    <col min="10" max="10" width="21.44140625" bestFit="1" customWidth="1"/>
    <col min="11" max="11" width="20.44140625" bestFit="1" customWidth="1"/>
    <col min="12" max="12" width="6.44140625" bestFit="1" customWidth="1"/>
  </cols>
  <sheetData>
    <row r="4" spans="3:21">
      <c r="R4" t="s">
        <v>343</v>
      </c>
    </row>
    <row r="5" spans="3:21" ht="15" thickBot="1"/>
    <row r="6" spans="3:21" ht="19.8">
      <c r="C6" s="89"/>
      <c r="D6" s="90"/>
      <c r="E6" s="90"/>
      <c r="F6" s="100" t="s">
        <v>34</v>
      </c>
      <c r="G6" s="100" t="s">
        <v>35</v>
      </c>
      <c r="H6" s="100"/>
      <c r="I6" s="100"/>
      <c r="J6" s="100"/>
      <c r="K6" s="100"/>
      <c r="L6" s="101" t="s">
        <v>36</v>
      </c>
      <c r="M6" s="260" t="s">
        <v>312</v>
      </c>
      <c r="R6" s="264" t="s">
        <v>328</v>
      </c>
      <c r="S6" s="265"/>
      <c r="T6" s="265"/>
      <c r="U6" s="265"/>
    </row>
    <row r="7" spans="3:21">
      <c r="C7" s="97" t="s">
        <v>37</v>
      </c>
      <c r="D7" s="92" t="s">
        <v>38</v>
      </c>
      <c r="E7" s="92" t="s">
        <v>39</v>
      </c>
      <c r="F7" s="92">
        <v>-0.20967860898994278</v>
      </c>
      <c r="G7" s="274">
        <f>S9</f>
        <v>1.3198844772112999</v>
      </c>
      <c r="H7" s="92"/>
      <c r="I7" s="92"/>
      <c r="J7" s="92"/>
      <c r="K7" s="92"/>
      <c r="L7" s="275">
        <f>S9</f>
        <v>1.3198844772112999</v>
      </c>
      <c r="M7" s="261"/>
      <c r="R7" s="266"/>
      <c r="S7" s="267"/>
      <c r="T7" s="267"/>
      <c r="U7" s="267"/>
    </row>
    <row r="8" spans="3:21" ht="24.6">
      <c r="C8" s="91"/>
      <c r="D8" s="92"/>
      <c r="E8" s="92"/>
      <c r="F8" s="92"/>
      <c r="G8" s="92"/>
      <c r="H8" s="92"/>
      <c r="I8" s="92"/>
      <c r="J8" s="92"/>
      <c r="K8" s="92"/>
      <c r="L8" s="93"/>
      <c r="M8" s="261"/>
      <c r="R8" s="268" t="s">
        <v>329</v>
      </c>
      <c r="S8" s="269" t="s">
        <v>330</v>
      </c>
      <c r="T8" s="269" t="s">
        <v>331</v>
      </c>
      <c r="U8" s="269" t="s">
        <v>332</v>
      </c>
    </row>
    <row r="9" spans="3:21">
      <c r="C9" s="97" t="s">
        <v>40</v>
      </c>
      <c r="D9" s="92"/>
      <c r="E9" s="92"/>
      <c r="F9" s="98" t="s">
        <v>34</v>
      </c>
      <c r="G9" s="98" t="s">
        <v>41</v>
      </c>
      <c r="H9" s="98" t="s">
        <v>42</v>
      </c>
      <c r="I9" s="98" t="s">
        <v>43</v>
      </c>
      <c r="J9" s="98" t="s">
        <v>44</v>
      </c>
      <c r="K9" s="98" t="s">
        <v>45</v>
      </c>
      <c r="L9" s="99" t="s">
        <v>36</v>
      </c>
      <c r="M9" s="261"/>
      <c r="R9" s="270" t="s">
        <v>333</v>
      </c>
      <c r="S9" s="271">
        <v>1.3198844772112999</v>
      </c>
      <c r="T9" s="271" t="s">
        <v>334</v>
      </c>
      <c r="U9" s="271" t="s">
        <v>334</v>
      </c>
    </row>
    <row r="10" spans="3:21">
      <c r="C10" s="91" t="s">
        <v>46</v>
      </c>
      <c r="D10" s="92" t="s">
        <v>47</v>
      </c>
      <c r="E10" s="92" t="s">
        <v>39</v>
      </c>
      <c r="F10" s="92">
        <v>4.0392722226621078</v>
      </c>
      <c r="G10" s="92">
        <v>7.9592729183271045</v>
      </c>
      <c r="H10" s="92">
        <v>4.1584712263545756</v>
      </c>
      <c r="I10" s="92">
        <v>6.099180989027972</v>
      </c>
      <c r="J10" s="92">
        <v>15.904125349120948</v>
      </c>
      <c r="K10" s="92">
        <v>18.722883501623215</v>
      </c>
      <c r="L10" s="93">
        <v>56.883206207115919</v>
      </c>
      <c r="M10" s="261">
        <f t="shared" ref="M10:M16" si="0">SUM(J10:K10)</f>
        <v>34.627008850744161</v>
      </c>
      <c r="R10" s="270" t="s">
        <v>335</v>
      </c>
      <c r="S10" s="271">
        <v>2.2299630877756869</v>
      </c>
      <c r="T10" s="271" t="s">
        <v>334</v>
      </c>
      <c r="U10" s="271" t="s">
        <v>334</v>
      </c>
    </row>
    <row r="11" spans="3:21">
      <c r="C11" s="91" t="s">
        <v>8</v>
      </c>
      <c r="D11" s="92" t="s">
        <v>47</v>
      </c>
      <c r="E11" s="92" t="s">
        <v>39</v>
      </c>
      <c r="F11" s="92">
        <v>4.0392722226621078</v>
      </c>
      <c r="G11" s="92">
        <v>7.9592729183271045</v>
      </c>
      <c r="H11" s="92">
        <v>4.1584712263545756</v>
      </c>
      <c r="I11" s="92">
        <v>4.8534596372835228</v>
      </c>
      <c r="J11" s="92">
        <v>14.565922764542915</v>
      </c>
      <c r="K11" s="92">
        <v>13.814207308456481</v>
      </c>
      <c r="L11" s="93">
        <v>49.390606077626707</v>
      </c>
      <c r="M11" s="261">
        <f t="shared" si="0"/>
        <v>28.380130072999396</v>
      </c>
      <c r="R11" s="270" t="s">
        <v>336</v>
      </c>
      <c r="S11" s="271">
        <v>2.2299630877756442</v>
      </c>
      <c r="T11" s="271">
        <v>14.26961679668841</v>
      </c>
      <c r="U11" s="271">
        <v>24.210014302527227</v>
      </c>
    </row>
    <row r="12" spans="3:21">
      <c r="C12" s="91" t="s">
        <v>48</v>
      </c>
      <c r="D12" s="92" t="s">
        <v>47</v>
      </c>
      <c r="E12" s="92" t="s">
        <v>39</v>
      </c>
      <c r="F12" s="92">
        <v>4.0392722226621078</v>
      </c>
      <c r="G12" s="92">
        <v>7.9592729183271045</v>
      </c>
      <c r="H12" s="92">
        <v>4.1584712263545756</v>
      </c>
      <c r="I12" s="92">
        <v>4.8534596372835228</v>
      </c>
      <c r="J12" s="92">
        <v>4.9353885959302035</v>
      </c>
      <c r="K12" s="92">
        <v>23.444741477069194</v>
      </c>
      <c r="L12" s="93">
        <v>49.3906060776267</v>
      </c>
      <c r="M12" s="261">
        <f t="shared" si="0"/>
        <v>28.380130072999396</v>
      </c>
      <c r="R12" s="270" t="s">
        <v>8</v>
      </c>
      <c r="S12" s="271" t="s">
        <v>334</v>
      </c>
      <c r="T12" s="271" t="s">
        <v>334</v>
      </c>
      <c r="U12" s="272">
        <v>24.210014302527227</v>
      </c>
    </row>
    <row r="13" spans="3:21">
      <c r="C13" s="91" t="s">
        <v>49</v>
      </c>
      <c r="D13" s="92" t="s">
        <v>50</v>
      </c>
      <c r="E13" s="92" t="s">
        <v>39</v>
      </c>
      <c r="F13" s="92">
        <v>4.0392722226621078</v>
      </c>
      <c r="G13" s="92">
        <v>7.9592729183271045</v>
      </c>
      <c r="H13" s="92">
        <v>4.1584712263545756</v>
      </c>
      <c r="I13" s="92">
        <v>4.8534596372835228</v>
      </c>
      <c r="J13" s="92">
        <v>3.1840131186528224</v>
      </c>
      <c r="K13" s="92">
        <v>9.0100518174847704</v>
      </c>
      <c r="L13" s="93">
        <v>33.2045409407649</v>
      </c>
      <c r="M13" s="261">
        <f>SUM(J13:K13)</f>
        <v>12.194064936137593</v>
      </c>
      <c r="R13" s="270" t="s">
        <v>337</v>
      </c>
      <c r="S13" s="271" t="s">
        <v>334</v>
      </c>
      <c r="T13" s="271" t="s">
        <v>334</v>
      </c>
      <c r="U13" s="272">
        <v>27.529492093732216</v>
      </c>
    </row>
    <row r="14" spans="3:21">
      <c r="C14" s="91" t="s">
        <v>49</v>
      </c>
      <c r="D14" s="92" t="s">
        <v>38</v>
      </c>
      <c r="E14" s="92" t="s">
        <v>39</v>
      </c>
      <c r="F14" s="92">
        <v>4.0392722226621078</v>
      </c>
      <c r="G14" s="92">
        <v>7.9592729183271045</v>
      </c>
      <c r="H14" s="92">
        <v>4.1584712263545756</v>
      </c>
      <c r="I14" s="92">
        <v>4.8534596372835228</v>
      </c>
      <c r="J14" s="92">
        <v>2.1273740625233617</v>
      </c>
      <c r="K14" s="92"/>
      <c r="L14" s="93">
        <v>23.137850067150669</v>
      </c>
      <c r="M14" s="261">
        <f t="shared" si="0"/>
        <v>2.1273740625233617</v>
      </c>
      <c r="R14" s="270" t="s">
        <v>338</v>
      </c>
      <c r="S14" s="271" t="s">
        <v>334</v>
      </c>
      <c r="T14" s="271" t="s">
        <v>334</v>
      </c>
      <c r="U14" s="271">
        <v>2.2299630877756584</v>
      </c>
    </row>
    <row r="15" spans="3:21">
      <c r="C15" s="91" t="s">
        <v>51</v>
      </c>
      <c r="D15" s="92" t="s">
        <v>38</v>
      </c>
      <c r="E15" s="92" t="s">
        <v>39</v>
      </c>
      <c r="F15" s="92">
        <v>4.0392722226621078</v>
      </c>
      <c r="G15" s="92">
        <v>7.9592729183271045</v>
      </c>
      <c r="H15" s="92">
        <v>4.1584712263545756</v>
      </c>
      <c r="I15" s="92">
        <v>-24.643470436541282</v>
      </c>
      <c r="J15" s="92">
        <v>2.1273740625233617</v>
      </c>
      <c r="K15" s="92"/>
      <c r="L15" s="93">
        <v>-6.3590800066741338</v>
      </c>
      <c r="M15" s="261">
        <f t="shared" si="0"/>
        <v>2.1273740625233617</v>
      </c>
      <c r="R15" s="270" t="s">
        <v>339</v>
      </c>
      <c r="S15" s="273" t="s">
        <v>340</v>
      </c>
      <c r="T15" s="273" t="s">
        <v>341</v>
      </c>
      <c r="U15" s="273" t="s">
        <v>334</v>
      </c>
    </row>
    <row r="16" spans="3:21">
      <c r="C16" s="91" t="s">
        <v>61</v>
      </c>
      <c r="D16" s="92" t="s">
        <v>52</v>
      </c>
      <c r="E16" s="92" t="s">
        <v>39</v>
      </c>
      <c r="F16" s="92">
        <v>4.0392722226621078</v>
      </c>
      <c r="G16" s="92">
        <v>7.9592729183271045</v>
      </c>
      <c r="H16" s="92">
        <v>4.1584712263545756</v>
      </c>
      <c r="I16" s="92">
        <v>1.4174166767798941</v>
      </c>
      <c r="J16" s="92">
        <v>2.1273740625233617</v>
      </c>
      <c r="K16" s="92"/>
      <c r="L16" s="93">
        <v>19.701807106647042</v>
      </c>
      <c r="M16" s="261">
        <f t="shared" si="0"/>
        <v>2.1273740625233617</v>
      </c>
      <c r="R16" s="270" t="s">
        <v>342</v>
      </c>
      <c r="S16" s="271">
        <v>2.1976654551978498</v>
      </c>
      <c r="T16" s="271">
        <v>6.6560053630928735</v>
      </c>
      <c r="U16" s="271">
        <v>47.806264102552959</v>
      </c>
    </row>
    <row r="17" spans="3:45">
      <c r="C17" s="91"/>
      <c r="D17" s="92"/>
      <c r="E17" s="92"/>
      <c r="F17" s="92"/>
      <c r="G17" s="92"/>
      <c r="H17" s="92"/>
      <c r="I17" s="92"/>
      <c r="J17" s="92"/>
      <c r="K17" s="92"/>
      <c r="L17" s="93"/>
      <c r="M17" s="261"/>
    </row>
    <row r="18" spans="3:45">
      <c r="C18" s="91"/>
      <c r="D18" s="92"/>
      <c r="E18" s="92"/>
      <c r="F18" s="98" t="s">
        <v>34</v>
      </c>
      <c r="G18" s="98" t="s">
        <v>53</v>
      </c>
      <c r="H18" s="98" t="s">
        <v>54</v>
      </c>
      <c r="I18" s="98" t="s">
        <v>45</v>
      </c>
      <c r="J18" s="98" t="s">
        <v>55</v>
      </c>
      <c r="K18" s="98" t="s">
        <v>56</v>
      </c>
      <c r="L18" s="99" t="s">
        <v>36</v>
      </c>
      <c r="M18" s="261"/>
    </row>
    <row r="19" spans="3:45">
      <c r="C19" s="97" t="s">
        <v>57</v>
      </c>
      <c r="D19" s="92" t="s">
        <v>58</v>
      </c>
      <c r="E19" s="92" t="s">
        <v>39</v>
      </c>
      <c r="F19" s="92" t="s">
        <v>59</v>
      </c>
      <c r="G19" s="92">
        <v>1.627160988781911</v>
      </c>
      <c r="H19" s="92">
        <v>18.303086261609451</v>
      </c>
      <c r="I19" s="92">
        <v>10</v>
      </c>
      <c r="J19" s="92">
        <v>-0.44838119503943386</v>
      </c>
      <c r="K19" s="92">
        <v>-16.472777635448509</v>
      </c>
      <c r="L19" s="93">
        <v>13.009088419903417</v>
      </c>
      <c r="M19" s="261">
        <f>SUM(G19:I19)</f>
        <v>29.930247250391361</v>
      </c>
    </row>
    <row r="20" spans="3:45">
      <c r="C20" s="91"/>
      <c r="D20" s="92" t="s">
        <v>50</v>
      </c>
      <c r="E20" s="92" t="s">
        <v>39</v>
      </c>
      <c r="F20" s="92">
        <v>-9.0407433216806297</v>
      </c>
      <c r="G20" s="92">
        <v>1.3575644241453579</v>
      </c>
      <c r="H20" s="92">
        <v>4.5620387651854779</v>
      </c>
      <c r="I20" s="92">
        <v>0.81841401485403997</v>
      </c>
      <c r="J20" s="92">
        <v>-0.53424142387677231</v>
      </c>
      <c r="K20" s="92">
        <v>-4.10583488866693</v>
      </c>
      <c r="L20" s="93">
        <v>-6.9428024300394604</v>
      </c>
      <c r="M20" s="261">
        <f>SUM(G20:I20)</f>
        <v>6.7380172041848763</v>
      </c>
    </row>
    <row r="21" spans="3:45" ht="15" thickBot="1">
      <c r="C21" s="94"/>
      <c r="D21" s="95" t="s">
        <v>38</v>
      </c>
      <c r="E21" s="95" t="s">
        <v>39</v>
      </c>
      <c r="F21" s="95">
        <v>-9.0407433216806297</v>
      </c>
      <c r="G21" s="95">
        <v>1.3575644241453579</v>
      </c>
      <c r="H21" s="95"/>
      <c r="I21" s="95"/>
      <c r="J21" s="95">
        <v>-0.53424142387677231</v>
      </c>
      <c r="K21" s="95"/>
      <c r="L21" s="96">
        <v>-8.2174203214120443</v>
      </c>
      <c r="M21" s="262">
        <f>SUM(G21:I21)</f>
        <v>1.3575644241453579</v>
      </c>
    </row>
    <row r="23" spans="3:45">
      <c r="C23" t="s">
        <v>169</v>
      </c>
    </row>
    <row r="26" spans="3:45" ht="15" thickBot="1">
      <c r="C26" s="81" t="s">
        <v>99</v>
      </c>
    </row>
    <row r="27" spans="3:45" ht="15" thickBot="1"/>
    <row r="28" spans="3:45">
      <c r="C28" s="102" t="s">
        <v>100</v>
      </c>
      <c r="D28" s="90"/>
      <c r="E28" s="90"/>
      <c r="F28" s="90"/>
      <c r="G28" s="100">
        <v>2012</v>
      </c>
      <c r="H28" s="100">
        <v>2013</v>
      </c>
      <c r="I28" s="100">
        <v>2014</v>
      </c>
      <c r="J28" s="100">
        <v>2015</v>
      </c>
      <c r="K28" s="100">
        <v>2016</v>
      </c>
      <c r="L28" s="100">
        <v>2017</v>
      </c>
      <c r="M28" s="100">
        <v>2018</v>
      </c>
      <c r="N28" s="100">
        <v>2019</v>
      </c>
      <c r="O28" s="100">
        <v>2020</v>
      </c>
      <c r="P28" s="100">
        <v>2021</v>
      </c>
      <c r="Q28" s="100">
        <v>2022</v>
      </c>
      <c r="R28" s="100">
        <v>2023</v>
      </c>
      <c r="S28" s="100">
        <v>2024</v>
      </c>
      <c r="T28" s="100">
        <v>2025</v>
      </c>
      <c r="U28" s="100">
        <v>2026</v>
      </c>
      <c r="V28" s="100">
        <v>2027</v>
      </c>
      <c r="W28" s="100">
        <v>2028</v>
      </c>
      <c r="X28" s="100">
        <v>2029</v>
      </c>
      <c r="Y28" s="100">
        <v>2030</v>
      </c>
      <c r="Z28" s="100">
        <v>2031</v>
      </c>
      <c r="AA28" s="100">
        <v>2032</v>
      </c>
      <c r="AB28" s="100">
        <v>2033</v>
      </c>
      <c r="AC28" s="100">
        <v>2034</v>
      </c>
      <c r="AD28" s="100">
        <v>2035</v>
      </c>
      <c r="AE28" s="100">
        <v>2036</v>
      </c>
      <c r="AF28" s="100">
        <v>2037</v>
      </c>
      <c r="AG28" s="100">
        <v>2038</v>
      </c>
      <c r="AH28" s="100">
        <v>2039</v>
      </c>
      <c r="AI28" s="100">
        <v>2040</v>
      </c>
      <c r="AJ28" s="100">
        <v>2041</v>
      </c>
      <c r="AK28" s="100">
        <v>2042</v>
      </c>
      <c r="AL28" s="100">
        <v>2043</v>
      </c>
      <c r="AM28" s="100">
        <v>2044</v>
      </c>
      <c r="AN28" s="100">
        <v>2045</v>
      </c>
      <c r="AO28" s="100">
        <v>2046</v>
      </c>
      <c r="AP28" s="100">
        <v>2047</v>
      </c>
      <c r="AQ28" s="100">
        <v>2048</v>
      </c>
      <c r="AR28" s="100">
        <v>2049</v>
      </c>
      <c r="AS28" s="101">
        <v>2050</v>
      </c>
    </row>
    <row r="29" spans="3:45">
      <c r="C29" s="91"/>
      <c r="D29" s="92" t="s">
        <v>101</v>
      </c>
      <c r="E29" s="92">
        <v>2014</v>
      </c>
      <c r="F29" s="92" t="s">
        <v>102</v>
      </c>
      <c r="G29" s="92">
        <v>46</v>
      </c>
      <c r="H29" s="92">
        <v>45.7</v>
      </c>
      <c r="I29" s="92">
        <v>45.3</v>
      </c>
      <c r="J29" s="92">
        <v>44.9</v>
      </c>
      <c r="K29" s="92">
        <v>45.4</v>
      </c>
      <c r="L29" s="92">
        <v>45.9</v>
      </c>
      <c r="M29" s="92">
        <v>46.5</v>
      </c>
      <c r="N29" s="92">
        <v>47</v>
      </c>
      <c r="O29" s="92">
        <v>47.5</v>
      </c>
      <c r="P29" s="92">
        <v>48.2</v>
      </c>
      <c r="Q29" s="92">
        <v>48.9</v>
      </c>
      <c r="R29" s="92">
        <v>49.6</v>
      </c>
      <c r="S29" s="92">
        <v>50.2</v>
      </c>
      <c r="T29" s="92">
        <v>50.9</v>
      </c>
      <c r="U29" s="92">
        <v>51.5</v>
      </c>
      <c r="V29" s="92">
        <v>52.1</v>
      </c>
      <c r="W29" s="92">
        <v>52.6</v>
      </c>
      <c r="X29" s="92">
        <v>53.2</v>
      </c>
      <c r="Y29" s="92">
        <v>53.8</v>
      </c>
      <c r="Z29" s="92">
        <v>54.2</v>
      </c>
      <c r="AA29" s="92">
        <v>54.7</v>
      </c>
      <c r="AB29" s="92">
        <v>55.1</v>
      </c>
      <c r="AC29" s="92">
        <v>55.6</v>
      </c>
      <c r="AD29" s="92">
        <v>56.1</v>
      </c>
      <c r="AE29" s="92">
        <v>56.5</v>
      </c>
      <c r="AF29" s="92">
        <v>56.9</v>
      </c>
      <c r="AG29" s="92">
        <v>57.4</v>
      </c>
      <c r="AH29" s="92">
        <v>57.8</v>
      </c>
      <c r="AI29" s="92">
        <v>58.2</v>
      </c>
      <c r="AJ29" s="92">
        <v>58.7</v>
      </c>
      <c r="AK29" s="92">
        <v>59.1</v>
      </c>
      <c r="AL29" s="92">
        <v>59.5</v>
      </c>
      <c r="AM29" s="92">
        <v>59.9</v>
      </c>
      <c r="AN29" s="92">
        <v>60.4</v>
      </c>
      <c r="AO29" s="92">
        <v>60.8</v>
      </c>
      <c r="AP29" s="92">
        <v>61.3</v>
      </c>
      <c r="AQ29" s="92">
        <v>61.8</v>
      </c>
      <c r="AR29" s="92">
        <v>62.3</v>
      </c>
      <c r="AS29" s="93">
        <v>62.7</v>
      </c>
    </row>
    <row r="30" spans="3:45">
      <c r="C30" s="91"/>
      <c r="D30" s="92" t="s">
        <v>103</v>
      </c>
      <c r="E30" s="92">
        <v>2014</v>
      </c>
      <c r="F30" s="92" t="s">
        <v>102</v>
      </c>
      <c r="G30" s="92">
        <v>41</v>
      </c>
      <c r="H30" s="92">
        <v>41.1</v>
      </c>
      <c r="I30" s="92">
        <v>41.2</v>
      </c>
      <c r="J30" s="92">
        <v>41.4</v>
      </c>
      <c r="K30" s="92">
        <v>41.6</v>
      </c>
      <c r="L30" s="92">
        <v>41.8</v>
      </c>
      <c r="M30" s="92">
        <v>42</v>
      </c>
      <c r="N30" s="92">
        <v>42.2</v>
      </c>
      <c r="O30" s="92">
        <v>42.4</v>
      </c>
      <c r="P30" s="92">
        <v>42.7</v>
      </c>
      <c r="Q30" s="92">
        <v>42.9</v>
      </c>
      <c r="R30" s="92">
        <v>43.2</v>
      </c>
      <c r="S30" s="92">
        <v>43.4</v>
      </c>
      <c r="T30" s="92">
        <v>43.7</v>
      </c>
      <c r="U30" s="92">
        <v>43.9</v>
      </c>
      <c r="V30" s="92">
        <v>44.1</v>
      </c>
      <c r="W30" s="92">
        <v>44.4</v>
      </c>
      <c r="X30" s="92">
        <v>44.6</v>
      </c>
      <c r="Y30" s="92">
        <v>44.8</v>
      </c>
      <c r="Z30" s="92">
        <v>45</v>
      </c>
      <c r="AA30" s="92">
        <v>45.1</v>
      </c>
      <c r="AB30" s="92">
        <v>45.2</v>
      </c>
      <c r="AC30" s="92">
        <v>45.4</v>
      </c>
      <c r="AD30" s="92">
        <v>45.5</v>
      </c>
      <c r="AE30" s="92">
        <v>45.6</v>
      </c>
      <c r="AF30" s="92">
        <v>45.8</v>
      </c>
      <c r="AG30" s="92">
        <v>45.9</v>
      </c>
      <c r="AH30" s="92">
        <v>46</v>
      </c>
      <c r="AI30" s="92">
        <v>46.1</v>
      </c>
      <c r="AJ30" s="92">
        <v>46.3</v>
      </c>
      <c r="AK30" s="92">
        <v>46.4</v>
      </c>
      <c r="AL30" s="92">
        <v>46.6</v>
      </c>
      <c r="AM30" s="92">
        <v>46.8</v>
      </c>
      <c r="AN30" s="92">
        <v>46.9</v>
      </c>
      <c r="AO30" s="92">
        <v>47.1</v>
      </c>
      <c r="AP30" s="92">
        <v>47.4</v>
      </c>
      <c r="AQ30" s="92">
        <v>47.6</v>
      </c>
      <c r="AR30" s="92">
        <v>47.8</v>
      </c>
      <c r="AS30" s="93">
        <v>48</v>
      </c>
    </row>
    <row r="31" spans="3:45">
      <c r="C31" s="91"/>
      <c r="D31" s="92" t="s">
        <v>104</v>
      </c>
      <c r="E31" s="92">
        <v>2014</v>
      </c>
      <c r="F31" s="92" t="s">
        <v>102</v>
      </c>
      <c r="G31" s="92">
        <v>48.5</v>
      </c>
      <c r="H31" s="92">
        <v>48.1</v>
      </c>
      <c r="I31" s="92">
        <v>47.7</v>
      </c>
      <c r="J31" s="92">
        <v>47.3</v>
      </c>
      <c r="K31" s="92">
        <v>47.8</v>
      </c>
      <c r="L31" s="92">
        <v>48.3</v>
      </c>
      <c r="M31" s="92">
        <v>48.8</v>
      </c>
      <c r="N31" s="92">
        <v>49.4</v>
      </c>
      <c r="O31" s="92">
        <v>49.9</v>
      </c>
      <c r="P31" s="92">
        <v>50.6</v>
      </c>
      <c r="Q31" s="92">
        <v>51.3</v>
      </c>
      <c r="R31" s="92">
        <v>51.9</v>
      </c>
      <c r="S31" s="92">
        <v>52.6</v>
      </c>
      <c r="T31" s="92">
        <v>53.3</v>
      </c>
      <c r="U31" s="92">
        <v>53.9</v>
      </c>
      <c r="V31" s="92">
        <v>54.4</v>
      </c>
      <c r="W31" s="92">
        <v>55</v>
      </c>
      <c r="X31" s="92">
        <v>55.6</v>
      </c>
      <c r="Y31" s="92">
        <v>56.1</v>
      </c>
      <c r="Z31" s="92">
        <v>56.6</v>
      </c>
      <c r="AA31" s="92">
        <v>57.1</v>
      </c>
      <c r="AB31" s="92">
        <v>57.5</v>
      </c>
      <c r="AC31" s="92">
        <v>58</v>
      </c>
      <c r="AD31" s="92">
        <v>58.4</v>
      </c>
      <c r="AE31" s="92">
        <v>58.9</v>
      </c>
      <c r="AF31" s="92">
        <v>59.3</v>
      </c>
      <c r="AG31" s="92">
        <v>59.7</v>
      </c>
      <c r="AH31" s="92">
        <v>60.1</v>
      </c>
      <c r="AI31" s="92">
        <v>60.6</v>
      </c>
      <c r="AJ31" s="92">
        <v>61</v>
      </c>
      <c r="AK31" s="92">
        <v>61.4</v>
      </c>
      <c r="AL31" s="92">
        <v>61.8</v>
      </c>
      <c r="AM31" s="92">
        <v>62.3</v>
      </c>
      <c r="AN31" s="92">
        <v>62.7</v>
      </c>
      <c r="AO31" s="92">
        <v>63.2</v>
      </c>
      <c r="AP31" s="92">
        <v>63.6</v>
      </c>
      <c r="AQ31" s="92">
        <v>64.099999999999994</v>
      </c>
      <c r="AR31" s="92">
        <v>64.599999999999994</v>
      </c>
      <c r="AS31" s="93">
        <v>65</v>
      </c>
    </row>
    <row r="32" spans="3:45">
      <c r="C32" s="91"/>
      <c r="D32" s="92" t="s">
        <v>105</v>
      </c>
      <c r="E32" s="92">
        <v>2014</v>
      </c>
      <c r="F32" s="92" t="s">
        <v>102</v>
      </c>
      <c r="G32" s="92">
        <v>47.6</v>
      </c>
      <c r="H32" s="92">
        <v>47.5</v>
      </c>
      <c r="I32" s="92">
        <v>47.5</v>
      </c>
      <c r="J32" s="92">
        <v>47.4</v>
      </c>
      <c r="K32" s="92">
        <v>47.7</v>
      </c>
      <c r="L32" s="92">
        <v>47.9</v>
      </c>
      <c r="M32" s="92">
        <v>48.2</v>
      </c>
      <c r="N32" s="92">
        <v>48.5</v>
      </c>
      <c r="O32" s="92">
        <v>48.7</v>
      </c>
      <c r="P32" s="92">
        <v>49.1</v>
      </c>
      <c r="Q32" s="92">
        <v>49.4</v>
      </c>
      <c r="R32" s="92">
        <v>49.7</v>
      </c>
      <c r="S32" s="92">
        <v>50.1</v>
      </c>
      <c r="T32" s="92">
        <v>50.4</v>
      </c>
      <c r="U32" s="92">
        <v>50.7</v>
      </c>
      <c r="V32" s="92">
        <v>51</v>
      </c>
      <c r="W32" s="92">
        <v>51.3</v>
      </c>
      <c r="X32" s="92">
        <v>51.7</v>
      </c>
      <c r="Y32" s="92">
        <v>52.2</v>
      </c>
      <c r="Z32" s="92">
        <v>52.6</v>
      </c>
      <c r="AA32" s="92">
        <v>53.1</v>
      </c>
      <c r="AB32" s="92">
        <v>53.5</v>
      </c>
      <c r="AC32" s="92">
        <v>53.9</v>
      </c>
      <c r="AD32" s="92">
        <v>54.4</v>
      </c>
      <c r="AE32" s="92">
        <v>54.8</v>
      </c>
      <c r="AF32" s="92">
        <v>55.1</v>
      </c>
      <c r="AG32" s="92">
        <v>55.5</v>
      </c>
      <c r="AH32" s="92">
        <v>55.9</v>
      </c>
      <c r="AI32" s="92">
        <v>56.3</v>
      </c>
      <c r="AJ32" s="92">
        <v>56.7</v>
      </c>
      <c r="AK32" s="92">
        <v>57.1</v>
      </c>
      <c r="AL32" s="92">
        <v>57.5</v>
      </c>
      <c r="AM32" s="92">
        <v>57.9</v>
      </c>
      <c r="AN32" s="92">
        <v>58.3</v>
      </c>
      <c r="AO32" s="92">
        <v>58.8</v>
      </c>
      <c r="AP32" s="92">
        <v>59.2</v>
      </c>
      <c r="AQ32" s="92">
        <v>59.6</v>
      </c>
      <c r="AR32" s="92">
        <v>60.1</v>
      </c>
      <c r="AS32" s="93">
        <v>60.5</v>
      </c>
    </row>
    <row r="33" spans="3:45">
      <c r="C33" s="97" t="s">
        <v>106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3"/>
    </row>
    <row r="34" spans="3:45">
      <c r="C34" s="91"/>
      <c r="D34" s="92" t="s">
        <v>107</v>
      </c>
      <c r="E34" s="92">
        <v>2014</v>
      </c>
      <c r="F34" s="92" t="s">
        <v>102</v>
      </c>
      <c r="G34" s="92">
        <v>64.099999999999994</v>
      </c>
      <c r="H34" s="92">
        <v>63.2</v>
      </c>
      <c r="I34" s="92">
        <v>62.4</v>
      </c>
      <c r="J34" s="92">
        <v>61.5</v>
      </c>
      <c r="K34" s="92">
        <v>61.9</v>
      </c>
      <c r="L34" s="92">
        <v>62.3</v>
      </c>
      <c r="M34" s="92">
        <v>62.7</v>
      </c>
      <c r="N34" s="92">
        <v>63</v>
      </c>
      <c r="O34" s="92">
        <v>63.4</v>
      </c>
      <c r="P34" s="92">
        <v>63.9</v>
      </c>
      <c r="Q34" s="92">
        <v>64.5</v>
      </c>
      <c r="R34" s="92">
        <v>65</v>
      </c>
      <c r="S34" s="92">
        <v>65.599999999999994</v>
      </c>
      <c r="T34" s="92">
        <v>66.099999999999994</v>
      </c>
      <c r="U34" s="92">
        <v>66.5</v>
      </c>
      <c r="V34" s="92">
        <v>66.900000000000006</v>
      </c>
      <c r="W34" s="92">
        <v>67.3</v>
      </c>
      <c r="X34" s="92">
        <v>67.8</v>
      </c>
      <c r="Y34" s="92">
        <v>68.2</v>
      </c>
      <c r="Z34" s="92">
        <v>68.5</v>
      </c>
      <c r="AA34" s="92">
        <v>68.8</v>
      </c>
      <c r="AB34" s="92">
        <v>69.099999999999994</v>
      </c>
      <c r="AC34" s="92">
        <v>69.5</v>
      </c>
      <c r="AD34" s="92">
        <v>69.8</v>
      </c>
      <c r="AE34" s="92">
        <v>70.099999999999994</v>
      </c>
      <c r="AF34" s="92">
        <v>70.400000000000006</v>
      </c>
      <c r="AG34" s="92">
        <v>70.7</v>
      </c>
      <c r="AH34" s="92">
        <v>71</v>
      </c>
      <c r="AI34" s="92">
        <v>71.2</v>
      </c>
      <c r="AJ34" s="92">
        <v>71.5</v>
      </c>
      <c r="AK34" s="92">
        <v>71.8</v>
      </c>
      <c r="AL34" s="92">
        <v>72.099999999999994</v>
      </c>
      <c r="AM34" s="92">
        <v>72.400000000000006</v>
      </c>
      <c r="AN34" s="92">
        <v>72.599999999999994</v>
      </c>
      <c r="AO34" s="92">
        <v>73</v>
      </c>
      <c r="AP34" s="92">
        <v>73.400000000000006</v>
      </c>
      <c r="AQ34" s="92">
        <v>73.7</v>
      </c>
      <c r="AR34" s="92">
        <v>74.099999999999994</v>
      </c>
      <c r="AS34" s="93">
        <v>74.5</v>
      </c>
    </row>
    <row r="35" spans="3:45">
      <c r="C35" s="91"/>
      <c r="D35" s="92" t="s">
        <v>108</v>
      </c>
      <c r="E35" s="92">
        <v>2014</v>
      </c>
      <c r="F35" s="92" t="s">
        <v>102</v>
      </c>
      <c r="G35" s="92">
        <v>66.3</v>
      </c>
      <c r="H35" s="92">
        <v>65.400000000000006</v>
      </c>
      <c r="I35" s="92">
        <v>64.5</v>
      </c>
      <c r="J35" s="92">
        <v>63.6</v>
      </c>
      <c r="K35" s="92">
        <v>64</v>
      </c>
      <c r="L35" s="92">
        <v>64.400000000000006</v>
      </c>
      <c r="M35" s="92">
        <v>64.8</v>
      </c>
      <c r="N35" s="92">
        <v>65.099999999999994</v>
      </c>
      <c r="O35" s="92">
        <v>65.5</v>
      </c>
      <c r="P35" s="92">
        <v>66</v>
      </c>
      <c r="Q35" s="92">
        <v>66.599999999999994</v>
      </c>
      <c r="R35" s="92">
        <v>67.099999999999994</v>
      </c>
      <c r="S35" s="92">
        <v>67.7</v>
      </c>
      <c r="T35" s="92">
        <v>68.2</v>
      </c>
      <c r="U35" s="92">
        <v>68.599999999999994</v>
      </c>
      <c r="V35" s="92">
        <v>69</v>
      </c>
      <c r="W35" s="92">
        <v>69.5</v>
      </c>
      <c r="X35" s="92">
        <v>69.900000000000006</v>
      </c>
      <c r="Y35" s="92">
        <v>70.3</v>
      </c>
      <c r="Z35" s="92">
        <v>70.599999999999994</v>
      </c>
      <c r="AA35" s="92">
        <v>70.900000000000006</v>
      </c>
      <c r="AB35" s="92">
        <v>71.3</v>
      </c>
      <c r="AC35" s="92">
        <v>71.599999999999994</v>
      </c>
      <c r="AD35" s="92">
        <v>71.900000000000006</v>
      </c>
      <c r="AE35" s="92">
        <v>72.2</v>
      </c>
      <c r="AF35" s="92">
        <v>72.5</v>
      </c>
      <c r="AG35" s="92">
        <v>72.8</v>
      </c>
      <c r="AH35" s="92">
        <v>73.099999999999994</v>
      </c>
      <c r="AI35" s="92">
        <v>73.3</v>
      </c>
      <c r="AJ35" s="92">
        <v>73.599999999999994</v>
      </c>
      <c r="AK35" s="92">
        <v>73.900000000000006</v>
      </c>
      <c r="AL35" s="92">
        <v>74.2</v>
      </c>
      <c r="AM35" s="92">
        <v>74.400000000000006</v>
      </c>
      <c r="AN35" s="92">
        <v>74.7</v>
      </c>
      <c r="AO35" s="92">
        <v>75.099999999999994</v>
      </c>
      <c r="AP35" s="92">
        <v>75.5</v>
      </c>
      <c r="AQ35" s="92">
        <v>75.8</v>
      </c>
      <c r="AR35" s="92">
        <v>76.2</v>
      </c>
      <c r="AS35" s="93">
        <v>76.5</v>
      </c>
    </row>
    <row r="36" spans="3:45">
      <c r="C36" s="91"/>
      <c r="D36" s="92" t="s">
        <v>109</v>
      </c>
      <c r="E36" s="92">
        <v>2014</v>
      </c>
      <c r="F36" s="92" t="s">
        <v>102</v>
      </c>
      <c r="G36" s="92">
        <v>70.900000000000006</v>
      </c>
      <c r="H36" s="92">
        <v>69.900000000000006</v>
      </c>
      <c r="I36" s="92">
        <v>68.900000000000006</v>
      </c>
      <c r="J36" s="92">
        <v>67.900000000000006</v>
      </c>
      <c r="K36" s="92">
        <v>68.3</v>
      </c>
      <c r="L36" s="92">
        <v>68.7</v>
      </c>
      <c r="M36" s="92">
        <v>69.099999999999994</v>
      </c>
      <c r="N36" s="92">
        <v>69.5</v>
      </c>
      <c r="O36" s="92">
        <v>69.900000000000006</v>
      </c>
      <c r="P36" s="92">
        <v>70.400000000000006</v>
      </c>
      <c r="Q36" s="92">
        <v>71</v>
      </c>
      <c r="R36" s="92">
        <v>71.599999999999994</v>
      </c>
      <c r="S36" s="92">
        <v>72.2</v>
      </c>
      <c r="T36" s="92">
        <v>72.8</v>
      </c>
      <c r="U36" s="92">
        <v>73.2</v>
      </c>
      <c r="V36" s="92">
        <v>73.599999999999994</v>
      </c>
      <c r="W36" s="92">
        <v>74</v>
      </c>
      <c r="X36" s="92">
        <v>74.5</v>
      </c>
      <c r="Y36" s="92">
        <v>74.900000000000006</v>
      </c>
      <c r="Z36" s="92">
        <v>75.2</v>
      </c>
      <c r="AA36" s="92">
        <v>75.599999999999994</v>
      </c>
      <c r="AB36" s="92">
        <v>75.900000000000006</v>
      </c>
      <c r="AC36" s="92">
        <v>76.3</v>
      </c>
      <c r="AD36" s="92">
        <v>76.599999999999994</v>
      </c>
      <c r="AE36" s="92">
        <v>76.900000000000006</v>
      </c>
      <c r="AF36" s="92">
        <v>77.2</v>
      </c>
      <c r="AG36" s="92">
        <v>77.5</v>
      </c>
      <c r="AH36" s="92">
        <v>77.8</v>
      </c>
      <c r="AI36" s="92">
        <v>78.099999999999994</v>
      </c>
      <c r="AJ36" s="92">
        <v>78.3</v>
      </c>
      <c r="AK36" s="92">
        <v>78.599999999999994</v>
      </c>
      <c r="AL36" s="92">
        <v>78.900000000000006</v>
      </c>
      <c r="AM36" s="92">
        <v>79.2</v>
      </c>
      <c r="AN36" s="92">
        <v>79.5</v>
      </c>
      <c r="AO36" s="92">
        <v>79.8</v>
      </c>
      <c r="AP36" s="92">
        <v>80.2</v>
      </c>
      <c r="AQ36" s="92">
        <v>80.599999999999994</v>
      </c>
      <c r="AR36" s="92">
        <v>80.900000000000006</v>
      </c>
      <c r="AS36" s="93">
        <v>81.3</v>
      </c>
    </row>
    <row r="37" spans="3:45">
      <c r="C37" s="97" t="s">
        <v>110</v>
      </c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3"/>
    </row>
    <row r="38" spans="3:45">
      <c r="C38" s="91"/>
      <c r="D38" s="92" t="s">
        <v>111</v>
      </c>
      <c r="E38" s="92">
        <v>2014</v>
      </c>
      <c r="F38" s="92" t="s">
        <v>102</v>
      </c>
      <c r="G38" s="92">
        <v>73.7</v>
      </c>
      <c r="H38" s="92">
        <v>72.7</v>
      </c>
      <c r="I38" s="92">
        <v>71.8</v>
      </c>
      <c r="J38" s="92">
        <v>70.8</v>
      </c>
      <c r="K38" s="92">
        <v>71.2</v>
      </c>
      <c r="L38" s="92">
        <v>71.599999999999994</v>
      </c>
      <c r="M38" s="92">
        <v>72.099999999999994</v>
      </c>
      <c r="N38" s="92">
        <v>72.5</v>
      </c>
      <c r="O38" s="92">
        <v>72.900000000000006</v>
      </c>
      <c r="P38" s="92">
        <v>73.5</v>
      </c>
      <c r="Q38" s="92">
        <v>74.2</v>
      </c>
      <c r="R38" s="92">
        <v>74.8</v>
      </c>
      <c r="S38" s="92">
        <v>75.400000000000006</v>
      </c>
      <c r="T38" s="92">
        <v>76</v>
      </c>
      <c r="U38" s="92">
        <v>76.5</v>
      </c>
      <c r="V38" s="92">
        <v>77</v>
      </c>
      <c r="W38" s="92">
        <v>77.400000000000006</v>
      </c>
      <c r="X38" s="92">
        <v>77.900000000000006</v>
      </c>
      <c r="Y38" s="92">
        <v>78.400000000000006</v>
      </c>
      <c r="Z38" s="92">
        <v>78.8</v>
      </c>
      <c r="AA38" s="92">
        <v>79.099999999999994</v>
      </c>
      <c r="AB38" s="92">
        <v>79.5</v>
      </c>
      <c r="AC38" s="92">
        <v>79.900000000000006</v>
      </c>
      <c r="AD38" s="92">
        <v>80.3</v>
      </c>
      <c r="AE38" s="92">
        <v>80.599999999999994</v>
      </c>
      <c r="AF38" s="92">
        <v>80.900000000000006</v>
      </c>
      <c r="AG38" s="92">
        <v>81.3</v>
      </c>
      <c r="AH38" s="92">
        <v>81.599999999999994</v>
      </c>
      <c r="AI38" s="92">
        <v>81.900000000000006</v>
      </c>
      <c r="AJ38" s="92">
        <v>82.3</v>
      </c>
      <c r="AK38" s="92">
        <v>82.6</v>
      </c>
      <c r="AL38" s="92">
        <v>82.9</v>
      </c>
      <c r="AM38" s="92">
        <v>83.2</v>
      </c>
      <c r="AN38" s="92">
        <v>83.5</v>
      </c>
      <c r="AO38" s="92">
        <v>84</v>
      </c>
      <c r="AP38" s="92">
        <v>84.4</v>
      </c>
      <c r="AQ38" s="92">
        <v>84.8</v>
      </c>
      <c r="AR38" s="92">
        <v>85.2</v>
      </c>
      <c r="AS38" s="93">
        <v>85.6</v>
      </c>
    </row>
    <row r="39" spans="3:45">
      <c r="C39" s="91"/>
      <c r="D39" s="92" t="s">
        <v>112</v>
      </c>
      <c r="E39" s="92">
        <v>2014</v>
      </c>
      <c r="F39" s="92" t="s">
        <v>102</v>
      </c>
      <c r="G39" s="92">
        <v>106.1</v>
      </c>
      <c r="H39" s="92">
        <v>104.4</v>
      </c>
      <c r="I39" s="92">
        <v>102.6</v>
      </c>
      <c r="J39" s="92">
        <v>100.9</v>
      </c>
      <c r="K39" s="92">
        <v>101.4</v>
      </c>
      <c r="L39" s="92">
        <v>102</v>
      </c>
      <c r="M39" s="92">
        <v>102.6</v>
      </c>
      <c r="N39" s="92">
        <v>103.1</v>
      </c>
      <c r="O39" s="92">
        <v>103.7</v>
      </c>
      <c r="P39" s="92">
        <v>104.5</v>
      </c>
      <c r="Q39" s="92">
        <v>105.3</v>
      </c>
      <c r="R39" s="92">
        <v>106.2</v>
      </c>
      <c r="S39" s="92">
        <v>107</v>
      </c>
      <c r="T39" s="92">
        <v>107.9</v>
      </c>
      <c r="U39" s="92">
        <v>108.5</v>
      </c>
      <c r="V39" s="92">
        <v>109</v>
      </c>
      <c r="W39" s="92">
        <v>109.6</v>
      </c>
      <c r="X39" s="92">
        <v>110.2</v>
      </c>
      <c r="Y39" s="92">
        <v>110.8</v>
      </c>
      <c r="Z39" s="92">
        <v>111.3</v>
      </c>
      <c r="AA39" s="92">
        <v>111.7</v>
      </c>
      <c r="AB39" s="92">
        <v>112.1</v>
      </c>
      <c r="AC39" s="92">
        <v>112.6</v>
      </c>
      <c r="AD39" s="92">
        <v>113</v>
      </c>
      <c r="AE39" s="92">
        <v>113.4</v>
      </c>
      <c r="AF39" s="92">
        <v>113.8</v>
      </c>
      <c r="AG39" s="92">
        <v>114.2</v>
      </c>
      <c r="AH39" s="92">
        <v>114.5</v>
      </c>
      <c r="AI39" s="92">
        <v>114.9</v>
      </c>
      <c r="AJ39" s="92">
        <v>115.3</v>
      </c>
      <c r="AK39" s="92">
        <v>115.6</v>
      </c>
      <c r="AL39" s="92">
        <v>116</v>
      </c>
      <c r="AM39" s="92">
        <v>116.3</v>
      </c>
      <c r="AN39" s="92">
        <v>116.7</v>
      </c>
      <c r="AO39" s="92">
        <v>117.1</v>
      </c>
      <c r="AP39" s="92">
        <v>117.6</v>
      </c>
      <c r="AQ39" s="92">
        <v>118</v>
      </c>
      <c r="AR39" s="92">
        <v>118.5</v>
      </c>
      <c r="AS39" s="93">
        <v>118.9</v>
      </c>
    </row>
    <row r="40" spans="3:45">
      <c r="C40" s="97" t="s">
        <v>19</v>
      </c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3"/>
    </row>
    <row r="41" spans="3:45">
      <c r="C41" s="91"/>
      <c r="D41" s="92" t="s">
        <v>113</v>
      </c>
      <c r="E41" s="92">
        <v>2014</v>
      </c>
      <c r="F41" s="92" t="s">
        <v>102</v>
      </c>
      <c r="G41" s="92">
        <v>41.5</v>
      </c>
      <c r="H41" s="92">
        <v>41.2</v>
      </c>
      <c r="I41" s="92">
        <v>40.799999999999997</v>
      </c>
      <c r="J41" s="92">
        <v>40.5</v>
      </c>
      <c r="K41" s="92">
        <v>40.9</v>
      </c>
      <c r="L41" s="92">
        <v>41.4</v>
      </c>
      <c r="M41" s="92">
        <v>41.8</v>
      </c>
      <c r="N41" s="92">
        <v>42.3</v>
      </c>
      <c r="O41" s="92">
        <v>42.7</v>
      </c>
      <c r="P41" s="92">
        <v>43.3</v>
      </c>
      <c r="Q41" s="92">
        <v>43.9</v>
      </c>
      <c r="R41" s="92">
        <v>44.5</v>
      </c>
      <c r="S41" s="92">
        <v>45</v>
      </c>
      <c r="T41" s="92">
        <v>45.6</v>
      </c>
      <c r="U41" s="92">
        <v>46.1</v>
      </c>
      <c r="V41" s="92">
        <v>46.6</v>
      </c>
      <c r="W41" s="92">
        <v>47.1</v>
      </c>
      <c r="X41" s="92">
        <v>47.6</v>
      </c>
      <c r="Y41" s="92">
        <v>48.1</v>
      </c>
      <c r="Z41" s="92">
        <v>48.4</v>
      </c>
      <c r="AA41" s="92">
        <v>48.8</v>
      </c>
      <c r="AB41" s="92">
        <v>49.2</v>
      </c>
      <c r="AC41" s="92">
        <v>49.6</v>
      </c>
      <c r="AD41" s="92">
        <v>50</v>
      </c>
      <c r="AE41" s="92">
        <v>50.4</v>
      </c>
      <c r="AF41" s="92">
        <v>50.7</v>
      </c>
      <c r="AG41" s="92">
        <v>51.1</v>
      </c>
      <c r="AH41" s="92">
        <v>51.5</v>
      </c>
      <c r="AI41" s="92">
        <v>51.8</v>
      </c>
      <c r="AJ41" s="92">
        <v>52.2</v>
      </c>
      <c r="AK41" s="92">
        <v>52.6</v>
      </c>
      <c r="AL41" s="92">
        <v>52.9</v>
      </c>
      <c r="AM41" s="92">
        <v>53.3</v>
      </c>
      <c r="AN41" s="92">
        <v>53.7</v>
      </c>
      <c r="AO41" s="92">
        <v>54.1</v>
      </c>
      <c r="AP41" s="92">
        <v>54.5</v>
      </c>
      <c r="AQ41" s="92">
        <v>54.9</v>
      </c>
      <c r="AR41" s="92">
        <v>55.3</v>
      </c>
      <c r="AS41" s="93">
        <v>55.7</v>
      </c>
    </row>
    <row r="42" spans="3:45" ht="15" thickBot="1">
      <c r="C42" s="94"/>
      <c r="D42" s="95" t="s">
        <v>114</v>
      </c>
      <c r="E42" s="95">
        <v>2014</v>
      </c>
      <c r="F42" s="95" t="s">
        <v>102</v>
      </c>
      <c r="G42" s="95">
        <v>39.9</v>
      </c>
      <c r="H42" s="95">
        <v>39.5</v>
      </c>
      <c r="I42" s="95">
        <v>39.200000000000003</v>
      </c>
      <c r="J42" s="95">
        <v>38.799999999999997</v>
      </c>
      <c r="K42" s="95">
        <v>39.299999999999997</v>
      </c>
      <c r="L42" s="95">
        <v>39.700000000000003</v>
      </c>
      <c r="M42" s="95">
        <v>40.1</v>
      </c>
      <c r="N42" s="95">
        <v>40.6</v>
      </c>
      <c r="O42" s="95">
        <v>41</v>
      </c>
      <c r="P42" s="95">
        <v>41.6</v>
      </c>
      <c r="Q42" s="95">
        <v>42.1</v>
      </c>
      <c r="R42" s="95">
        <v>42.6</v>
      </c>
      <c r="S42" s="95">
        <v>42.9</v>
      </c>
      <c r="T42" s="95">
        <v>43.2</v>
      </c>
      <c r="U42" s="95">
        <v>43.4</v>
      </c>
      <c r="V42" s="95">
        <v>43.6</v>
      </c>
      <c r="W42" s="95">
        <v>43.9</v>
      </c>
      <c r="X42" s="95">
        <v>44.3</v>
      </c>
      <c r="Y42" s="95">
        <v>44.7</v>
      </c>
      <c r="Z42" s="95">
        <v>45.1</v>
      </c>
      <c r="AA42" s="95">
        <v>45.4</v>
      </c>
      <c r="AB42" s="95">
        <v>45.8</v>
      </c>
      <c r="AC42" s="95">
        <v>46.2</v>
      </c>
      <c r="AD42" s="95">
        <v>46.5</v>
      </c>
      <c r="AE42" s="95">
        <v>46.9</v>
      </c>
      <c r="AF42" s="95">
        <v>47.2</v>
      </c>
      <c r="AG42" s="95">
        <v>47.5</v>
      </c>
      <c r="AH42" s="95">
        <v>47.9</v>
      </c>
      <c r="AI42" s="95">
        <v>48.2</v>
      </c>
      <c r="AJ42" s="95">
        <v>48.6</v>
      </c>
      <c r="AK42" s="95">
        <v>48.9</v>
      </c>
      <c r="AL42" s="95">
        <v>49.2</v>
      </c>
      <c r="AM42" s="95">
        <v>49.6</v>
      </c>
      <c r="AN42" s="95">
        <v>49.9</v>
      </c>
      <c r="AO42" s="95">
        <v>50.3</v>
      </c>
      <c r="AP42" s="95">
        <v>50.7</v>
      </c>
      <c r="AQ42" s="95">
        <v>51</v>
      </c>
      <c r="AR42" s="95">
        <v>51.4</v>
      </c>
      <c r="AS42" s="96">
        <v>51.8</v>
      </c>
    </row>
    <row r="44" spans="3:45">
      <c r="C44" s="137" t="s">
        <v>173</v>
      </c>
      <c r="D44" s="137"/>
      <c r="E44" s="137"/>
    </row>
    <row r="45" spans="3:45">
      <c r="C45" s="137"/>
      <c r="D45" s="137"/>
      <c r="E45" s="137"/>
    </row>
    <row r="46" spans="3:45">
      <c r="C46" s="137"/>
      <c r="D46" s="137"/>
      <c r="E46" s="137"/>
    </row>
    <row r="47" spans="3:45">
      <c r="C47" s="137" t="s">
        <v>301</v>
      </c>
      <c r="D47" s="137"/>
      <c r="E47" s="137"/>
    </row>
    <row r="48" spans="3:45">
      <c r="C48" s="137">
        <f>C49</f>
        <v>2.7753410266457679</v>
      </c>
      <c r="D48" s="137" t="s">
        <v>302</v>
      </c>
      <c r="E48" s="137"/>
    </row>
    <row r="49" spans="3:5">
      <c r="C49" s="137">
        <v>2.7753410266457679</v>
      </c>
      <c r="D49" s="137" t="s">
        <v>303</v>
      </c>
      <c r="E49" s="137"/>
    </row>
    <row r="50" spans="3:5">
      <c r="C50" s="137">
        <f>C51</f>
        <v>2.7753410266457679</v>
      </c>
      <c r="D50" s="137" t="s">
        <v>302</v>
      </c>
      <c r="E50" s="137"/>
    </row>
    <row r="51" spans="3:5">
      <c r="C51" s="137">
        <v>2.7753410266457679</v>
      </c>
      <c r="D51" s="137" t="s">
        <v>303</v>
      </c>
      <c r="E51" s="137"/>
    </row>
    <row r="52" spans="3:5">
      <c r="C52" s="137"/>
      <c r="D52" s="137"/>
      <c r="E52" s="137"/>
    </row>
    <row r="53" spans="3:5">
      <c r="C53" s="137"/>
      <c r="D53" s="137"/>
      <c r="E53" s="137"/>
    </row>
    <row r="54" spans="3:5">
      <c r="C54" s="227"/>
      <c r="D54" s="228" t="s">
        <v>273</v>
      </c>
      <c r="E54" s="229" t="s">
        <v>102</v>
      </c>
    </row>
    <row r="55" spans="3:5">
      <c r="C55" s="289" t="s">
        <v>256</v>
      </c>
      <c r="D55" s="231" t="s">
        <v>250</v>
      </c>
      <c r="E55" s="232">
        <f>Biomass_delivery!D17</f>
        <v>17.291811795783499</v>
      </c>
    </row>
    <row r="56" spans="3:5">
      <c r="C56" s="289"/>
      <c r="D56" s="231" t="s">
        <v>251</v>
      </c>
      <c r="E56" s="232">
        <f>Biomass_delivery!D18</f>
        <v>19.692862217133236</v>
      </c>
    </row>
    <row r="57" spans="3:5">
      <c r="C57" s="289"/>
      <c r="D57" s="231" t="s">
        <v>252</v>
      </c>
      <c r="E57" s="232">
        <f>Biomass_delivery!D19</f>
        <v>20.108428636212984</v>
      </c>
    </row>
    <row r="58" spans="3:5">
      <c r="C58" s="290" t="s">
        <v>256</v>
      </c>
      <c r="D58" s="237" t="s">
        <v>250</v>
      </c>
      <c r="E58" s="232">
        <f>Biomass_delivery!D20</f>
        <v>8.3264705882352938</v>
      </c>
    </row>
    <row r="59" spans="3:5">
      <c r="C59" s="290"/>
      <c r="D59" s="237" t="s">
        <v>251</v>
      </c>
      <c r="E59" s="232">
        <f>Biomass_delivery!D21</f>
        <v>10.692941176470589</v>
      </c>
    </row>
    <row r="60" spans="3:5">
      <c r="C60" s="290"/>
      <c r="D60" s="237" t="s">
        <v>252</v>
      </c>
      <c r="E60" s="232">
        <f>Biomass_delivery!D22</f>
        <v>12.095294117647057</v>
      </c>
    </row>
    <row r="61" spans="3:5">
      <c r="C61" s="289" t="s">
        <v>266</v>
      </c>
      <c r="D61" s="231" t="s">
        <v>250</v>
      </c>
      <c r="E61" s="232">
        <f>Biomass_delivery!D23</f>
        <v>2.1122589564355603</v>
      </c>
    </row>
    <row r="62" spans="3:5">
      <c r="C62" s="289"/>
      <c r="D62" s="231" t="s">
        <v>251</v>
      </c>
      <c r="E62" s="232">
        <f>Biomass_delivery!D24</f>
        <v>2.3009085589574898</v>
      </c>
    </row>
    <row r="63" spans="3:5">
      <c r="C63" s="289"/>
      <c r="D63" s="231" t="s">
        <v>252</v>
      </c>
      <c r="E63" s="232">
        <f>Biomass_delivery!D25</f>
        <v>2.33355945170167</v>
      </c>
    </row>
    <row r="64" spans="3:5">
      <c r="C64" s="291" t="s">
        <v>266</v>
      </c>
      <c r="D64" s="237" t="s">
        <v>250</v>
      </c>
      <c r="E64" s="232">
        <f>Biomass_delivery!D26</f>
        <v>8.3264705882352938</v>
      </c>
    </row>
    <row r="65" spans="3:5">
      <c r="C65" s="290"/>
      <c r="D65" s="237" t="s">
        <v>251</v>
      </c>
      <c r="E65" s="232">
        <f>Biomass_delivery!D27</f>
        <v>10.692941176470589</v>
      </c>
    </row>
    <row r="66" spans="3:5">
      <c r="C66" s="290"/>
      <c r="D66" s="237" t="s">
        <v>252</v>
      </c>
      <c r="E66" s="232">
        <f>Biomass_delivery!D28</f>
        <v>12.095294117647057</v>
      </c>
    </row>
    <row r="67" spans="3:5">
      <c r="C67" s="289" t="s">
        <v>19</v>
      </c>
      <c r="D67" s="231" t="s">
        <v>250</v>
      </c>
      <c r="E67" s="232">
        <f>Biomass_delivery!D29</f>
        <v>2.512144670846395</v>
      </c>
    </row>
    <row r="68" spans="3:5">
      <c r="C68" s="289"/>
      <c r="D68" s="231" t="s">
        <v>251</v>
      </c>
      <c r="E68" s="232">
        <f>Biomass_delivery!D30</f>
        <v>2.7365087774294672</v>
      </c>
    </row>
    <row r="69" spans="3:5">
      <c r="C69" s="289"/>
      <c r="D69" s="231" t="s">
        <v>252</v>
      </c>
      <c r="E69" s="232">
        <f>Biomass_delivery!D31</f>
        <v>2.7753410266457679</v>
      </c>
    </row>
    <row r="70" spans="3:5">
      <c r="C70" s="289" t="s">
        <v>270</v>
      </c>
      <c r="D70" s="231" t="s">
        <v>250</v>
      </c>
      <c r="E70" s="232">
        <f>Biomass_delivery!D32</f>
        <v>2.512144670846395</v>
      </c>
    </row>
    <row r="71" spans="3:5">
      <c r="C71" s="289"/>
      <c r="D71" s="231" t="s">
        <v>251</v>
      </c>
      <c r="E71" s="232">
        <f>Biomass_delivery!D33</f>
        <v>2.7365087774294672</v>
      </c>
    </row>
    <row r="72" spans="3:5">
      <c r="C72" s="289"/>
      <c r="D72" s="231" t="s">
        <v>252</v>
      </c>
      <c r="E72" s="232">
        <f>Biomass_delivery!D34</f>
        <v>2.7753410266457679</v>
      </c>
    </row>
  </sheetData>
  <mergeCells count="6">
    <mergeCell ref="C70:C72"/>
    <mergeCell ref="C55:C57"/>
    <mergeCell ref="C58:C60"/>
    <mergeCell ref="C61:C63"/>
    <mergeCell ref="C64:C66"/>
    <mergeCell ref="C67:C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GW612"/>
  <sheetViews>
    <sheetView workbookViewId="0">
      <selection activeCell="D3" sqref="D3"/>
    </sheetView>
  </sheetViews>
  <sheetFormatPr defaultColWidth="8.88671875" defaultRowHeight="14.4"/>
  <cols>
    <col min="1" max="1" width="35" style="137" customWidth="1"/>
    <col min="2" max="91" width="6.88671875" style="137" customWidth="1"/>
    <col min="92" max="92" width="6.5546875" style="137" bestFit="1" customWidth="1"/>
    <col min="93" max="94" width="6.88671875" style="137" bestFit="1" customWidth="1"/>
    <col min="95" max="95" width="6.5546875" style="137" bestFit="1" customWidth="1"/>
    <col min="96" max="97" width="6.88671875" style="137" bestFit="1" customWidth="1"/>
    <col min="98" max="99" width="7.5546875" style="137" bestFit="1" customWidth="1"/>
    <col min="100" max="100" width="8" style="137" bestFit="1" customWidth="1"/>
    <col min="101" max="114" width="7.109375" style="137" customWidth="1"/>
    <col min="115" max="115" width="6.88671875" style="137" customWidth="1"/>
    <col min="116" max="144" width="9.5546875" style="137" bestFit="1" customWidth="1"/>
    <col min="145" max="193" width="8.88671875" style="137"/>
    <col min="194" max="194" width="13.44140625" style="137" customWidth="1"/>
    <col min="195" max="16384" width="8.88671875" style="137"/>
  </cols>
  <sheetData>
    <row r="1" spans="1:205" s="110" customFormat="1" ht="17.399999999999999">
      <c r="A1" s="108" t="s">
        <v>178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 spans="1:205" s="110" customFormat="1" ht="17.399999999999999">
      <c r="A2" s="108" t="s">
        <v>179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</row>
    <row r="3" spans="1:205" s="110" customFormat="1"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</row>
    <row r="4" spans="1:205" s="110" customFormat="1">
      <c r="A4" s="111" t="s">
        <v>180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</row>
    <row r="5" spans="1:205" s="110" customFormat="1">
      <c r="A5" s="111" t="s">
        <v>181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</row>
    <row r="6" spans="1:205" s="110" customFormat="1">
      <c r="A6" s="112" t="s">
        <v>182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DL6" s="147" t="s">
        <v>224</v>
      </c>
      <c r="DM6" s="147"/>
      <c r="DN6" s="147"/>
      <c r="DO6" s="147"/>
      <c r="DP6" s="147"/>
      <c r="DQ6" s="147"/>
      <c r="DR6" s="147"/>
      <c r="DS6" s="147"/>
      <c r="DT6" s="147"/>
      <c r="DU6" s="147"/>
      <c r="DV6" s="147"/>
      <c r="DW6" s="147"/>
      <c r="DX6" s="147"/>
      <c r="DY6" s="147"/>
    </row>
    <row r="7" spans="1:205" s="110" customFormat="1"/>
    <row r="8" spans="1:205" s="114" customFormat="1">
      <c r="A8" s="151" t="s">
        <v>183</v>
      </c>
      <c r="B8" s="113">
        <f t="shared" ref="B8:N8" si="0">YEAR(B9)</f>
        <v>2006</v>
      </c>
      <c r="C8" s="113">
        <f t="shared" si="0"/>
        <v>2006</v>
      </c>
      <c r="D8" s="113">
        <f t="shared" si="0"/>
        <v>2006</v>
      </c>
      <c r="E8" s="113">
        <f t="shared" si="0"/>
        <v>2006</v>
      </c>
      <c r="F8" s="113">
        <f t="shared" si="0"/>
        <v>2006</v>
      </c>
      <c r="G8" s="113">
        <f t="shared" si="0"/>
        <v>2006</v>
      </c>
      <c r="H8" s="113">
        <f t="shared" si="0"/>
        <v>2006</v>
      </c>
      <c r="I8" s="113">
        <f t="shared" si="0"/>
        <v>2006</v>
      </c>
      <c r="J8" s="113">
        <f t="shared" si="0"/>
        <v>2006</v>
      </c>
      <c r="K8" s="113">
        <f t="shared" si="0"/>
        <v>2006</v>
      </c>
      <c r="L8" s="113">
        <f t="shared" si="0"/>
        <v>2006</v>
      </c>
      <c r="M8" s="113">
        <f t="shared" si="0"/>
        <v>2006</v>
      </c>
      <c r="N8" s="113">
        <f t="shared" si="0"/>
        <v>2007</v>
      </c>
      <c r="O8" s="113">
        <f>YEAR(O9)</f>
        <v>2007</v>
      </c>
      <c r="P8" s="113">
        <f t="shared" ref="P8:CA8" si="1">YEAR(P9)</f>
        <v>2007</v>
      </c>
      <c r="Q8" s="113">
        <f t="shared" si="1"/>
        <v>2007</v>
      </c>
      <c r="R8" s="113">
        <f t="shared" si="1"/>
        <v>2007</v>
      </c>
      <c r="S8" s="113">
        <f t="shared" si="1"/>
        <v>2007</v>
      </c>
      <c r="T8" s="113">
        <f t="shared" si="1"/>
        <v>2007</v>
      </c>
      <c r="U8" s="113">
        <f t="shared" si="1"/>
        <v>2007</v>
      </c>
      <c r="V8" s="113">
        <f t="shared" si="1"/>
        <v>2007</v>
      </c>
      <c r="W8" s="113">
        <f t="shared" si="1"/>
        <v>2007</v>
      </c>
      <c r="X8" s="113">
        <f t="shared" si="1"/>
        <v>2007</v>
      </c>
      <c r="Y8" s="113">
        <f t="shared" si="1"/>
        <v>2007</v>
      </c>
      <c r="Z8" s="113">
        <f t="shared" si="1"/>
        <v>2008</v>
      </c>
      <c r="AA8" s="113">
        <f t="shared" si="1"/>
        <v>2008</v>
      </c>
      <c r="AB8" s="113">
        <f t="shared" si="1"/>
        <v>2008</v>
      </c>
      <c r="AC8" s="113">
        <f t="shared" si="1"/>
        <v>2008</v>
      </c>
      <c r="AD8" s="113">
        <f t="shared" si="1"/>
        <v>2008</v>
      </c>
      <c r="AE8" s="113">
        <f t="shared" si="1"/>
        <v>2008</v>
      </c>
      <c r="AF8" s="113">
        <f t="shared" si="1"/>
        <v>2008</v>
      </c>
      <c r="AG8" s="113">
        <f t="shared" si="1"/>
        <v>2008</v>
      </c>
      <c r="AH8" s="113">
        <f t="shared" si="1"/>
        <v>2008</v>
      </c>
      <c r="AI8" s="113">
        <f t="shared" si="1"/>
        <v>2008</v>
      </c>
      <c r="AJ8" s="113">
        <f t="shared" si="1"/>
        <v>2008</v>
      </c>
      <c r="AK8" s="113">
        <f t="shared" si="1"/>
        <v>2008</v>
      </c>
      <c r="AL8" s="113">
        <f t="shared" si="1"/>
        <v>2009</v>
      </c>
      <c r="AM8" s="113">
        <f t="shared" si="1"/>
        <v>2009</v>
      </c>
      <c r="AN8" s="113">
        <f t="shared" si="1"/>
        <v>2009</v>
      </c>
      <c r="AO8" s="113">
        <f t="shared" si="1"/>
        <v>2009</v>
      </c>
      <c r="AP8" s="113">
        <f t="shared" si="1"/>
        <v>2009</v>
      </c>
      <c r="AQ8" s="113">
        <f t="shared" si="1"/>
        <v>2009</v>
      </c>
      <c r="AR8" s="113">
        <f t="shared" si="1"/>
        <v>2009</v>
      </c>
      <c r="AS8" s="113">
        <f t="shared" si="1"/>
        <v>2009</v>
      </c>
      <c r="AT8" s="113">
        <f t="shared" si="1"/>
        <v>2009</v>
      </c>
      <c r="AU8" s="113">
        <f t="shared" si="1"/>
        <v>2009</v>
      </c>
      <c r="AV8" s="113">
        <f t="shared" si="1"/>
        <v>2009</v>
      </c>
      <c r="AW8" s="113">
        <f t="shared" si="1"/>
        <v>2009</v>
      </c>
      <c r="AX8" s="113">
        <f t="shared" si="1"/>
        <v>2010</v>
      </c>
      <c r="AY8" s="113">
        <f t="shared" si="1"/>
        <v>2010</v>
      </c>
      <c r="AZ8" s="113">
        <f t="shared" si="1"/>
        <v>2010</v>
      </c>
      <c r="BA8" s="113">
        <f t="shared" si="1"/>
        <v>2010</v>
      </c>
      <c r="BB8" s="113">
        <f t="shared" si="1"/>
        <v>2010</v>
      </c>
      <c r="BC8" s="113">
        <f t="shared" si="1"/>
        <v>2010</v>
      </c>
      <c r="BD8" s="113">
        <f t="shared" si="1"/>
        <v>2010</v>
      </c>
      <c r="BE8" s="113">
        <f t="shared" si="1"/>
        <v>2010</v>
      </c>
      <c r="BF8" s="113">
        <f t="shared" si="1"/>
        <v>2010</v>
      </c>
      <c r="BG8" s="113">
        <f t="shared" si="1"/>
        <v>2010</v>
      </c>
      <c r="BH8" s="113">
        <f t="shared" si="1"/>
        <v>2010</v>
      </c>
      <c r="BI8" s="113">
        <f t="shared" si="1"/>
        <v>2010</v>
      </c>
      <c r="BJ8" s="113">
        <f t="shared" si="1"/>
        <v>2011</v>
      </c>
      <c r="BK8" s="113">
        <f t="shared" si="1"/>
        <v>2011</v>
      </c>
      <c r="BL8" s="113">
        <f t="shared" si="1"/>
        <v>2011</v>
      </c>
      <c r="BM8" s="113">
        <f t="shared" si="1"/>
        <v>2011</v>
      </c>
      <c r="BN8" s="113">
        <f t="shared" si="1"/>
        <v>2011</v>
      </c>
      <c r="BO8" s="113">
        <f t="shared" si="1"/>
        <v>2011</v>
      </c>
      <c r="BP8" s="113">
        <f t="shared" si="1"/>
        <v>2011</v>
      </c>
      <c r="BQ8" s="113">
        <f t="shared" si="1"/>
        <v>2011</v>
      </c>
      <c r="BR8" s="113">
        <f t="shared" si="1"/>
        <v>2011</v>
      </c>
      <c r="BS8" s="113">
        <f t="shared" si="1"/>
        <v>2011</v>
      </c>
      <c r="BT8" s="113">
        <f t="shared" si="1"/>
        <v>2011</v>
      </c>
      <c r="BU8" s="113">
        <f t="shared" si="1"/>
        <v>2011</v>
      </c>
      <c r="BV8" s="113">
        <f t="shared" si="1"/>
        <v>2012</v>
      </c>
      <c r="BW8" s="113">
        <f t="shared" si="1"/>
        <v>2012</v>
      </c>
      <c r="BX8" s="113">
        <f t="shared" si="1"/>
        <v>2012</v>
      </c>
      <c r="BY8" s="113">
        <f t="shared" si="1"/>
        <v>2012</v>
      </c>
      <c r="BZ8" s="113">
        <f t="shared" si="1"/>
        <v>2012</v>
      </c>
      <c r="CA8" s="113">
        <f t="shared" si="1"/>
        <v>2012</v>
      </c>
      <c r="CB8" s="113">
        <f t="shared" ref="CB8:EM8" si="2">YEAR(CB9)</f>
        <v>2012</v>
      </c>
      <c r="CC8" s="113">
        <f t="shared" si="2"/>
        <v>2012</v>
      </c>
      <c r="CD8" s="113">
        <f t="shared" si="2"/>
        <v>2012</v>
      </c>
      <c r="CE8" s="113">
        <f t="shared" si="2"/>
        <v>2012</v>
      </c>
      <c r="CF8" s="113">
        <f t="shared" si="2"/>
        <v>2012</v>
      </c>
      <c r="CG8" s="113">
        <f t="shared" si="2"/>
        <v>2012</v>
      </c>
      <c r="CH8" s="113">
        <f t="shared" si="2"/>
        <v>2013</v>
      </c>
      <c r="CI8" s="113">
        <f t="shared" si="2"/>
        <v>2013</v>
      </c>
      <c r="CJ8" s="113">
        <f t="shared" si="2"/>
        <v>2013</v>
      </c>
      <c r="CK8" s="113">
        <f t="shared" si="2"/>
        <v>2013</v>
      </c>
      <c r="CL8" s="113">
        <f t="shared" si="2"/>
        <v>2013</v>
      </c>
      <c r="CM8" s="113">
        <f t="shared" si="2"/>
        <v>2013</v>
      </c>
      <c r="CN8" s="113">
        <f t="shared" si="2"/>
        <v>2013</v>
      </c>
      <c r="CO8" s="113">
        <f t="shared" si="2"/>
        <v>2013</v>
      </c>
      <c r="CP8" s="113">
        <f t="shared" si="2"/>
        <v>2013</v>
      </c>
      <c r="CQ8" s="113">
        <f t="shared" si="2"/>
        <v>2013</v>
      </c>
      <c r="CR8" s="113">
        <f t="shared" si="2"/>
        <v>2013</v>
      </c>
      <c r="CS8" s="113">
        <f t="shared" si="2"/>
        <v>2013</v>
      </c>
      <c r="CT8" s="113">
        <f t="shared" si="2"/>
        <v>2014</v>
      </c>
      <c r="CU8" s="113">
        <f t="shared" si="2"/>
        <v>2014</v>
      </c>
      <c r="CV8" s="113">
        <f t="shared" si="2"/>
        <v>2014</v>
      </c>
      <c r="CW8" s="113">
        <f t="shared" si="2"/>
        <v>2014</v>
      </c>
      <c r="CX8" s="113">
        <f t="shared" si="2"/>
        <v>2014</v>
      </c>
      <c r="CY8" s="113">
        <f t="shared" si="2"/>
        <v>2014</v>
      </c>
      <c r="CZ8" s="113">
        <f t="shared" si="2"/>
        <v>2014</v>
      </c>
      <c r="DA8" s="113">
        <f t="shared" si="2"/>
        <v>2014</v>
      </c>
      <c r="DB8" s="113">
        <f t="shared" si="2"/>
        <v>2014</v>
      </c>
      <c r="DC8" s="113">
        <f t="shared" si="2"/>
        <v>2014</v>
      </c>
      <c r="DD8" s="113">
        <f t="shared" si="2"/>
        <v>2014</v>
      </c>
      <c r="DE8" s="113">
        <f t="shared" si="2"/>
        <v>2014</v>
      </c>
      <c r="DF8" s="113">
        <f t="shared" si="2"/>
        <v>2015</v>
      </c>
      <c r="DG8" s="113">
        <f t="shared" si="2"/>
        <v>2015</v>
      </c>
      <c r="DH8" s="113">
        <f t="shared" si="2"/>
        <v>2015</v>
      </c>
      <c r="DI8" s="113">
        <f t="shared" si="2"/>
        <v>2015</v>
      </c>
      <c r="DJ8" s="113">
        <f t="shared" si="2"/>
        <v>2015</v>
      </c>
      <c r="DK8" s="113">
        <f t="shared" si="2"/>
        <v>2015</v>
      </c>
      <c r="DL8" s="113">
        <f t="shared" si="2"/>
        <v>2015</v>
      </c>
      <c r="DM8" s="113">
        <f t="shared" si="2"/>
        <v>2015</v>
      </c>
      <c r="DN8" s="113">
        <f t="shared" si="2"/>
        <v>2015</v>
      </c>
      <c r="DO8" s="113">
        <f t="shared" si="2"/>
        <v>2015</v>
      </c>
      <c r="DP8" s="113">
        <f t="shared" si="2"/>
        <v>2015</v>
      </c>
      <c r="DQ8" s="113">
        <f t="shared" si="2"/>
        <v>2015</v>
      </c>
      <c r="DR8" s="113">
        <f t="shared" si="2"/>
        <v>2016</v>
      </c>
      <c r="DS8" s="113">
        <f t="shared" si="2"/>
        <v>2016</v>
      </c>
      <c r="DT8" s="113">
        <f t="shared" si="2"/>
        <v>2016</v>
      </c>
      <c r="DU8" s="113">
        <f t="shared" si="2"/>
        <v>2016</v>
      </c>
      <c r="DV8" s="113">
        <f t="shared" si="2"/>
        <v>2016</v>
      </c>
      <c r="DW8" s="113">
        <f t="shared" si="2"/>
        <v>2016</v>
      </c>
      <c r="DX8" s="113">
        <f t="shared" si="2"/>
        <v>2016</v>
      </c>
      <c r="DY8" s="113">
        <f t="shared" si="2"/>
        <v>2016</v>
      </c>
      <c r="DZ8" s="113">
        <f t="shared" si="2"/>
        <v>2016</v>
      </c>
      <c r="EA8" s="113">
        <f t="shared" si="2"/>
        <v>2016</v>
      </c>
      <c r="EB8" s="113">
        <f t="shared" si="2"/>
        <v>2016</v>
      </c>
      <c r="EC8" s="113">
        <f t="shared" si="2"/>
        <v>2016</v>
      </c>
      <c r="ED8" s="113">
        <f t="shared" si="2"/>
        <v>2017</v>
      </c>
      <c r="EE8" s="113">
        <f t="shared" si="2"/>
        <v>2017</v>
      </c>
      <c r="EF8" s="113">
        <f t="shared" si="2"/>
        <v>2017</v>
      </c>
      <c r="EG8" s="113">
        <f t="shared" si="2"/>
        <v>2017</v>
      </c>
      <c r="EH8" s="113">
        <f t="shared" si="2"/>
        <v>2017</v>
      </c>
      <c r="EI8" s="113">
        <f t="shared" si="2"/>
        <v>2017</v>
      </c>
      <c r="EJ8" s="113">
        <f t="shared" si="2"/>
        <v>2017</v>
      </c>
      <c r="EK8" s="113">
        <f t="shared" si="2"/>
        <v>2017</v>
      </c>
      <c r="EL8" s="113">
        <f t="shared" si="2"/>
        <v>2017</v>
      </c>
      <c r="EM8" s="113">
        <f t="shared" si="2"/>
        <v>2017</v>
      </c>
      <c r="EN8" s="113">
        <f t="shared" ref="EN8:GW8" si="3">YEAR(EN9)</f>
        <v>2017</v>
      </c>
      <c r="EO8" s="113">
        <f t="shared" si="3"/>
        <v>2017</v>
      </c>
      <c r="EP8" s="113">
        <f t="shared" si="3"/>
        <v>2018</v>
      </c>
      <c r="EQ8" s="113">
        <f t="shared" si="3"/>
        <v>2018</v>
      </c>
      <c r="ER8" s="113">
        <f t="shared" si="3"/>
        <v>2018</v>
      </c>
      <c r="ES8" s="113">
        <f t="shared" si="3"/>
        <v>2018</v>
      </c>
      <c r="ET8" s="113">
        <f t="shared" si="3"/>
        <v>2018</v>
      </c>
      <c r="EU8" s="113">
        <f t="shared" si="3"/>
        <v>2018</v>
      </c>
      <c r="EV8" s="113">
        <f t="shared" si="3"/>
        <v>2018</v>
      </c>
      <c r="EW8" s="113">
        <f t="shared" si="3"/>
        <v>2018</v>
      </c>
      <c r="EX8" s="113">
        <f t="shared" si="3"/>
        <v>2018</v>
      </c>
      <c r="EY8" s="113">
        <f t="shared" si="3"/>
        <v>2018</v>
      </c>
      <c r="EZ8" s="113">
        <f t="shared" si="3"/>
        <v>2018</v>
      </c>
      <c r="FA8" s="113">
        <f t="shared" si="3"/>
        <v>2018</v>
      </c>
      <c r="FB8" s="113">
        <f t="shared" si="3"/>
        <v>2019</v>
      </c>
      <c r="FC8" s="113">
        <f t="shared" si="3"/>
        <v>2019</v>
      </c>
      <c r="FD8" s="113">
        <f t="shared" si="3"/>
        <v>2019</v>
      </c>
      <c r="FE8" s="113">
        <f t="shared" si="3"/>
        <v>2019</v>
      </c>
      <c r="FF8" s="113">
        <f t="shared" si="3"/>
        <v>2019</v>
      </c>
      <c r="FG8" s="113">
        <f t="shared" si="3"/>
        <v>2019</v>
      </c>
      <c r="FH8" s="113">
        <f t="shared" si="3"/>
        <v>2019</v>
      </c>
      <c r="FI8" s="113">
        <f t="shared" si="3"/>
        <v>2019</v>
      </c>
      <c r="FJ8" s="113">
        <f t="shared" si="3"/>
        <v>2019</v>
      </c>
      <c r="FK8" s="113">
        <f t="shared" si="3"/>
        <v>2019</v>
      </c>
      <c r="FL8" s="113">
        <f t="shared" si="3"/>
        <v>2019</v>
      </c>
      <c r="FM8" s="113">
        <f t="shared" si="3"/>
        <v>2019</v>
      </c>
      <c r="FN8" s="113">
        <f t="shared" si="3"/>
        <v>2020</v>
      </c>
      <c r="FO8" s="113">
        <f t="shared" si="3"/>
        <v>2020</v>
      </c>
      <c r="FP8" s="113">
        <f t="shared" si="3"/>
        <v>2020</v>
      </c>
      <c r="FQ8" s="113">
        <f t="shared" si="3"/>
        <v>2020</v>
      </c>
      <c r="FR8" s="113">
        <f t="shared" si="3"/>
        <v>2020</v>
      </c>
      <c r="FS8" s="113">
        <f t="shared" si="3"/>
        <v>2020</v>
      </c>
      <c r="FT8" s="113">
        <f t="shared" si="3"/>
        <v>2020</v>
      </c>
      <c r="FU8" s="113">
        <f t="shared" si="3"/>
        <v>2020</v>
      </c>
      <c r="FV8" s="113">
        <f t="shared" si="3"/>
        <v>2020</v>
      </c>
      <c r="FW8" s="113">
        <f t="shared" si="3"/>
        <v>2020</v>
      </c>
      <c r="FX8" s="113">
        <f t="shared" si="3"/>
        <v>2020</v>
      </c>
      <c r="FY8" s="113">
        <f t="shared" si="3"/>
        <v>2020</v>
      </c>
      <c r="FZ8" s="113">
        <f t="shared" si="3"/>
        <v>2021</v>
      </c>
      <c r="GA8" s="113">
        <f t="shared" si="3"/>
        <v>2021</v>
      </c>
      <c r="GB8" s="113">
        <f t="shared" si="3"/>
        <v>2021</v>
      </c>
      <c r="GC8" s="113">
        <f t="shared" si="3"/>
        <v>2021</v>
      </c>
      <c r="GD8" s="113">
        <f t="shared" si="3"/>
        <v>2021</v>
      </c>
      <c r="GE8" s="113">
        <f t="shared" si="3"/>
        <v>2021</v>
      </c>
      <c r="GF8" s="113">
        <f t="shared" si="3"/>
        <v>2021</v>
      </c>
      <c r="GG8" s="113">
        <f t="shared" si="3"/>
        <v>2021</v>
      </c>
      <c r="GH8" s="113">
        <f t="shared" si="3"/>
        <v>2021</v>
      </c>
      <c r="GI8" s="113">
        <f t="shared" si="3"/>
        <v>2021</v>
      </c>
      <c r="GJ8" s="113">
        <f t="shared" si="3"/>
        <v>2021</v>
      </c>
      <c r="GK8" s="113">
        <f t="shared" si="3"/>
        <v>2021</v>
      </c>
      <c r="GL8" s="113">
        <f t="shared" si="3"/>
        <v>2022</v>
      </c>
      <c r="GM8" s="113">
        <f t="shared" si="3"/>
        <v>2022</v>
      </c>
      <c r="GN8" s="113">
        <f t="shared" si="3"/>
        <v>2022</v>
      </c>
      <c r="GO8" s="113">
        <f t="shared" si="3"/>
        <v>2022</v>
      </c>
      <c r="GP8" s="113">
        <f t="shared" si="3"/>
        <v>2022</v>
      </c>
      <c r="GQ8" s="113">
        <f t="shared" si="3"/>
        <v>2022</v>
      </c>
      <c r="GR8" s="113">
        <f t="shared" si="3"/>
        <v>2022</v>
      </c>
      <c r="GS8" s="113">
        <f t="shared" si="3"/>
        <v>2022</v>
      </c>
      <c r="GT8" s="113">
        <f t="shared" si="3"/>
        <v>2022</v>
      </c>
      <c r="GU8" s="113">
        <f t="shared" si="3"/>
        <v>2022</v>
      </c>
      <c r="GV8" s="113">
        <f t="shared" si="3"/>
        <v>2022</v>
      </c>
      <c r="GW8" s="113">
        <f t="shared" si="3"/>
        <v>2022</v>
      </c>
    </row>
    <row r="9" spans="1:205" s="115" customFormat="1">
      <c r="A9" s="152" t="s">
        <v>184</v>
      </c>
      <c r="B9" s="153">
        <v>38718</v>
      </c>
      <c r="C9" s="153">
        <v>38749</v>
      </c>
      <c r="D9" s="153">
        <v>38777</v>
      </c>
      <c r="E9" s="153">
        <v>38808</v>
      </c>
      <c r="F9" s="153">
        <v>38838</v>
      </c>
      <c r="G9" s="153">
        <v>38869</v>
      </c>
      <c r="H9" s="153">
        <v>38899</v>
      </c>
      <c r="I9" s="153">
        <v>38930</v>
      </c>
      <c r="J9" s="153">
        <v>38961</v>
      </c>
      <c r="K9" s="153">
        <v>38991</v>
      </c>
      <c r="L9" s="153">
        <v>39022</v>
      </c>
      <c r="M9" s="153">
        <v>39052</v>
      </c>
      <c r="N9" s="153">
        <v>39083</v>
      </c>
      <c r="O9" s="153">
        <v>39114</v>
      </c>
      <c r="P9" s="153">
        <v>39142</v>
      </c>
      <c r="Q9" s="153">
        <v>39173</v>
      </c>
      <c r="R9" s="153">
        <v>39203</v>
      </c>
      <c r="S9" s="153">
        <v>39234</v>
      </c>
      <c r="T9" s="153">
        <v>39264</v>
      </c>
      <c r="U9" s="153">
        <v>39295</v>
      </c>
      <c r="V9" s="153">
        <v>39326</v>
      </c>
      <c r="W9" s="153">
        <v>39356</v>
      </c>
      <c r="X9" s="153">
        <v>39387</v>
      </c>
      <c r="Y9" s="153">
        <v>39417</v>
      </c>
      <c r="Z9" s="153">
        <v>39448</v>
      </c>
      <c r="AA9" s="153">
        <v>39479</v>
      </c>
      <c r="AB9" s="153">
        <v>39508</v>
      </c>
      <c r="AC9" s="153">
        <v>39539</v>
      </c>
      <c r="AD9" s="153">
        <v>39569</v>
      </c>
      <c r="AE9" s="153">
        <v>39600</v>
      </c>
      <c r="AF9" s="153">
        <v>39630</v>
      </c>
      <c r="AG9" s="153">
        <v>39661</v>
      </c>
      <c r="AH9" s="153">
        <v>39692</v>
      </c>
      <c r="AI9" s="153">
        <v>39722</v>
      </c>
      <c r="AJ9" s="153">
        <v>39753</v>
      </c>
      <c r="AK9" s="153">
        <v>39783</v>
      </c>
      <c r="AL9" s="153">
        <v>39814</v>
      </c>
      <c r="AM9" s="153">
        <v>39845</v>
      </c>
      <c r="AN9" s="153">
        <v>39873</v>
      </c>
      <c r="AO9" s="153">
        <v>39904</v>
      </c>
      <c r="AP9" s="153">
        <v>39934</v>
      </c>
      <c r="AQ9" s="153">
        <v>39965</v>
      </c>
      <c r="AR9" s="153">
        <v>39995</v>
      </c>
      <c r="AS9" s="153">
        <v>40026</v>
      </c>
      <c r="AT9" s="153">
        <v>40057</v>
      </c>
      <c r="AU9" s="153">
        <v>40087</v>
      </c>
      <c r="AV9" s="153">
        <v>40118</v>
      </c>
      <c r="AW9" s="153">
        <v>40148</v>
      </c>
      <c r="AX9" s="153">
        <v>40179</v>
      </c>
      <c r="AY9" s="153">
        <v>40210</v>
      </c>
      <c r="AZ9" s="153">
        <v>40238</v>
      </c>
      <c r="BA9" s="153">
        <v>40269</v>
      </c>
      <c r="BB9" s="153">
        <v>40299</v>
      </c>
      <c r="BC9" s="153">
        <v>40330</v>
      </c>
      <c r="BD9" s="153">
        <v>40360</v>
      </c>
      <c r="BE9" s="153">
        <v>40391</v>
      </c>
      <c r="BF9" s="153">
        <v>40422</v>
      </c>
      <c r="BG9" s="153">
        <v>40452</v>
      </c>
      <c r="BH9" s="153">
        <v>40483</v>
      </c>
      <c r="BI9" s="153">
        <v>40513</v>
      </c>
      <c r="BJ9" s="153">
        <v>40544</v>
      </c>
      <c r="BK9" s="153">
        <v>40575</v>
      </c>
      <c r="BL9" s="153">
        <v>40603</v>
      </c>
      <c r="BM9" s="153">
        <v>40634</v>
      </c>
      <c r="BN9" s="153">
        <v>40664</v>
      </c>
      <c r="BO9" s="153">
        <v>40695</v>
      </c>
      <c r="BP9" s="153">
        <v>40725</v>
      </c>
      <c r="BQ9" s="153">
        <v>40756</v>
      </c>
      <c r="BR9" s="153">
        <v>40787</v>
      </c>
      <c r="BS9" s="153">
        <v>40817</v>
      </c>
      <c r="BT9" s="153">
        <v>40848</v>
      </c>
      <c r="BU9" s="153">
        <v>40878</v>
      </c>
      <c r="BV9" s="153">
        <v>40909</v>
      </c>
      <c r="BW9" s="153">
        <v>40940</v>
      </c>
      <c r="BX9" s="153">
        <v>40969</v>
      </c>
      <c r="BY9" s="153">
        <v>41000</v>
      </c>
      <c r="BZ9" s="153">
        <v>41030</v>
      </c>
      <c r="CA9" s="153">
        <v>41061</v>
      </c>
      <c r="CB9" s="153">
        <v>41091</v>
      </c>
      <c r="CC9" s="153">
        <v>41122</v>
      </c>
      <c r="CD9" s="153">
        <v>41153</v>
      </c>
      <c r="CE9" s="153">
        <v>41183</v>
      </c>
      <c r="CF9" s="153">
        <v>41214</v>
      </c>
      <c r="CG9" s="153">
        <v>41244</v>
      </c>
      <c r="CH9" s="153">
        <v>41275</v>
      </c>
      <c r="CI9" s="153">
        <v>41306</v>
      </c>
      <c r="CJ9" s="153">
        <v>41334</v>
      </c>
      <c r="CK9" s="153">
        <v>41365</v>
      </c>
      <c r="CL9" s="153">
        <v>41395</v>
      </c>
      <c r="CM9" s="153">
        <v>41426</v>
      </c>
      <c r="CN9" s="153">
        <v>41456</v>
      </c>
      <c r="CO9" s="153">
        <v>41487</v>
      </c>
      <c r="CP9" s="153">
        <v>41518</v>
      </c>
      <c r="CQ9" s="153">
        <v>41548</v>
      </c>
      <c r="CR9" s="153">
        <v>41579</v>
      </c>
      <c r="CS9" s="153">
        <v>41609</v>
      </c>
      <c r="CT9" s="154">
        <v>41640</v>
      </c>
      <c r="CU9" s="154">
        <v>41671</v>
      </c>
      <c r="CV9" s="154">
        <v>41699</v>
      </c>
      <c r="CW9" s="154">
        <v>41730</v>
      </c>
      <c r="CX9" s="154">
        <v>41760</v>
      </c>
      <c r="CY9" s="154">
        <v>41791</v>
      </c>
      <c r="CZ9" s="154">
        <v>41821</v>
      </c>
      <c r="DA9" s="154">
        <v>41852</v>
      </c>
      <c r="DB9" s="154">
        <v>41883</v>
      </c>
      <c r="DC9" s="154">
        <v>41913</v>
      </c>
      <c r="DD9" s="154">
        <v>41944</v>
      </c>
      <c r="DE9" s="154">
        <v>41974</v>
      </c>
      <c r="DF9" s="154">
        <v>42005</v>
      </c>
      <c r="DG9" s="154">
        <v>42036</v>
      </c>
      <c r="DH9" s="154">
        <v>42064</v>
      </c>
      <c r="DI9" s="154">
        <v>42095</v>
      </c>
      <c r="DJ9" s="154">
        <v>42125</v>
      </c>
      <c r="DK9" s="154">
        <v>42156</v>
      </c>
      <c r="DL9" s="154">
        <v>42186</v>
      </c>
      <c r="DM9" s="154">
        <v>42217</v>
      </c>
      <c r="DN9" s="154">
        <v>42248</v>
      </c>
      <c r="DO9" s="154">
        <v>42278</v>
      </c>
      <c r="DP9" s="154">
        <v>42309</v>
      </c>
      <c r="DQ9" s="154">
        <v>42339</v>
      </c>
      <c r="DR9" s="154">
        <v>42370</v>
      </c>
      <c r="DS9" s="154">
        <v>42401</v>
      </c>
      <c r="DT9" s="154">
        <v>42430</v>
      </c>
      <c r="DU9" s="154">
        <v>42461</v>
      </c>
      <c r="DV9" s="154">
        <v>42491</v>
      </c>
      <c r="DW9" s="154">
        <v>42522</v>
      </c>
      <c r="DX9" s="154">
        <v>42552</v>
      </c>
      <c r="DY9" s="154">
        <v>42583</v>
      </c>
      <c r="DZ9" s="154">
        <v>42614</v>
      </c>
      <c r="EA9" s="154">
        <v>42644</v>
      </c>
      <c r="EB9" s="154">
        <v>42675</v>
      </c>
      <c r="EC9" s="154">
        <v>42705</v>
      </c>
      <c r="ED9" s="154">
        <v>42736</v>
      </c>
      <c r="EE9" s="154">
        <v>42767</v>
      </c>
      <c r="EF9" s="154">
        <v>42795</v>
      </c>
      <c r="EG9" s="154">
        <v>42826</v>
      </c>
      <c r="EH9" s="154">
        <v>42856</v>
      </c>
      <c r="EI9" s="154">
        <v>42887</v>
      </c>
      <c r="EJ9" s="154">
        <v>42917</v>
      </c>
      <c r="EK9" s="154">
        <v>42948</v>
      </c>
      <c r="EL9" s="154">
        <v>42979</v>
      </c>
      <c r="EM9" s="154">
        <v>43009</v>
      </c>
      <c r="EN9" s="154">
        <v>43040</v>
      </c>
      <c r="EO9" s="154">
        <v>43070</v>
      </c>
      <c r="EP9" s="154">
        <v>43101</v>
      </c>
      <c r="EQ9" s="154">
        <v>43132</v>
      </c>
      <c r="ER9" s="154">
        <v>43160</v>
      </c>
      <c r="ES9" s="154">
        <v>43191</v>
      </c>
      <c r="ET9" s="154">
        <v>43221</v>
      </c>
      <c r="EU9" s="154">
        <v>43252</v>
      </c>
      <c r="EV9" s="154">
        <v>43282</v>
      </c>
      <c r="EW9" s="154">
        <v>43313</v>
      </c>
      <c r="EX9" s="154">
        <v>43344</v>
      </c>
      <c r="EY9" s="154">
        <v>43374</v>
      </c>
      <c r="EZ9" s="154">
        <v>43405</v>
      </c>
      <c r="FA9" s="154">
        <v>43435</v>
      </c>
      <c r="FB9" s="154">
        <v>43466</v>
      </c>
      <c r="FC9" s="154">
        <v>43497</v>
      </c>
      <c r="FD9" s="154">
        <v>43525</v>
      </c>
      <c r="FE9" s="154">
        <v>43556</v>
      </c>
      <c r="FF9" s="154">
        <v>43586</v>
      </c>
      <c r="FG9" s="154">
        <v>43617</v>
      </c>
      <c r="FH9" s="154">
        <v>43647</v>
      </c>
      <c r="FI9" s="154">
        <v>43678</v>
      </c>
      <c r="FJ9" s="154">
        <v>43709</v>
      </c>
      <c r="FK9" s="154">
        <v>43739</v>
      </c>
      <c r="FL9" s="154">
        <v>43770</v>
      </c>
      <c r="FM9" s="154">
        <v>43800</v>
      </c>
      <c r="FN9" s="154">
        <v>43831</v>
      </c>
      <c r="FO9" s="154">
        <v>43862</v>
      </c>
      <c r="FP9" s="154">
        <v>43891</v>
      </c>
      <c r="FQ9" s="154">
        <v>43922</v>
      </c>
      <c r="FR9" s="154">
        <v>43952</v>
      </c>
      <c r="FS9" s="154">
        <v>43983</v>
      </c>
      <c r="FT9" s="154">
        <v>44013</v>
      </c>
      <c r="FU9" s="154">
        <v>44044</v>
      </c>
      <c r="FV9" s="154">
        <v>44075</v>
      </c>
      <c r="FW9" s="154">
        <v>44105</v>
      </c>
      <c r="FX9" s="154">
        <v>44136</v>
      </c>
      <c r="FY9" s="154">
        <v>44166</v>
      </c>
      <c r="FZ9" s="154">
        <v>44197</v>
      </c>
      <c r="GA9" s="154">
        <v>44228</v>
      </c>
      <c r="GB9" s="154">
        <v>44256</v>
      </c>
      <c r="GC9" s="154">
        <v>44287</v>
      </c>
      <c r="GD9" s="154">
        <v>44317</v>
      </c>
      <c r="GE9" s="154">
        <v>44348</v>
      </c>
      <c r="GF9" s="154">
        <v>44378</v>
      </c>
      <c r="GG9" s="154">
        <v>44409</v>
      </c>
      <c r="GH9" s="154">
        <v>44440</v>
      </c>
      <c r="GI9" s="154">
        <v>44470</v>
      </c>
      <c r="GJ9" s="154">
        <v>44501</v>
      </c>
      <c r="GK9" s="154">
        <v>44531</v>
      </c>
      <c r="GL9" s="154">
        <v>44562</v>
      </c>
      <c r="GM9" s="154">
        <v>44593</v>
      </c>
      <c r="GN9" s="154">
        <v>44621</v>
      </c>
      <c r="GO9" s="154">
        <v>44652</v>
      </c>
      <c r="GP9" s="154">
        <v>44682</v>
      </c>
      <c r="GQ9" s="154">
        <v>44713</v>
      </c>
      <c r="GR9" s="154">
        <v>44743</v>
      </c>
      <c r="GS9" s="154">
        <v>44774</v>
      </c>
      <c r="GT9" s="154">
        <v>44805</v>
      </c>
      <c r="GU9" s="154">
        <v>44835</v>
      </c>
      <c r="GV9" s="154">
        <v>44866</v>
      </c>
      <c r="GW9" s="154">
        <v>44896</v>
      </c>
    </row>
    <row r="10" spans="1:205" s="115" customFormat="1">
      <c r="A10" s="155" t="s">
        <v>185</v>
      </c>
      <c r="B10" s="156">
        <v>36.57</v>
      </c>
      <c r="C10" s="156">
        <v>36.57</v>
      </c>
      <c r="D10" s="156">
        <v>36.57</v>
      </c>
      <c r="E10" s="156">
        <v>41.84</v>
      </c>
      <c r="F10" s="156">
        <v>41.84</v>
      </c>
      <c r="G10" s="156">
        <v>41.84</v>
      </c>
      <c r="H10" s="156">
        <v>37.799999999999997</v>
      </c>
      <c r="I10" s="156">
        <v>37.799999999999997</v>
      </c>
      <c r="J10" s="156">
        <v>37.799999999999997</v>
      </c>
      <c r="K10" s="156">
        <v>48.33</v>
      </c>
      <c r="L10" s="156">
        <v>48.33</v>
      </c>
      <c r="M10" s="156">
        <v>48.33</v>
      </c>
      <c r="N10" s="156">
        <v>44.63</v>
      </c>
      <c r="O10" s="156">
        <v>44.63</v>
      </c>
      <c r="P10" s="156">
        <v>44.63</v>
      </c>
      <c r="Q10" s="156">
        <v>28.05</v>
      </c>
      <c r="R10" s="156">
        <v>28.05</v>
      </c>
      <c r="S10" s="156">
        <v>28.05</v>
      </c>
      <c r="T10" s="156">
        <v>30.07</v>
      </c>
      <c r="U10" s="156">
        <v>30.07</v>
      </c>
      <c r="V10" s="156">
        <v>30.07</v>
      </c>
      <c r="W10" s="156">
        <v>30.55</v>
      </c>
      <c r="X10" s="156">
        <v>30.55</v>
      </c>
      <c r="Y10" s="156">
        <v>30.55</v>
      </c>
      <c r="Z10" s="156">
        <v>48.25</v>
      </c>
      <c r="AA10" s="156">
        <v>48.25</v>
      </c>
      <c r="AB10" s="156">
        <v>48.25</v>
      </c>
      <c r="AC10" s="156">
        <v>46.84</v>
      </c>
      <c r="AD10" s="156">
        <v>46.84</v>
      </c>
      <c r="AE10" s="156">
        <v>46.84</v>
      </c>
      <c r="AF10" s="156">
        <v>50.63</v>
      </c>
      <c r="AG10" s="156">
        <v>50.63</v>
      </c>
      <c r="AH10" s="156">
        <v>50.63</v>
      </c>
      <c r="AI10" s="156">
        <v>65.61</v>
      </c>
      <c r="AJ10" s="156">
        <v>65.61</v>
      </c>
      <c r="AK10" s="156">
        <v>65.61</v>
      </c>
      <c r="AL10" s="156">
        <v>50.88</v>
      </c>
      <c r="AM10" s="156">
        <v>50.88</v>
      </c>
      <c r="AN10" s="156">
        <v>50.88</v>
      </c>
      <c r="AO10" s="156">
        <v>32.659999999999997</v>
      </c>
      <c r="AP10" s="156">
        <v>32.659999999999997</v>
      </c>
      <c r="AQ10" s="156">
        <v>32.659999999999997</v>
      </c>
      <c r="AR10" s="156">
        <v>30.81</v>
      </c>
      <c r="AS10" s="156">
        <v>30.81</v>
      </c>
      <c r="AT10" s="156">
        <v>30.81</v>
      </c>
      <c r="AU10" s="156">
        <v>33.61</v>
      </c>
      <c r="AV10" s="156">
        <v>33.61</v>
      </c>
      <c r="AW10" s="156">
        <v>33.61</v>
      </c>
      <c r="AX10" s="156">
        <v>33.729999999999997</v>
      </c>
      <c r="AY10" s="156">
        <v>33.729999999999997</v>
      </c>
      <c r="AZ10" s="156">
        <v>33.729999999999997</v>
      </c>
      <c r="BA10" s="156">
        <v>37.450000000000003</v>
      </c>
      <c r="BB10" s="156">
        <v>37.450000000000003</v>
      </c>
      <c r="BC10" s="156">
        <v>37.450000000000003</v>
      </c>
      <c r="BD10" s="156">
        <v>40.47</v>
      </c>
      <c r="BE10" s="156">
        <v>40.47</v>
      </c>
      <c r="BF10" s="156">
        <v>40.47</v>
      </c>
      <c r="BG10" s="156">
        <v>41.97</v>
      </c>
      <c r="BH10" s="156">
        <v>41.97</v>
      </c>
      <c r="BI10" s="156">
        <v>41.97</v>
      </c>
      <c r="BJ10" s="156">
        <v>42.98</v>
      </c>
      <c r="BK10" s="156">
        <v>42.98</v>
      </c>
      <c r="BL10" s="156">
        <v>42.98</v>
      </c>
      <c r="BM10" s="156">
        <v>44.78</v>
      </c>
      <c r="BN10" s="156">
        <v>44.78</v>
      </c>
      <c r="BO10" s="156">
        <v>44.78</v>
      </c>
      <c r="BP10" s="156">
        <v>49.1</v>
      </c>
      <c r="BQ10" s="156">
        <v>49.1</v>
      </c>
      <c r="BR10" s="156">
        <v>49.1</v>
      </c>
      <c r="BS10" s="156">
        <v>46.04</v>
      </c>
      <c r="BT10" s="156">
        <v>46.04</v>
      </c>
      <c r="BU10" s="156">
        <v>46.04</v>
      </c>
      <c r="BV10" s="156">
        <v>43.2</v>
      </c>
      <c r="BW10" s="156">
        <v>43.2</v>
      </c>
      <c r="BX10" s="156">
        <v>43.2</v>
      </c>
      <c r="BY10" s="156">
        <v>35.51</v>
      </c>
      <c r="BZ10" s="156">
        <v>35.51</v>
      </c>
      <c r="CA10" s="156">
        <v>35.51</v>
      </c>
      <c r="CB10" s="156">
        <v>34.33</v>
      </c>
      <c r="CC10" s="156">
        <v>34.33</v>
      </c>
      <c r="CD10" s="156">
        <v>34.33</v>
      </c>
      <c r="CE10" s="156">
        <v>37.340000000000003</v>
      </c>
      <c r="CF10" s="156">
        <v>37.340000000000003</v>
      </c>
      <c r="CG10" s="156">
        <v>37.340000000000003</v>
      </c>
      <c r="CH10" s="156">
        <v>37.57</v>
      </c>
      <c r="CI10" s="156">
        <v>37.57</v>
      </c>
      <c r="CJ10" s="156">
        <v>37.57</v>
      </c>
      <c r="CK10" s="156">
        <v>34.270000000000003</v>
      </c>
      <c r="CL10" s="156">
        <v>34.219043664479251</v>
      </c>
      <c r="CM10" s="156">
        <v>34.18</v>
      </c>
      <c r="CN10" s="156">
        <v>33.28</v>
      </c>
      <c r="CO10" s="156">
        <v>33.28</v>
      </c>
      <c r="CP10" s="156">
        <v>33.28</v>
      </c>
      <c r="CQ10" s="156">
        <v>33.4</v>
      </c>
      <c r="CR10" s="156">
        <v>33.4</v>
      </c>
      <c r="CS10" s="156">
        <v>33.4</v>
      </c>
      <c r="CT10" s="157">
        <v>35.25</v>
      </c>
      <c r="CU10" s="157">
        <v>35.25</v>
      </c>
      <c r="CV10" s="157">
        <v>35.25</v>
      </c>
      <c r="CW10" s="155">
        <v>30.42</v>
      </c>
      <c r="CX10" s="155">
        <v>30.42</v>
      </c>
      <c r="CY10" s="155">
        <v>30.42</v>
      </c>
      <c r="CZ10" s="156">
        <v>30</v>
      </c>
      <c r="DA10" s="156">
        <v>30</v>
      </c>
      <c r="DB10" s="156">
        <v>30</v>
      </c>
      <c r="DC10" s="156">
        <v>31.61</v>
      </c>
      <c r="DD10" s="156">
        <v>31.61</v>
      </c>
      <c r="DE10" s="156">
        <v>31.61</v>
      </c>
      <c r="DF10" s="156">
        <v>29.99</v>
      </c>
      <c r="DG10" s="156">
        <v>29.99</v>
      </c>
      <c r="DH10" s="156">
        <v>30.01</v>
      </c>
      <c r="DI10" s="156">
        <v>28.61</v>
      </c>
      <c r="DJ10" s="156">
        <v>28.62</v>
      </c>
      <c r="DK10" s="156">
        <v>28.6</v>
      </c>
    </row>
    <row r="11" spans="1:205" s="115" customFormat="1">
      <c r="A11" s="155" t="s">
        <v>186</v>
      </c>
      <c r="B11" s="156">
        <v>1.9200000000000017</v>
      </c>
      <c r="C11" s="156">
        <v>1.9200000000000017</v>
      </c>
      <c r="D11" s="156">
        <v>1.9200000000000017</v>
      </c>
      <c r="E11" s="156">
        <v>1.9199999999999946</v>
      </c>
      <c r="F11" s="156">
        <v>1.9199999999999946</v>
      </c>
      <c r="G11" s="156">
        <v>1.9199999999999946</v>
      </c>
      <c r="H11" s="156">
        <v>1.9200000000000017</v>
      </c>
      <c r="I11" s="156">
        <v>1.9200000000000017</v>
      </c>
      <c r="J11" s="156">
        <v>1.9200000000000017</v>
      </c>
      <c r="K11" s="156">
        <v>1.9299999999999997</v>
      </c>
      <c r="L11" s="156">
        <v>1.9299999999999997</v>
      </c>
      <c r="M11" s="156">
        <v>1.9299999999999997</v>
      </c>
      <c r="N11" s="156">
        <v>1.9699999999999989</v>
      </c>
      <c r="O11" s="156">
        <v>1.9699999999999989</v>
      </c>
      <c r="P11" s="156">
        <v>1.9699999999999989</v>
      </c>
      <c r="Q11" s="156">
        <v>1.8499999999999979</v>
      </c>
      <c r="R11" s="156">
        <v>1.8499999999999979</v>
      </c>
      <c r="S11" s="156">
        <v>1.8499999999999979</v>
      </c>
      <c r="T11" s="156">
        <v>1.8500000000000014</v>
      </c>
      <c r="U11" s="156">
        <v>1.8500000000000014</v>
      </c>
      <c r="V11" s="156">
        <v>1.8500000000000014</v>
      </c>
      <c r="W11" s="156">
        <v>1.8499999999999979</v>
      </c>
      <c r="X11" s="156">
        <v>1.8499999999999979</v>
      </c>
      <c r="Y11" s="156">
        <v>1.8499999999999979</v>
      </c>
      <c r="Z11" s="156">
        <v>2.0099999999999998</v>
      </c>
      <c r="AA11" s="156">
        <v>2.0099999999999998</v>
      </c>
      <c r="AB11" s="156">
        <v>2.0099999999999998</v>
      </c>
      <c r="AC11" s="156">
        <v>2</v>
      </c>
      <c r="AD11" s="156">
        <v>2</v>
      </c>
      <c r="AE11" s="156">
        <v>2</v>
      </c>
      <c r="AF11" s="156">
        <v>2.0010000000000003</v>
      </c>
      <c r="AG11" s="156">
        <v>2.0010000000000003</v>
      </c>
      <c r="AH11" s="156">
        <v>2.0010000000000003</v>
      </c>
      <c r="AI11" s="156">
        <v>2</v>
      </c>
      <c r="AJ11" s="156">
        <v>2</v>
      </c>
      <c r="AK11" s="156">
        <v>2</v>
      </c>
      <c r="AL11" s="156">
        <v>2.1599999999999966</v>
      </c>
      <c r="AM11" s="156">
        <v>2.1599999999999966</v>
      </c>
      <c r="AN11" s="156">
        <v>2.1599999999999966</v>
      </c>
      <c r="AO11" s="156">
        <v>2.1500000000000057</v>
      </c>
      <c r="AP11" s="156">
        <v>2.1500000000000057</v>
      </c>
      <c r="AQ11" s="156">
        <v>2.1500000000000057</v>
      </c>
      <c r="AR11" s="156">
        <v>2.16</v>
      </c>
      <c r="AS11" s="156">
        <v>2.16</v>
      </c>
      <c r="AT11" s="156">
        <v>2.16</v>
      </c>
      <c r="AU11" s="156">
        <v>2.15</v>
      </c>
      <c r="AV11" s="156">
        <v>2.15</v>
      </c>
      <c r="AW11" s="156">
        <v>2.15</v>
      </c>
      <c r="AX11" s="156">
        <v>2.31</v>
      </c>
      <c r="AY11" s="156">
        <v>2.31</v>
      </c>
      <c r="AZ11" s="156">
        <v>2.31</v>
      </c>
      <c r="BA11" s="156">
        <v>2.31</v>
      </c>
      <c r="BB11" s="156">
        <v>2.31</v>
      </c>
      <c r="BC11" s="156">
        <v>2.31</v>
      </c>
      <c r="BD11" s="156">
        <v>2.4100000000000037</v>
      </c>
      <c r="BE11" s="156">
        <v>2.4100000000000037</v>
      </c>
      <c r="BF11" s="156">
        <v>2.4100000000000037</v>
      </c>
      <c r="BG11" s="156">
        <v>2.4100000000000037</v>
      </c>
      <c r="BH11" s="156">
        <v>2.4100000000000037</v>
      </c>
      <c r="BI11" s="156">
        <v>2.4100000000000037</v>
      </c>
      <c r="BJ11" s="156">
        <v>2.38</v>
      </c>
      <c r="BK11" s="156">
        <v>2.38</v>
      </c>
      <c r="BL11" s="156">
        <v>2.38</v>
      </c>
      <c r="BM11" s="156">
        <v>2.38</v>
      </c>
      <c r="BN11" s="156">
        <v>2.38</v>
      </c>
      <c r="BO11" s="156">
        <v>2.38</v>
      </c>
      <c r="BP11" s="156">
        <v>2.38</v>
      </c>
      <c r="BQ11" s="156">
        <v>2.38</v>
      </c>
      <c r="BR11" s="156">
        <v>2.38</v>
      </c>
      <c r="BS11" s="156">
        <v>2.38</v>
      </c>
      <c r="BT11" s="156">
        <v>2.38</v>
      </c>
      <c r="BU11" s="156">
        <v>2.38</v>
      </c>
      <c r="BV11" s="156">
        <v>2.5289999999999999</v>
      </c>
      <c r="BW11" s="156">
        <v>2.5289999999999999</v>
      </c>
      <c r="BX11" s="156">
        <v>2.5289999999999999</v>
      </c>
      <c r="BY11" s="156">
        <v>2.5289999999999999</v>
      </c>
      <c r="BZ11" s="156">
        <v>2.5289999999999999</v>
      </c>
      <c r="CA11" s="156">
        <v>2.5289999999999999</v>
      </c>
      <c r="CB11" s="156">
        <v>2.5289999999999999</v>
      </c>
      <c r="CC11" s="156">
        <v>2.5289999999999999</v>
      </c>
      <c r="CD11" s="156">
        <v>2.5289999999999999</v>
      </c>
      <c r="CE11" s="156">
        <v>2.5289999999999999</v>
      </c>
      <c r="CF11" s="156">
        <v>2.5289999999999999</v>
      </c>
      <c r="CG11" s="156">
        <v>2.5289999999999999</v>
      </c>
      <c r="CH11" s="156">
        <v>2.5230000000000001</v>
      </c>
      <c r="CI11" s="156">
        <v>2.5230000000000001</v>
      </c>
      <c r="CJ11" s="156">
        <v>2.5230000000000001</v>
      </c>
      <c r="CK11" s="156">
        <v>2.5230000000000001</v>
      </c>
      <c r="CL11" s="156">
        <v>2.528</v>
      </c>
      <c r="CM11" s="156">
        <v>2.5510000000000002</v>
      </c>
      <c r="CN11" s="156">
        <v>2.5539999999999998</v>
      </c>
      <c r="CO11" s="156">
        <v>2.5539999999999998</v>
      </c>
      <c r="CP11" s="156">
        <v>2.5539999999999998</v>
      </c>
      <c r="CQ11" s="156">
        <v>2.5539999999999998</v>
      </c>
      <c r="CR11" s="156">
        <v>2.5539999999999998</v>
      </c>
      <c r="CS11" s="156">
        <v>2.5539999999999998</v>
      </c>
      <c r="CT11" s="157">
        <v>2.61</v>
      </c>
      <c r="CU11" s="157">
        <v>2.61</v>
      </c>
      <c r="CV11" s="157">
        <v>2.61</v>
      </c>
      <c r="CW11" s="155">
        <v>5</v>
      </c>
      <c r="CX11" s="155">
        <v>5</v>
      </c>
      <c r="CY11" s="155">
        <v>5</v>
      </c>
      <c r="CZ11" s="156">
        <v>2.5</v>
      </c>
      <c r="DA11" s="156">
        <v>2.5</v>
      </c>
      <c r="DB11" s="156">
        <v>2.5</v>
      </c>
      <c r="DC11" s="156">
        <v>2.5049999999999999</v>
      </c>
      <c r="DD11" s="156">
        <v>2.5049999999999999</v>
      </c>
      <c r="DE11" s="156">
        <v>2.5049999999999999</v>
      </c>
      <c r="DF11" s="156">
        <v>2.5270000000000001</v>
      </c>
      <c r="DG11" s="156">
        <v>2.5270000000000001</v>
      </c>
      <c r="DH11" s="156">
        <v>2.5779999999999998</v>
      </c>
      <c r="DI11" s="156">
        <v>2.585</v>
      </c>
      <c r="DJ11" s="156">
        <v>2.585</v>
      </c>
      <c r="DK11" s="156">
        <v>2.585</v>
      </c>
    </row>
    <row r="12" spans="1:205" s="115" customFormat="1">
      <c r="A12" s="155" t="s">
        <v>187</v>
      </c>
      <c r="B12" s="156">
        <v>8.77</v>
      </c>
      <c r="C12" s="156">
        <v>8.6817114093959731</v>
      </c>
      <c r="D12" s="156">
        <v>8.6817114093959731</v>
      </c>
      <c r="E12" s="156">
        <v>8.1519798657718123</v>
      </c>
      <c r="F12" s="156">
        <v>8.1519798657718123</v>
      </c>
      <c r="G12" s="156">
        <v>8.0931208053691268</v>
      </c>
      <c r="H12" s="156">
        <v>8.2206487695749448</v>
      </c>
      <c r="I12" s="156">
        <v>8.1029306487695756</v>
      </c>
      <c r="J12" s="156">
        <v>8.1225503355704696</v>
      </c>
      <c r="K12" s="156">
        <v>8.1127404921700226</v>
      </c>
      <c r="L12" s="156">
        <v>8.1127404921700226</v>
      </c>
      <c r="M12" s="156">
        <v>8.1127404921700226</v>
      </c>
      <c r="N12" s="156">
        <v>8.44</v>
      </c>
      <c r="O12" s="156">
        <v>8.44</v>
      </c>
      <c r="P12" s="156">
        <v>8.44</v>
      </c>
      <c r="Q12" s="156">
        <v>7.8967356321839093</v>
      </c>
      <c r="R12" s="156">
        <v>7.8967356321839093</v>
      </c>
      <c r="S12" s="156">
        <v>7.8967356321839093</v>
      </c>
      <c r="T12" s="156">
        <v>7.9452413793103442</v>
      </c>
      <c r="U12" s="156">
        <v>7.9452413793103442</v>
      </c>
      <c r="V12" s="156">
        <v>7.9452413793103442</v>
      </c>
      <c r="W12" s="156">
        <v>8.158666666666667</v>
      </c>
      <c r="X12" s="156">
        <v>8.158666666666667</v>
      </c>
      <c r="Y12" s="156">
        <v>8.158666666666667</v>
      </c>
      <c r="Z12" s="156">
        <v>8.68</v>
      </c>
      <c r="AA12" s="156">
        <v>8.68</v>
      </c>
      <c r="AB12" s="156">
        <v>8.68</v>
      </c>
      <c r="AC12" s="156">
        <v>8.8104508670520207</v>
      </c>
      <c r="AD12" s="156">
        <v>8.8104508670520207</v>
      </c>
      <c r="AE12" s="156">
        <v>8.8104508670520207</v>
      </c>
      <c r="AF12" s="156">
        <v>8.8305202312138729</v>
      </c>
      <c r="AG12" s="156">
        <v>8.8305202312138729</v>
      </c>
      <c r="AH12" s="156">
        <v>8.8305202312138729</v>
      </c>
      <c r="AI12" s="156">
        <v>9.0914219653179185</v>
      </c>
      <c r="AJ12" s="156">
        <v>9.0914219653179185</v>
      </c>
      <c r="AK12" s="156">
        <v>9.0914219653179185</v>
      </c>
      <c r="AL12" s="156">
        <v>9.82</v>
      </c>
      <c r="AM12" s="156">
        <v>9.82</v>
      </c>
      <c r="AN12" s="156">
        <v>9.82</v>
      </c>
      <c r="AO12" s="156">
        <v>9.99</v>
      </c>
      <c r="AP12" s="156">
        <v>9.8999999999999986</v>
      </c>
      <c r="AQ12" s="156">
        <v>9.8999999999999986</v>
      </c>
      <c r="AR12" s="156">
        <v>9.8999999999999986</v>
      </c>
      <c r="AS12" s="156">
        <v>9.8999999999999986</v>
      </c>
      <c r="AT12" s="156">
        <v>9.8800000000000008</v>
      </c>
      <c r="AU12" s="156">
        <v>9.89</v>
      </c>
      <c r="AV12" s="156">
        <v>9.89</v>
      </c>
      <c r="AW12" s="156">
        <v>9.89</v>
      </c>
      <c r="AX12" s="156">
        <v>12.02</v>
      </c>
      <c r="AY12" s="156">
        <v>12.02</v>
      </c>
      <c r="AZ12" s="156">
        <v>12.02</v>
      </c>
      <c r="BA12" s="156">
        <v>12.128733552631578</v>
      </c>
      <c r="BB12" s="156">
        <v>12.108963815789473</v>
      </c>
      <c r="BC12" s="156">
        <v>12.108963815789473</v>
      </c>
      <c r="BD12" s="156">
        <v>12.069424342105265</v>
      </c>
      <c r="BE12" s="156">
        <v>12.069424342105265</v>
      </c>
      <c r="BF12" s="156">
        <v>12.247351973684211</v>
      </c>
      <c r="BG12" s="156">
        <v>12.247351973684211</v>
      </c>
      <c r="BH12" s="156">
        <v>12.247351973684211</v>
      </c>
      <c r="BI12" s="156">
        <v>12.247351973684211</v>
      </c>
      <c r="BJ12" s="156">
        <v>12.3</v>
      </c>
      <c r="BK12" s="156">
        <v>12.3</v>
      </c>
      <c r="BL12" s="156">
        <v>12.3</v>
      </c>
      <c r="BM12" s="156">
        <v>12.155633802816904</v>
      </c>
      <c r="BN12" s="156">
        <v>12.155633802816904</v>
      </c>
      <c r="BO12" s="156">
        <v>12.155633802816904</v>
      </c>
      <c r="BP12" s="156">
        <v>12.40586854460094</v>
      </c>
      <c r="BQ12" s="156">
        <v>12.40586854460094</v>
      </c>
      <c r="BR12" s="156">
        <v>12.40586854460094</v>
      </c>
      <c r="BS12" s="156">
        <v>12.51173708920188</v>
      </c>
      <c r="BT12" s="156">
        <v>12.51173708920188</v>
      </c>
      <c r="BU12" s="156">
        <v>12.51173708920188</v>
      </c>
      <c r="BV12" s="156">
        <v>13.79</v>
      </c>
      <c r="BW12" s="156">
        <v>13.79</v>
      </c>
      <c r="BX12" s="156">
        <v>13.79</v>
      </c>
      <c r="BY12" s="156">
        <v>13.79</v>
      </c>
      <c r="BZ12" s="156">
        <v>13.809166087560806</v>
      </c>
      <c r="CA12" s="156">
        <v>13.809166087560806</v>
      </c>
      <c r="CB12" s="156">
        <v>13.454593467685891</v>
      </c>
      <c r="CC12" s="156">
        <v>13.454593467685891</v>
      </c>
      <c r="CD12" s="156">
        <v>13.454593467685891</v>
      </c>
      <c r="CE12" s="156">
        <v>13.435427380125086</v>
      </c>
      <c r="CF12" s="156">
        <v>13.435427380125086</v>
      </c>
      <c r="CG12" s="156">
        <v>13.435427380125086</v>
      </c>
      <c r="CH12" s="156">
        <v>14.86</v>
      </c>
      <c r="CI12" s="156">
        <v>14.86</v>
      </c>
      <c r="CJ12" s="156">
        <v>14.86</v>
      </c>
      <c r="CK12" s="156">
        <v>14.830593667546175</v>
      </c>
      <c r="CL12" s="156">
        <v>14.830593667546175</v>
      </c>
      <c r="CM12" s="156">
        <v>14.830593667546175</v>
      </c>
      <c r="CN12" s="156">
        <v>14.801187335092347</v>
      </c>
      <c r="CO12" s="156">
        <v>14.801187335092347</v>
      </c>
      <c r="CP12" s="156">
        <v>14.801187335092347</v>
      </c>
      <c r="CQ12" s="156">
        <v>14.801187335092347</v>
      </c>
      <c r="CR12" s="156">
        <v>14.801187335092347</v>
      </c>
      <c r="CS12" s="156">
        <v>14.801187335092347</v>
      </c>
      <c r="CT12" s="158">
        <v>14.59</v>
      </c>
      <c r="CU12" s="158">
        <v>14.59</v>
      </c>
      <c r="CV12" s="158">
        <v>14.599864773495607</v>
      </c>
      <c r="CW12" s="156">
        <v>14.6</v>
      </c>
      <c r="CX12" s="156">
        <v>14.62</v>
      </c>
      <c r="CY12" s="156">
        <v>14.62</v>
      </c>
      <c r="CZ12" s="156">
        <v>14.619594320486817</v>
      </c>
      <c r="DA12" s="156">
        <v>14.619594320486817</v>
      </c>
      <c r="DB12" s="156">
        <v>14.619594320486817</v>
      </c>
      <c r="DC12" s="156">
        <v>14.619594320486817</v>
      </c>
      <c r="DD12" s="156">
        <v>14.619594320486817</v>
      </c>
      <c r="DE12" s="156">
        <v>14.619594320486817</v>
      </c>
      <c r="DF12" s="156">
        <v>14.99</v>
      </c>
      <c r="DG12" s="156">
        <v>15.00001336005344</v>
      </c>
      <c r="DH12" s="156">
        <v>15.00001336005344</v>
      </c>
      <c r="DI12" s="156">
        <v>14.799879759519039</v>
      </c>
      <c r="DJ12" s="156">
        <v>14.799879759519039</v>
      </c>
      <c r="DK12" s="156">
        <v>14.82951903807615</v>
      </c>
    </row>
    <row r="13" spans="1:205" s="115" customFormat="1">
      <c r="A13" s="155" t="s">
        <v>188</v>
      </c>
      <c r="B13" s="156">
        <v>13</v>
      </c>
      <c r="C13" s="156">
        <v>13</v>
      </c>
      <c r="D13" s="156">
        <v>13</v>
      </c>
      <c r="E13" s="156">
        <v>13.008730691739423</v>
      </c>
      <c r="F13" s="156">
        <v>13.008730691739423</v>
      </c>
      <c r="G13" s="156">
        <v>12.773002014775017</v>
      </c>
      <c r="H13" s="156">
        <v>12.96507723304231</v>
      </c>
      <c r="I13" s="156">
        <v>12.903962390866353</v>
      </c>
      <c r="J13" s="156">
        <v>12.903962390866353</v>
      </c>
      <c r="K13" s="156">
        <v>12.903962390866353</v>
      </c>
      <c r="L13" s="156">
        <v>12.903962390866353</v>
      </c>
      <c r="M13" s="156">
        <v>12.903962390866353</v>
      </c>
      <c r="N13" s="156">
        <v>12.86</v>
      </c>
      <c r="O13" s="156">
        <v>12.86</v>
      </c>
      <c r="P13" s="156">
        <v>12.86</v>
      </c>
      <c r="Q13" s="156">
        <v>12.86</v>
      </c>
      <c r="R13" s="156">
        <v>12.86</v>
      </c>
      <c r="S13" s="156">
        <v>12.86</v>
      </c>
      <c r="T13" s="156">
        <v>12.830616907844629</v>
      </c>
      <c r="U13" s="156">
        <v>12.830616907844629</v>
      </c>
      <c r="V13" s="156">
        <v>12.830616907844629</v>
      </c>
      <c r="W13" s="156">
        <v>12.830616907844629</v>
      </c>
      <c r="X13" s="156">
        <v>12.830616907844629</v>
      </c>
      <c r="Y13" s="156">
        <v>12.830616907844629</v>
      </c>
      <c r="Z13" s="156">
        <v>13.26</v>
      </c>
      <c r="AA13" s="156">
        <v>13.26</v>
      </c>
      <c r="AB13" s="156">
        <v>13.26</v>
      </c>
      <c r="AC13" s="156">
        <v>13.26</v>
      </c>
      <c r="AD13" s="156">
        <v>13.26</v>
      </c>
      <c r="AE13" s="156">
        <v>13.26</v>
      </c>
      <c r="AF13" s="156">
        <v>13.23963133640553</v>
      </c>
      <c r="AG13" s="156">
        <v>13.23963133640553</v>
      </c>
      <c r="AH13" s="156">
        <v>13.23963133640553</v>
      </c>
      <c r="AI13" s="156">
        <v>13.249815668202764</v>
      </c>
      <c r="AJ13" s="156">
        <v>13.249815668202764</v>
      </c>
      <c r="AK13" s="156">
        <v>13.249815668202764</v>
      </c>
      <c r="AL13" s="156">
        <v>13.54</v>
      </c>
      <c r="AM13" s="156">
        <v>13.54</v>
      </c>
      <c r="AN13" s="156">
        <v>13.54</v>
      </c>
      <c r="AO13" s="156">
        <v>13.025562310030393</v>
      </c>
      <c r="AP13" s="156">
        <v>13.313647416413373</v>
      </c>
      <c r="AQ13" s="156">
        <v>13.313647416413373</v>
      </c>
      <c r="AR13" s="156">
        <v>13.313647416413373</v>
      </c>
      <c r="AS13" s="156">
        <v>13.313647416413373</v>
      </c>
      <c r="AT13" s="156">
        <v>13.313647416413373</v>
      </c>
      <c r="AU13" s="156">
        <v>13.529711246200607</v>
      </c>
      <c r="AV13" s="156">
        <v>13.529711246200607</v>
      </c>
      <c r="AW13" s="156">
        <v>13.529711246200607</v>
      </c>
      <c r="AX13" s="156">
        <v>13.85</v>
      </c>
      <c r="AY13" s="156">
        <v>13.85</v>
      </c>
      <c r="AZ13" s="156">
        <v>13.85</v>
      </c>
      <c r="BA13" s="156">
        <v>13.85</v>
      </c>
      <c r="BB13" s="156">
        <v>13.85</v>
      </c>
      <c r="BC13" s="156">
        <v>13.85</v>
      </c>
      <c r="BD13" s="156">
        <v>13.777810871183917</v>
      </c>
      <c r="BE13" s="156">
        <v>13.777810871183917</v>
      </c>
      <c r="BF13" s="156">
        <v>13.777810871183917</v>
      </c>
      <c r="BG13" s="156">
        <v>13.777810871183917</v>
      </c>
      <c r="BH13" s="156">
        <v>13.777810871183917</v>
      </c>
      <c r="BI13" s="156">
        <v>13.777810871183917</v>
      </c>
      <c r="BJ13" s="156">
        <v>14.29</v>
      </c>
      <c r="BK13" s="156">
        <v>14.29</v>
      </c>
      <c r="BL13" s="156">
        <v>14.29</v>
      </c>
      <c r="BM13" s="156">
        <v>14.29</v>
      </c>
      <c r="BN13" s="156">
        <v>14.29</v>
      </c>
      <c r="BO13" s="156">
        <v>14.29</v>
      </c>
      <c r="BP13" s="156">
        <v>14.29</v>
      </c>
      <c r="BQ13" s="156">
        <v>14.29</v>
      </c>
      <c r="BR13" s="156">
        <v>14.29</v>
      </c>
      <c r="BS13" s="156">
        <v>14.352265795206971</v>
      </c>
      <c r="BT13" s="156">
        <v>14.352265795206971</v>
      </c>
      <c r="BU13" s="156">
        <v>14.352265795206971</v>
      </c>
      <c r="BV13" s="156">
        <v>14.44</v>
      </c>
      <c r="BW13" s="156">
        <v>14.44</v>
      </c>
      <c r="BX13" s="156">
        <v>14.44</v>
      </c>
      <c r="BY13" s="156">
        <v>14.482222222222223</v>
      </c>
      <c r="BZ13" s="156">
        <v>14.492777777777778</v>
      </c>
      <c r="CA13" s="156">
        <v>14.492777777777778</v>
      </c>
      <c r="CB13" s="156">
        <v>13.986111111111111</v>
      </c>
      <c r="CC13" s="156">
        <v>13.986111111111111</v>
      </c>
      <c r="CD13" s="156">
        <v>13.986111111111111</v>
      </c>
      <c r="CE13" s="156">
        <v>13.986111111111111</v>
      </c>
      <c r="CF13" s="156">
        <v>13.986111111111111</v>
      </c>
      <c r="CG13" s="156">
        <v>13.986111111111111</v>
      </c>
      <c r="CH13" s="156">
        <v>13.7</v>
      </c>
      <c r="CI13" s="156">
        <v>13.699999999999998</v>
      </c>
      <c r="CJ13" s="156">
        <v>13.699999999999998</v>
      </c>
      <c r="CK13" s="156">
        <v>13.699999999999998</v>
      </c>
      <c r="CL13" s="156">
        <v>13.699999999999998</v>
      </c>
      <c r="CM13" s="156">
        <v>13.7</v>
      </c>
      <c r="CN13" s="156">
        <v>13.679838116261955</v>
      </c>
      <c r="CO13" s="156">
        <v>13.679838116261955</v>
      </c>
      <c r="CP13" s="156">
        <v>13.679838116261955</v>
      </c>
      <c r="CQ13" s="156">
        <v>13.679838116261955</v>
      </c>
      <c r="CR13" s="156">
        <v>13.679838116261955</v>
      </c>
      <c r="CS13" s="156">
        <v>13.679838116261955</v>
      </c>
      <c r="CT13" s="158">
        <v>14.87</v>
      </c>
      <c r="CU13" s="158">
        <v>14.87</v>
      </c>
      <c r="CV13" s="158">
        <v>14.87</v>
      </c>
      <c r="CW13" s="156">
        <v>14.87</v>
      </c>
      <c r="CX13" s="156">
        <v>14.87</v>
      </c>
      <c r="CY13" s="156">
        <v>14.87</v>
      </c>
      <c r="CZ13" s="156">
        <v>14.87</v>
      </c>
      <c r="DA13" s="156">
        <v>14.87</v>
      </c>
      <c r="DB13" s="156">
        <v>14.87</v>
      </c>
      <c r="DC13" s="156">
        <v>14.87</v>
      </c>
      <c r="DD13" s="156">
        <v>14.87</v>
      </c>
      <c r="DE13" s="156">
        <v>14.87</v>
      </c>
      <c r="DF13" s="156">
        <v>14.700000000000001</v>
      </c>
      <c r="DG13" s="156">
        <v>14.700000000000001</v>
      </c>
      <c r="DH13" s="156">
        <v>14.700000000000001</v>
      </c>
      <c r="DI13" s="156">
        <v>14.610054421768705</v>
      </c>
      <c r="DJ13" s="156">
        <v>14.610054421768705</v>
      </c>
      <c r="DK13" s="156">
        <v>14.610054421768705</v>
      </c>
    </row>
    <row r="14" spans="1:205" s="115" customFormat="1">
      <c r="A14" s="155" t="s">
        <v>189</v>
      </c>
      <c r="B14" s="156">
        <v>0.7</v>
      </c>
      <c r="C14" s="156">
        <v>0.7</v>
      </c>
      <c r="D14" s="156">
        <v>0.7</v>
      </c>
      <c r="E14" s="156">
        <v>0.7</v>
      </c>
      <c r="F14" s="156">
        <v>0.7</v>
      </c>
      <c r="G14" s="156">
        <v>0.7</v>
      </c>
      <c r="H14" s="156">
        <v>0.7</v>
      </c>
      <c r="I14" s="156">
        <v>0.7</v>
      </c>
      <c r="J14" s="156">
        <v>0.7</v>
      </c>
      <c r="K14" s="156">
        <v>0.7</v>
      </c>
      <c r="L14" s="156">
        <v>0.7</v>
      </c>
      <c r="M14" s="156">
        <v>0.7</v>
      </c>
      <c r="N14" s="156">
        <v>0.6</v>
      </c>
      <c r="O14" s="156">
        <v>0.6</v>
      </c>
      <c r="P14" s="156">
        <v>0.6</v>
      </c>
      <c r="Q14" s="156">
        <v>0.6</v>
      </c>
      <c r="R14" s="156">
        <v>0.6</v>
      </c>
      <c r="S14" s="156">
        <v>0.6</v>
      </c>
      <c r="T14" s="156">
        <v>0.59365079365079365</v>
      </c>
      <c r="U14" s="156">
        <v>0.59365079365079365</v>
      </c>
      <c r="V14" s="156">
        <v>0.59365079365079365</v>
      </c>
      <c r="W14" s="156">
        <v>0.59576719576719572</v>
      </c>
      <c r="X14" s="156">
        <v>0.59682539682539681</v>
      </c>
      <c r="Y14" s="156">
        <v>0.59682539682539681</v>
      </c>
      <c r="Z14" s="156">
        <v>0.61</v>
      </c>
      <c r="AA14" s="156">
        <v>0.61</v>
      </c>
      <c r="AB14" s="156">
        <v>0.61</v>
      </c>
      <c r="AC14" s="156">
        <v>0.61315517241379314</v>
      </c>
      <c r="AD14" s="156">
        <v>0.61315517241379314</v>
      </c>
      <c r="AE14" s="156">
        <v>0.61315517241379314</v>
      </c>
      <c r="AF14" s="156">
        <v>0.61420689655172411</v>
      </c>
      <c r="AG14" s="156">
        <v>0.61420689655172411</v>
      </c>
      <c r="AH14" s="156">
        <v>0.61631034482758629</v>
      </c>
      <c r="AI14" s="156">
        <v>0.61736206896551726</v>
      </c>
      <c r="AJ14" s="156">
        <v>0.61736206896551726</v>
      </c>
      <c r="AK14" s="156">
        <v>0.61736206896551726</v>
      </c>
      <c r="AL14" s="156">
        <v>0.75</v>
      </c>
      <c r="AM14" s="156">
        <v>0.75</v>
      </c>
      <c r="AN14" s="156">
        <v>0.75</v>
      </c>
      <c r="AO14" s="156">
        <v>0.75953389830508478</v>
      </c>
      <c r="AP14" s="156">
        <v>0.7722457627118644</v>
      </c>
      <c r="AQ14" s="156">
        <v>0.7722457627118644</v>
      </c>
      <c r="AR14" s="156">
        <v>0.7722457627118644</v>
      </c>
      <c r="AS14" s="156">
        <v>0.76800847457627119</v>
      </c>
      <c r="AT14" s="156">
        <v>0.76800847457627119</v>
      </c>
      <c r="AU14" s="156">
        <v>0.7701271186440678</v>
      </c>
      <c r="AV14" s="156">
        <v>0.7701271186440678</v>
      </c>
      <c r="AW14" s="156">
        <v>0.7701271186440678</v>
      </c>
      <c r="AX14" s="156">
        <v>0.83</v>
      </c>
      <c r="AY14" s="156">
        <v>0.83</v>
      </c>
      <c r="AZ14" s="156">
        <v>0.83</v>
      </c>
      <c r="BA14" s="156">
        <v>0.83971896955503533</v>
      </c>
      <c r="BB14" s="156">
        <v>0.83971896955503533</v>
      </c>
      <c r="BC14" s="156">
        <v>0.83971896955503533</v>
      </c>
      <c r="BD14" s="156">
        <v>0.83971896955503533</v>
      </c>
      <c r="BE14" s="156">
        <v>0.83971896955503533</v>
      </c>
      <c r="BF14" s="156">
        <v>0.83971896955503533</v>
      </c>
      <c r="BG14" s="156">
        <v>0.84166276346604207</v>
      </c>
      <c r="BH14" s="156">
        <v>0.84166276346604207</v>
      </c>
      <c r="BI14" s="156">
        <v>0.84166276346604207</v>
      </c>
      <c r="BJ14" s="156">
        <v>0.87999999999999901</v>
      </c>
      <c r="BK14" s="156">
        <v>0.87999999999999901</v>
      </c>
      <c r="BL14" s="156">
        <v>0.87999999999999901</v>
      </c>
      <c r="BM14" s="156">
        <v>0.87887611749680616</v>
      </c>
      <c r="BN14" s="156">
        <v>0.87887611749680616</v>
      </c>
      <c r="BO14" s="156">
        <v>0.87887611749680616</v>
      </c>
      <c r="BP14" s="156">
        <v>0.87887611749680616</v>
      </c>
      <c r="BQ14" s="156">
        <v>0.87887611749680616</v>
      </c>
      <c r="BR14" s="156">
        <v>0.87887611749680616</v>
      </c>
      <c r="BS14" s="156">
        <v>0.87662835249042048</v>
      </c>
      <c r="BT14" s="156">
        <v>0.87662835249042048</v>
      </c>
      <c r="BU14" s="156">
        <v>0.87662835249042048</v>
      </c>
      <c r="BV14" s="156">
        <v>0.89</v>
      </c>
      <c r="BW14" s="156">
        <v>0.89</v>
      </c>
      <c r="BX14" s="156">
        <v>0.89</v>
      </c>
      <c r="BY14" s="156">
        <v>0.89</v>
      </c>
      <c r="BZ14" s="156">
        <v>0.89</v>
      </c>
      <c r="CA14" s="156">
        <v>0.89</v>
      </c>
      <c r="CB14" s="156">
        <v>0.89</v>
      </c>
      <c r="CC14" s="156">
        <v>0.89</v>
      </c>
      <c r="CD14" s="156">
        <v>0.89</v>
      </c>
      <c r="CE14" s="156">
        <v>0.89110696517412957</v>
      </c>
      <c r="CF14" s="156">
        <v>0.89110696517412957</v>
      </c>
      <c r="CG14" s="156">
        <v>0.89110696517412957</v>
      </c>
      <c r="CH14" s="156">
        <v>0.65999999999999925</v>
      </c>
      <c r="CI14" s="156">
        <v>0.65999999999999925</v>
      </c>
      <c r="CJ14" s="156">
        <v>0.65999999999999925</v>
      </c>
      <c r="CK14" s="156">
        <v>0.65999999999999925</v>
      </c>
      <c r="CL14" s="156">
        <v>0.65999999999999925</v>
      </c>
      <c r="CM14" s="156">
        <v>0.65999999999999925</v>
      </c>
      <c r="CN14" s="156">
        <v>0.6608991825613072</v>
      </c>
      <c r="CO14" s="156">
        <v>0.6608991825613072</v>
      </c>
      <c r="CP14" s="156">
        <v>0.6608991825613072</v>
      </c>
      <c r="CQ14" s="156">
        <v>0.6608991825613072</v>
      </c>
      <c r="CR14" s="156">
        <v>0.6608991825613072</v>
      </c>
      <c r="CS14" s="156">
        <v>0.6608991825613072</v>
      </c>
      <c r="CT14" s="158">
        <v>0.69</v>
      </c>
      <c r="CU14" s="158">
        <v>0.69</v>
      </c>
      <c r="CV14" s="158">
        <v>0.69</v>
      </c>
      <c r="CW14" s="156">
        <v>0.69</v>
      </c>
      <c r="CX14" s="156">
        <v>0.69</v>
      </c>
      <c r="CY14" s="156">
        <v>0.69</v>
      </c>
      <c r="CZ14" s="156">
        <v>0.69094780219780216</v>
      </c>
      <c r="DA14" s="156">
        <v>0.69094780219780216</v>
      </c>
      <c r="DB14" s="156">
        <v>0.69094780219780216</v>
      </c>
      <c r="DC14" s="156">
        <v>0.69094780219780216</v>
      </c>
      <c r="DD14" s="156">
        <v>0.69094780219780216</v>
      </c>
      <c r="DE14" s="156">
        <v>0.69094780219780216</v>
      </c>
      <c r="DF14" s="156">
        <v>0.41999999999999993</v>
      </c>
      <c r="DG14" s="156">
        <v>0.43384615384615371</v>
      </c>
      <c r="DH14" s="156">
        <v>0.71274725274725259</v>
      </c>
      <c r="DI14" s="156">
        <v>0.69</v>
      </c>
      <c r="DJ14" s="156">
        <v>0.69</v>
      </c>
      <c r="DK14" s="156">
        <v>0.69</v>
      </c>
    </row>
    <row r="15" spans="1:205" s="115" customFormat="1">
      <c r="A15" s="155" t="s">
        <v>190</v>
      </c>
      <c r="B15" s="156">
        <v>4.0999999999999996</v>
      </c>
      <c r="C15" s="156">
        <v>4.0999999999999996</v>
      </c>
      <c r="D15" s="156">
        <v>4.0999999999999996</v>
      </c>
      <c r="E15" s="156">
        <v>4.0999999999999996</v>
      </c>
      <c r="F15" s="156">
        <v>4.0999999999999996</v>
      </c>
      <c r="G15" s="156">
        <v>4.0999999999999996</v>
      </c>
      <c r="H15" s="156">
        <v>4.0999999999999996</v>
      </c>
      <c r="I15" s="156">
        <v>4.0999999999999996</v>
      </c>
      <c r="J15" s="156">
        <v>4.0999999999999996</v>
      </c>
      <c r="K15" s="156">
        <v>4.0999999999999996</v>
      </c>
      <c r="L15" s="156">
        <v>4.0999999999999996</v>
      </c>
      <c r="M15" s="156">
        <v>4.0999999999999996</v>
      </c>
      <c r="N15" s="156">
        <v>5.3</v>
      </c>
      <c r="O15" s="156">
        <v>5.3</v>
      </c>
      <c r="P15" s="156">
        <v>5.3</v>
      </c>
      <c r="Q15" s="156">
        <v>5.3</v>
      </c>
      <c r="R15" s="156">
        <v>5.3</v>
      </c>
      <c r="S15" s="156">
        <v>5.3</v>
      </c>
      <c r="T15" s="156">
        <v>5.3</v>
      </c>
      <c r="U15" s="156">
        <v>5.3</v>
      </c>
      <c r="V15" s="156">
        <v>5.3</v>
      </c>
      <c r="W15" s="156">
        <v>5.3</v>
      </c>
      <c r="X15" s="156">
        <v>5.3</v>
      </c>
      <c r="Y15" s="156">
        <v>5.3</v>
      </c>
      <c r="Z15" s="156">
        <v>5.5</v>
      </c>
      <c r="AA15" s="156">
        <v>5.5</v>
      </c>
      <c r="AB15" s="156">
        <v>5.5</v>
      </c>
      <c r="AC15" s="156">
        <v>5.5</v>
      </c>
      <c r="AD15" s="156">
        <v>5.5</v>
      </c>
      <c r="AE15" s="156">
        <v>5.5</v>
      </c>
      <c r="AF15" s="156">
        <v>5.5</v>
      </c>
      <c r="AG15" s="156">
        <v>5.5</v>
      </c>
      <c r="AH15" s="156">
        <v>5.5</v>
      </c>
      <c r="AI15" s="156">
        <v>5.5</v>
      </c>
      <c r="AJ15" s="156">
        <v>5.5</v>
      </c>
      <c r="AK15" s="156">
        <v>5.5</v>
      </c>
      <c r="AL15" s="156">
        <v>6.8</v>
      </c>
      <c r="AM15" s="156">
        <v>6.8</v>
      </c>
      <c r="AN15" s="156">
        <v>6.8</v>
      </c>
      <c r="AO15" s="156">
        <v>6.8</v>
      </c>
      <c r="AP15" s="156">
        <v>6.8</v>
      </c>
      <c r="AQ15" s="156">
        <v>6.8</v>
      </c>
      <c r="AR15" s="156">
        <v>6.8</v>
      </c>
      <c r="AS15" s="156">
        <v>6.8</v>
      </c>
      <c r="AT15" s="156">
        <v>6.8</v>
      </c>
      <c r="AU15" s="156">
        <v>6.8</v>
      </c>
      <c r="AV15" s="156">
        <v>6.8</v>
      </c>
      <c r="AW15" s="156">
        <v>6.8</v>
      </c>
      <c r="AX15" s="156">
        <v>3.8</v>
      </c>
      <c r="AY15" s="156">
        <v>3.8</v>
      </c>
      <c r="AZ15" s="156">
        <v>3.8</v>
      </c>
      <c r="BA15" s="156">
        <v>3.8</v>
      </c>
      <c r="BB15" s="156">
        <v>3.8</v>
      </c>
      <c r="BC15" s="156">
        <v>3.8</v>
      </c>
      <c r="BD15" s="156">
        <v>3.8</v>
      </c>
      <c r="BE15" s="156">
        <v>3.8</v>
      </c>
      <c r="BF15" s="156">
        <v>3.8</v>
      </c>
      <c r="BG15" s="156">
        <v>3.8</v>
      </c>
      <c r="BH15" s="156">
        <v>3.8</v>
      </c>
      <c r="BI15" s="156">
        <v>3.8</v>
      </c>
      <c r="BJ15" s="156">
        <v>7.4</v>
      </c>
      <c r="BK15" s="156">
        <v>7.4</v>
      </c>
      <c r="BL15" s="156">
        <v>7.4</v>
      </c>
      <c r="BM15" s="156">
        <v>7.4</v>
      </c>
      <c r="BN15" s="156">
        <v>7.4</v>
      </c>
      <c r="BO15" s="156">
        <v>7.4</v>
      </c>
      <c r="BP15" s="156">
        <v>7.4</v>
      </c>
      <c r="BQ15" s="156">
        <v>7.4</v>
      </c>
      <c r="BR15" s="156">
        <v>7.4</v>
      </c>
      <c r="BS15" s="156">
        <v>7.4</v>
      </c>
      <c r="BT15" s="156">
        <v>7.4</v>
      </c>
      <c r="BU15" s="156">
        <v>7.4</v>
      </c>
      <c r="BV15" s="156">
        <v>7.6</v>
      </c>
      <c r="BW15" s="156">
        <v>7.6</v>
      </c>
      <c r="BX15" s="156">
        <v>7.6</v>
      </c>
      <c r="BY15" s="156">
        <v>7.6</v>
      </c>
      <c r="BZ15" s="156">
        <v>7.6</v>
      </c>
      <c r="CA15" s="156">
        <v>7.6</v>
      </c>
      <c r="CB15" s="156">
        <v>7.6</v>
      </c>
      <c r="CC15" s="156">
        <v>7.6</v>
      </c>
      <c r="CD15" s="156">
        <v>7.6</v>
      </c>
      <c r="CE15" s="156">
        <v>7.6</v>
      </c>
      <c r="CF15" s="156">
        <v>7.6</v>
      </c>
      <c r="CG15" s="156">
        <v>7.6</v>
      </c>
      <c r="CH15" s="156">
        <v>6.9</v>
      </c>
      <c r="CI15" s="156">
        <v>6.9</v>
      </c>
      <c r="CJ15" s="156">
        <v>6.9</v>
      </c>
      <c r="CK15" s="156">
        <v>6.9</v>
      </c>
      <c r="CL15" s="156">
        <v>6.9</v>
      </c>
      <c r="CM15" s="156">
        <v>6.9</v>
      </c>
      <c r="CN15" s="156">
        <v>6.9</v>
      </c>
      <c r="CO15" s="156">
        <v>6.9</v>
      </c>
      <c r="CP15" s="156">
        <v>6.9</v>
      </c>
      <c r="CQ15" s="156">
        <v>6.9</v>
      </c>
      <c r="CR15" s="156">
        <v>6.9</v>
      </c>
      <c r="CS15" s="156">
        <v>6.9</v>
      </c>
      <c r="CT15" s="158">
        <v>6.9</v>
      </c>
      <c r="CU15" s="158">
        <v>6.9</v>
      </c>
      <c r="CV15" s="158">
        <v>6.9</v>
      </c>
      <c r="CW15" s="156">
        <v>6.9</v>
      </c>
      <c r="CX15" s="156">
        <v>6.9</v>
      </c>
      <c r="CY15" s="156">
        <v>6.9</v>
      </c>
      <c r="CZ15" s="156">
        <v>6.9</v>
      </c>
      <c r="DA15" s="156">
        <v>6.9</v>
      </c>
      <c r="DB15" s="156">
        <v>6.9</v>
      </c>
      <c r="DC15" s="156">
        <v>6.9</v>
      </c>
      <c r="DD15" s="156">
        <v>6.9</v>
      </c>
      <c r="DE15" s="156">
        <v>6.9</v>
      </c>
      <c r="DF15" s="156">
        <v>7.1</v>
      </c>
      <c r="DG15" s="156">
        <v>7.1</v>
      </c>
      <c r="DH15" s="156">
        <v>7.1</v>
      </c>
      <c r="DI15" s="156">
        <v>7.1</v>
      </c>
      <c r="DJ15" s="156">
        <v>7.1</v>
      </c>
      <c r="DK15" s="156">
        <v>7.1</v>
      </c>
    </row>
    <row r="16" spans="1:205" s="115" customFormat="1">
      <c r="A16" s="155" t="s">
        <v>191</v>
      </c>
      <c r="B16" s="159">
        <v>4.8</v>
      </c>
      <c r="C16" s="159">
        <v>4.8</v>
      </c>
      <c r="D16" s="159">
        <v>4.8</v>
      </c>
      <c r="E16" s="159">
        <v>4</v>
      </c>
      <c r="F16" s="159">
        <v>4</v>
      </c>
      <c r="G16" s="159">
        <v>4</v>
      </c>
      <c r="H16" s="159">
        <v>6</v>
      </c>
      <c r="I16" s="159">
        <v>6</v>
      </c>
      <c r="J16" s="159">
        <v>6</v>
      </c>
      <c r="K16" s="159">
        <v>0.6</v>
      </c>
      <c r="L16" s="159">
        <v>0.6</v>
      </c>
      <c r="M16" s="159">
        <v>0.6</v>
      </c>
      <c r="N16" s="159">
        <v>9.4</v>
      </c>
      <c r="O16" s="159">
        <v>9.4</v>
      </c>
      <c r="P16" s="159">
        <v>9.4</v>
      </c>
      <c r="Q16" s="159">
        <v>16.8</v>
      </c>
      <c r="R16" s="159">
        <v>16.8</v>
      </c>
      <c r="S16" s="159">
        <v>16.8</v>
      </c>
      <c r="T16" s="159">
        <v>14.2</v>
      </c>
      <c r="U16" s="159">
        <v>14.2</v>
      </c>
      <c r="V16" s="159">
        <v>14.2</v>
      </c>
      <c r="W16" s="159">
        <v>12.4</v>
      </c>
      <c r="X16" s="159">
        <v>12.4</v>
      </c>
      <c r="Y16" s="159">
        <v>12.4</v>
      </c>
      <c r="Z16" s="159">
        <v>4.3</v>
      </c>
      <c r="AA16" s="159">
        <v>4.3</v>
      </c>
      <c r="AB16" s="159">
        <v>4.3</v>
      </c>
      <c r="AC16" s="159">
        <v>6.4</v>
      </c>
      <c r="AD16" s="159">
        <v>6.4</v>
      </c>
      <c r="AE16" s="159">
        <v>6.4</v>
      </c>
      <c r="AF16" s="159">
        <v>4.7</v>
      </c>
      <c r="AG16" s="159">
        <v>4.7</v>
      </c>
      <c r="AH16" s="159">
        <v>4.7</v>
      </c>
      <c r="AI16" s="159">
        <v>3.6</v>
      </c>
      <c r="AJ16" s="159">
        <v>3.6</v>
      </c>
      <c r="AK16" s="159">
        <v>3.6</v>
      </c>
      <c r="AL16" s="159">
        <v>5.2</v>
      </c>
      <c r="AM16" s="159">
        <v>5.2</v>
      </c>
      <c r="AN16" s="159">
        <v>5.2</v>
      </c>
      <c r="AO16" s="159">
        <v>14</v>
      </c>
      <c r="AP16" s="159">
        <v>14</v>
      </c>
      <c r="AQ16" s="159">
        <v>14</v>
      </c>
      <c r="AR16" s="159">
        <v>12.5</v>
      </c>
      <c r="AS16" s="159">
        <v>12.5</v>
      </c>
      <c r="AT16" s="159">
        <v>12.5</v>
      </c>
      <c r="AU16" s="159">
        <v>13.4</v>
      </c>
      <c r="AV16" s="159">
        <v>13.4</v>
      </c>
      <c r="AW16" s="159">
        <v>13.4</v>
      </c>
      <c r="AX16" s="159">
        <v>12.5</v>
      </c>
      <c r="AY16" s="159">
        <v>12.5</v>
      </c>
      <c r="AZ16" s="159">
        <v>12.5</v>
      </c>
      <c r="BA16" s="159">
        <v>8.6</v>
      </c>
      <c r="BB16" s="159">
        <v>8.6</v>
      </c>
      <c r="BC16" s="159">
        <v>8.6</v>
      </c>
      <c r="BD16" s="159">
        <v>8.5</v>
      </c>
      <c r="BE16" s="159">
        <v>8.5</v>
      </c>
      <c r="BF16" s="159">
        <v>8.5</v>
      </c>
      <c r="BG16" s="159">
        <v>7.4</v>
      </c>
      <c r="BH16" s="159">
        <v>7.4</v>
      </c>
      <c r="BI16" s="159">
        <v>7.4</v>
      </c>
      <c r="BJ16" s="159">
        <v>6</v>
      </c>
      <c r="BK16" s="159">
        <v>6</v>
      </c>
      <c r="BL16" s="159">
        <v>6</v>
      </c>
      <c r="BM16" s="159">
        <v>7.5</v>
      </c>
      <c r="BN16" s="159">
        <v>7.5</v>
      </c>
      <c r="BO16" s="159">
        <v>7.5</v>
      </c>
      <c r="BP16" s="159">
        <v>7</v>
      </c>
      <c r="BQ16" s="159">
        <v>7</v>
      </c>
      <c r="BR16" s="159">
        <v>7</v>
      </c>
      <c r="BS16" s="159">
        <v>10.1</v>
      </c>
      <c r="BT16" s="159">
        <v>10.1</v>
      </c>
      <c r="BU16" s="159">
        <v>10.1</v>
      </c>
      <c r="BV16" s="159">
        <v>11.3</v>
      </c>
      <c r="BW16" s="159">
        <v>11.3</v>
      </c>
      <c r="BX16" s="159">
        <v>11.3</v>
      </c>
      <c r="BY16" s="159">
        <v>16</v>
      </c>
      <c r="BZ16" s="159">
        <v>16</v>
      </c>
      <c r="CA16" s="159">
        <v>16</v>
      </c>
      <c r="CB16" s="159">
        <v>18.2</v>
      </c>
      <c r="CC16" s="159">
        <v>18.2</v>
      </c>
      <c r="CD16" s="159">
        <v>18.2</v>
      </c>
      <c r="CE16" s="159">
        <v>16.600000000000001</v>
      </c>
      <c r="CF16" s="159">
        <v>16.600000000000001</v>
      </c>
      <c r="CG16" s="159">
        <v>16.600000000000001</v>
      </c>
      <c r="CH16" s="156">
        <v>17.399999999999999</v>
      </c>
      <c r="CI16" s="156">
        <v>17.399999999999999</v>
      </c>
      <c r="CJ16" s="156">
        <v>17.399999999999999</v>
      </c>
      <c r="CK16" s="156">
        <v>17.899999999999999</v>
      </c>
      <c r="CL16" s="156">
        <v>17.899999999999999</v>
      </c>
      <c r="CM16" s="156">
        <v>17.899999999999999</v>
      </c>
      <c r="CN16" s="156">
        <v>16.100000000000001</v>
      </c>
      <c r="CO16" s="156">
        <v>16.100000000000001</v>
      </c>
      <c r="CP16" s="156">
        <v>16.100000000000001</v>
      </c>
      <c r="CQ16" s="156">
        <v>18.100000000000001</v>
      </c>
      <c r="CR16" s="156">
        <v>18.100000000000001</v>
      </c>
      <c r="CS16" s="156">
        <v>18.100000000000001</v>
      </c>
      <c r="CT16" s="158">
        <v>19</v>
      </c>
      <c r="CU16" s="158">
        <v>19</v>
      </c>
      <c r="CV16" s="158">
        <v>19</v>
      </c>
      <c r="CW16" s="156">
        <v>22.7</v>
      </c>
      <c r="CX16" s="156">
        <v>22.7</v>
      </c>
      <c r="CY16" s="156">
        <v>22.7</v>
      </c>
      <c r="CZ16" s="156">
        <v>21.7</v>
      </c>
      <c r="DA16" s="156">
        <v>21.7</v>
      </c>
      <c r="DB16" s="156">
        <v>21.7</v>
      </c>
      <c r="DC16" s="156">
        <v>23</v>
      </c>
      <c r="DD16" s="156">
        <v>23</v>
      </c>
      <c r="DE16" s="156">
        <v>23</v>
      </c>
      <c r="DF16" s="156">
        <v>21.1</v>
      </c>
      <c r="DG16" s="156">
        <v>21.1</v>
      </c>
      <c r="DH16" s="156">
        <v>21.1</v>
      </c>
      <c r="DI16" s="156">
        <v>21.4</v>
      </c>
      <c r="DJ16" s="156">
        <v>21.4</v>
      </c>
      <c r="DK16" s="156">
        <v>21.4</v>
      </c>
      <c r="DL16" s="147">
        <v>21.8</v>
      </c>
      <c r="DM16" s="147">
        <v>21.8</v>
      </c>
      <c r="DN16" s="147">
        <v>21.8</v>
      </c>
      <c r="DO16" s="147">
        <v>25.5</v>
      </c>
      <c r="DP16" s="147">
        <v>25.5</v>
      </c>
      <c r="DQ16" s="147">
        <v>25.5</v>
      </c>
      <c r="DR16" s="147">
        <v>26.1</v>
      </c>
      <c r="DS16" s="147">
        <v>26.1</v>
      </c>
      <c r="DT16" s="147">
        <v>26.1</v>
      </c>
      <c r="DU16" s="147">
        <v>24.7</v>
      </c>
      <c r="DV16" s="147">
        <v>24.7</v>
      </c>
      <c r="DW16" s="147">
        <v>24.7</v>
      </c>
      <c r="DX16" s="147">
        <v>20.3</v>
      </c>
      <c r="DY16" s="147">
        <v>20.3</v>
      </c>
      <c r="DZ16" s="147">
        <v>20.3</v>
      </c>
      <c r="EA16" s="147">
        <v>22.1</v>
      </c>
      <c r="EB16" s="147">
        <v>22.1</v>
      </c>
      <c r="EC16" s="147">
        <v>22.1</v>
      </c>
      <c r="ED16" s="147">
        <v>17.3</v>
      </c>
      <c r="EE16" s="147">
        <v>17.3</v>
      </c>
      <c r="EF16" s="147">
        <v>17.3</v>
      </c>
      <c r="EG16" s="147">
        <f>ED16-$ED$16/20</f>
        <v>16.435000000000002</v>
      </c>
      <c r="EH16" s="147">
        <f>EG16</f>
        <v>16.435000000000002</v>
      </c>
      <c r="EI16" s="147">
        <f>EH16</f>
        <v>16.435000000000002</v>
      </c>
      <c r="EJ16" s="147">
        <f>EG16-$ED$16/20</f>
        <v>15.570000000000002</v>
      </c>
      <c r="EK16" s="147">
        <f>EJ16</f>
        <v>15.570000000000002</v>
      </c>
      <c r="EL16" s="147">
        <f>EK16</f>
        <v>15.570000000000002</v>
      </c>
      <c r="EM16" s="147">
        <f t="shared" ref="EM16" si="4">EJ16-$ED$16/20</f>
        <v>14.705000000000002</v>
      </c>
      <c r="EN16" s="147">
        <f t="shared" ref="EN16:EO16" si="5">EM16</f>
        <v>14.705000000000002</v>
      </c>
      <c r="EO16" s="147">
        <f t="shared" si="5"/>
        <v>14.705000000000002</v>
      </c>
      <c r="EP16" s="147">
        <f t="shared" ref="EP16" si="6">EM16-$ED$16/20</f>
        <v>13.840000000000002</v>
      </c>
      <c r="EQ16" s="147">
        <f t="shared" ref="EQ16:ER16" si="7">EP16</f>
        <v>13.840000000000002</v>
      </c>
      <c r="ER16" s="147">
        <f t="shared" si="7"/>
        <v>13.840000000000002</v>
      </c>
      <c r="ES16" s="147">
        <f t="shared" ref="ES16" si="8">EP16-$ED$16/20</f>
        <v>12.975000000000001</v>
      </c>
      <c r="ET16" s="147">
        <f t="shared" ref="ET16:EU16" si="9">ES16</f>
        <v>12.975000000000001</v>
      </c>
      <c r="EU16" s="147">
        <f t="shared" si="9"/>
        <v>12.975000000000001</v>
      </c>
      <c r="EV16" s="147">
        <f t="shared" ref="EV16" si="10">ES16-$ED$16/20</f>
        <v>12.110000000000001</v>
      </c>
      <c r="EW16" s="147">
        <f t="shared" ref="EW16:EX16" si="11">EV16</f>
        <v>12.110000000000001</v>
      </c>
      <c r="EX16" s="147">
        <f t="shared" si="11"/>
        <v>12.110000000000001</v>
      </c>
      <c r="EY16" s="147">
        <f t="shared" ref="EY16" si="12">EV16-$ED$16/20</f>
        <v>11.245000000000001</v>
      </c>
      <c r="EZ16" s="147">
        <f t="shared" ref="EZ16:FA16" si="13">EY16</f>
        <v>11.245000000000001</v>
      </c>
      <c r="FA16" s="147">
        <f t="shared" si="13"/>
        <v>11.245000000000001</v>
      </c>
      <c r="FB16" s="147">
        <f t="shared" ref="FB16" si="14">EY16-$ED$16/20</f>
        <v>10.38</v>
      </c>
      <c r="FC16" s="147">
        <f t="shared" ref="FC16:FD16" si="15">FB16</f>
        <v>10.38</v>
      </c>
      <c r="FD16" s="147">
        <f t="shared" si="15"/>
        <v>10.38</v>
      </c>
      <c r="FE16" s="147">
        <f t="shared" ref="FE16" si="16">FB16-$ED$16/20</f>
        <v>9.5150000000000006</v>
      </c>
      <c r="FF16" s="147">
        <f t="shared" ref="FF16:FG16" si="17">FE16</f>
        <v>9.5150000000000006</v>
      </c>
      <c r="FG16" s="147">
        <f t="shared" si="17"/>
        <v>9.5150000000000006</v>
      </c>
      <c r="FH16" s="147">
        <f t="shared" ref="FH16" si="18">FE16-$ED$16/20</f>
        <v>8.65</v>
      </c>
      <c r="FI16" s="147">
        <f t="shared" ref="FI16:FJ16" si="19">FH16</f>
        <v>8.65</v>
      </c>
      <c r="FJ16" s="147">
        <f t="shared" si="19"/>
        <v>8.65</v>
      </c>
      <c r="FK16" s="147">
        <f t="shared" ref="FK16" si="20">FH16-$ED$16/20</f>
        <v>7.7850000000000001</v>
      </c>
      <c r="FL16" s="147">
        <f t="shared" ref="FL16:FM16" si="21">FK16</f>
        <v>7.7850000000000001</v>
      </c>
      <c r="FM16" s="147">
        <f t="shared" si="21"/>
        <v>7.7850000000000001</v>
      </c>
      <c r="FN16" s="147">
        <f t="shared" ref="FN16" si="22">FK16-$ED$16/20</f>
        <v>6.92</v>
      </c>
      <c r="FO16" s="147">
        <f t="shared" ref="FO16:FP16" si="23">FN16</f>
        <v>6.92</v>
      </c>
      <c r="FP16" s="147">
        <f t="shared" si="23"/>
        <v>6.92</v>
      </c>
      <c r="FQ16" s="147">
        <f t="shared" ref="FQ16" si="24">FN16-$ED$16/20</f>
        <v>6.0549999999999997</v>
      </c>
      <c r="FR16" s="147">
        <f t="shared" ref="FR16:FS16" si="25">FQ16</f>
        <v>6.0549999999999997</v>
      </c>
      <c r="FS16" s="147">
        <f t="shared" si="25"/>
        <v>6.0549999999999997</v>
      </c>
      <c r="FT16" s="147">
        <f t="shared" ref="FT16" si="26">FQ16-$ED$16/20</f>
        <v>5.1899999999999995</v>
      </c>
      <c r="FU16" s="147">
        <f t="shared" ref="FU16:FV16" si="27">FT16</f>
        <v>5.1899999999999995</v>
      </c>
      <c r="FV16" s="147">
        <f t="shared" si="27"/>
        <v>5.1899999999999995</v>
      </c>
      <c r="FW16" s="147">
        <f t="shared" ref="FW16" si="28">FT16-$ED$16/20</f>
        <v>4.3249999999999993</v>
      </c>
      <c r="FX16" s="147">
        <f t="shared" ref="FX16:FY16" si="29">FW16</f>
        <v>4.3249999999999993</v>
      </c>
      <c r="FY16" s="147">
        <f t="shared" si="29"/>
        <v>4.3249999999999993</v>
      </c>
      <c r="FZ16" s="147">
        <f t="shared" ref="FZ16" si="30">FW16-$ED$16/20</f>
        <v>3.4599999999999991</v>
      </c>
      <c r="GA16" s="147">
        <f t="shared" ref="GA16:GB16" si="31">FZ16</f>
        <v>3.4599999999999991</v>
      </c>
      <c r="GB16" s="147">
        <f t="shared" si="31"/>
        <v>3.4599999999999991</v>
      </c>
      <c r="GC16" s="147">
        <f t="shared" ref="GC16" si="32">FZ16-$ED$16/20</f>
        <v>2.5949999999999989</v>
      </c>
      <c r="GD16" s="147">
        <f t="shared" ref="GD16:GE16" si="33">GC16</f>
        <v>2.5949999999999989</v>
      </c>
      <c r="GE16" s="147">
        <f t="shared" si="33"/>
        <v>2.5949999999999989</v>
      </c>
      <c r="GF16" s="147">
        <f t="shared" ref="GF16" si="34">GC16-$ED$16/20</f>
        <v>1.7299999999999989</v>
      </c>
      <c r="GG16" s="147">
        <f t="shared" ref="GG16:GH16" si="35">GF16</f>
        <v>1.7299999999999989</v>
      </c>
      <c r="GH16" s="147">
        <f t="shared" si="35"/>
        <v>1.7299999999999989</v>
      </c>
      <c r="GI16" s="147">
        <f>GF16-$ED$16/20</f>
        <v>0.86499999999999888</v>
      </c>
      <c r="GJ16" s="147">
        <f t="shared" ref="GJ16:GK16" si="36">GI16</f>
        <v>0.86499999999999888</v>
      </c>
      <c r="GK16" s="147">
        <f t="shared" si="36"/>
        <v>0.86499999999999888</v>
      </c>
      <c r="GL16" s="147">
        <v>0</v>
      </c>
      <c r="GM16" s="147">
        <v>0</v>
      </c>
      <c r="GN16" s="147">
        <v>0</v>
      </c>
      <c r="GO16" s="147">
        <v>0</v>
      </c>
      <c r="GP16" s="147">
        <v>0</v>
      </c>
      <c r="GQ16" s="147">
        <v>0</v>
      </c>
      <c r="GR16" s="147">
        <v>0</v>
      </c>
      <c r="GS16" s="147">
        <v>0</v>
      </c>
      <c r="GT16" s="147">
        <v>0</v>
      </c>
      <c r="GU16" s="147">
        <v>0</v>
      </c>
      <c r="GV16" s="147">
        <v>0</v>
      </c>
      <c r="GW16" s="147">
        <v>0</v>
      </c>
    </row>
    <row r="17" spans="1:205" s="115" customFormat="1">
      <c r="A17" s="160" t="s">
        <v>192</v>
      </c>
      <c r="B17" s="161">
        <v>69.86</v>
      </c>
      <c r="C17" s="161">
        <v>69.771711409395976</v>
      </c>
      <c r="D17" s="161">
        <v>69.771711409395976</v>
      </c>
      <c r="E17" s="161">
        <v>73.720710557511225</v>
      </c>
      <c r="F17" s="161">
        <v>73.720710557511225</v>
      </c>
      <c r="G17" s="161">
        <v>73.42612282014413</v>
      </c>
      <c r="H17" s="161">
        <v>71.705726002617254</v>
      </c>
      <c r="I17" s="161">
        <v>71.526893039635922</v>
      </c>
      <c r="J17" s="161">
        <v>71.546512726436816</v>
      </c>
      <c r="K17" s="161">
        <v>76.67670288303637</v>
      </c>
      <c r="L17" s="161">
        <v>76.67670288303637</v>
      </c>
      <c r="M17" s="161">
        <v>76.67670288303637</v>
      </c>
      <c r="N17" s="161">
        <v>83.2</v>
      </c>
      <c r="O17" s="161">
        <v>83.2</v>
      </c>
      <c r="P17" s="161">
        <v>83.2</v>
      </c>
      <c r="Q17" s="161">
        <v>73.356735632183913</v>
      </c>
      <c r="R17" s="161">
        <v>73.356735632183913</v>
      </c>
      <c r="S17" s="161">
        <v>73.356735632183913</v>
      </c>
      <c r="T17" s="161">
        <v>72.789509080805772</v>
      </c>
      <c r="U17" s="161">
        <v>72.789509080805772</v>
      </c>
      <c r="V17" s="161">
        <v>72.789509080805772</v>
      </c>
      <c r="W17" s="161">
        <v>71.685050770278494</v>
      </c>
      <c r="X17" s="161">
        <v>71.686108971336694</v>
      </c>
      <c r="Y17" s="161">
        <v>71.686108971336694</v>
      </c>
      <c r="Z17" s="161">
        <v>82.61</v>
      </c>
      <c r="AA17" s="161">
        <v>82.61</v>
      </c>
      <c r="AB17" s="161">
        <v>82.61</v>
      </c>
      <c r="AC17" s="161">
        <v>83.423606039465824</v>
      </c>
      <c r="AD17" s="161">
        <v>83.423606039465824</v>
      </c>
      <c r="AE17" s="161">
        <v>83.423606039465824</v>
      </c>
      <c r="AF17" s="161">
        <v>85.515358464171129</v>
      </c>
      <c r="AG17" s="161">
        <v>85.515358464171129</v>
      </c>
      <c r="AH17" s="161">
        <v>85.51746191244699</v>
      </c>
      <c r="AI17" s="161">
        <v>99.668599702486205</v>
      </c>
      <c r="AJ17" s="161">
        <v>99.668599702486205</v>
      </c>
      <c r="AK17" s="161">
        <v>99.668599702486205</v>
      </c>
      <c r="AL17" s="161">
        <v>89.15</v>
      </c>
      <c r="AM17" s="161">
        <v>89.15</v>
      </c>
      <c r="AN17" s="161">
        <v>89.15</v>
      </c>
      <c r="AO17" s="161">
        <v>79.385096208335483</v>
      </c>
      <c r="AP17" s="161">
        <v>79.595893179125241</v>
      </c>
      <c r="AQ17" s="161">
        <v>79.595893179125241</v>
      </c>
      <c r="AR17" s="161">
        <v>76.255893179125223</v>
      </c>
      <c r="AS17" s="161">
        <v>76.251655890989639</v>
      </c>
      <c r="AT17" s="161">
        <v>76.231655890989643</v>
      </c>
      <c r="AU17" s="161">
        <v>80.149838364844683</v>
      </c>
      <c r="AV17" s="161">
        <v>80.149838364844683</v>
      </c>
      <c r="AW17" s="161">
        <v>80.149838364844683</v>
      </c>
      <c r="AX17" s="161">
        <v>79.040000000000006</v>
      </c>
      <c r="AY17" s="161">
        <v>79.040000000000006</v>
      </c>
      <c r="AZ17" s="161">
        <v>79.040000000000006</v>
      </c>
      <c r="BA17" s="161">
        <v>78.978452522186615</v>
      </c>
      <c r="BB17" s="161">
        <v>78.958682785344507</v>
      </c>
      <c r="BC17" s="161">
        <v>78.958682785344507</v>
      </c>
      <c r="BD17" s="161">
        <v>81.866954182844225</v>
      </c>
      <c r="BE17" s="161">
        <v>81.866954182844225</v>
      </c>
      <c r="BF17" s="161">
        <v>82.044881814423164</v>
      </c>
      <c r="BG17" s="161">
        <v>82.44682560833418</v>
      </c>
      <c r="BH17" s="161">
        <v>82.44682560833418</v>
      </c>
      <c r="BI17" s="161">
        <v>82.44682560833418</v>
      </c>
      <c r="BJ17" s="161">
        <v>86.22999999999999</v>
      </c>
      <c r="BK17" s="161">
        <v>86.22999999999999</v>
      </c>
      <c r="BL17" s="161">
        <v>86.22999999999999</v>
      </c>
      <c r="BM17" s="161">
        <v>89.384509920313704</v>
      </c>
      <c r="BN17" s="161">
        <v>89.384509920313704</v>
      </c>
      <c r="BO17" s="161">
        <v>89.384509920313704</v>
      </c>
      <c r="BP17" s="161">
        <v>93.454744662097752</v>
      </c>
      <c r="BQ17" s="161">
        <v>93.454744662097752</v>
      </c>
      <c r="BR17" s="161">
        <v>93.454744662097752</v>
      </c>
      <c r="BS17" s="161">
        <v>93.660631236899263</v>
      </c>
      <c r="BT17" s="161">
        <v>93.660631236899263</v>
      </c>
      <c r="BU17" s="161">
        <v>93.660631236899263</v>
      </c>
      <c r="BV17" s="161">
        <v>93.748999999999995</v>
      </c>
      <c r="BW17" s="161">
        <v>93.748999999999995</v>
      </c>
      <c r="BX17" s="161">
        <v>93.748999999999995</v>
      </c>
      <c r="BY17" s="161">
        <v>90.801222222222222</v>
      </c>
      <c r="BZ17" s="161">
        <v>90.830943865338583</v>
      </c>
      <c r="CA17" s="161">
        <v>90.830943865338583</v>
      </c>
      <c r="CB17" s="161">
        <v>90.989704578796989</v>
      </c>
      <c r="CC17" s="161">
        <v>90.989704578796989</v>
      </c>
      <c r="CD17" s="161">
        <v>90.989704578796989</v>
      </c>
      <c r="CE17" s="161">
        <v>92.381645456410325</v>
      </c>
      <c r="CF17" s="161">
        <v>92.381645456410325</v>
      </c>
      <c r="CG17" s="161">
        <v>92.381645456410325</v>
      </c>
      <c r="CH17" s="161">
        <v>93.613</v>
      </c>
      <c r="CI17" s="161">
        <v>93.613</v>
      </c>
      <c r="CJ17" s="161">
        <v>93.613</v>
      </c>
      <c r="CK17" s="161">
        <v>90.783593667546171</v>
      </c>
      <c r="CL17" s="161">
        <v>90.737637332025429</v>
      </c>
      <c r="CM17" s="161">
        <v>90.721593667546188</v>
      </c>
      <c r="CN17" s="161">
        <v>87.975924633915611</v>
      </c>
      <c r="CO17" s="161">
        <v>87.975924633915611</v>
      </c>
      <c r="CP17" s="161">
        <v>87.975924633915611</v>
      </c>
      <c r="CQ17" s="161">
        <v>90.095924633915615</v>
      </c>
      <c r="CR17" s="161">
        <v>90.095924633915615</v>
      </c>
      <c r="CS17" s="161">
        <v>90.095924633915615</v>
      </c>
      <c r="CT17" s="162">
        <v>93.910000000000011</v>
      </c>
      <c r="CU17" s="162">
        <v>93.910000000000011</v>
      </c>
      <c r="CV17" s="162">
        <v>93.919864773495604</v>
      </c>
      <c r="CW17" s="161">
        <v>92.68</v>
      </c>
      <c r="CX17" s="161">
        <v>92.7</v>
      </c>
      <c r="CY17" s="161">
        <v>92.7</v>
      </c>
      <c r="CZ17" s="161">
        <v>91.281542122684627</v>
      </c>
      <c r="DA17" s="161">
        <v>91.281542122684627</v>
      </c>
      <c r="DB17" s="161">
        <v>91.281542122684627</v>
      </c>
      <c r="DC17" s="161">
        <v>94.195542122684628</v>
      </c>
      <c r="DD17" s="161">
        <v>94.195542122684628</v>
      </c>
      <c r="DE17" s="161">
        <v>94.195542122684628</v>
      </c>
      <c r="DF17" s="161">
        <v>90.826999999999998</v>
      </c>
      <c r="DG17" s="161">
        <v>90.850859513899593</v>
      </c>
      <c r="DH17" s="161">
        <v>91.200760612800678</v>
      </c>
      <c r="DI17" s="161">
        <v>89.794934181287744</v>
      </c>
      <c r="DJ17" s="161">
        <v>89.804934181287734</v>
      </c>
      <c r="DK17" s="161">
        <v>89.814573459844837</v>
      </c>
    </row>
    <row r="18" spans="1:205" s="115" customFormat="1">
      <c r="A18" s="155" t="s">
        <v>193</v>
      </c>
      <c r="B18" s="156">
        <v>53</v>
      </c>
      <c r="C18" s="156">
        <v>53</v>
      </c>
      <c r="D18" s="156">
        <v>53</v>
      </c>
      <c r="E18" s="156">
        <v>53</v>
      </c>
      <c r="F18" s="156">
        <v>53</v>
      </c>
      <c r="G18" s="156">
        <v>53</v>
      </c>
      <c r="H18" s="156">
        <v>53</v>
      </c>
      <c r="I18" s="156">
        <v>53</v>
      </c>
      <c r="J18" s="156">
        <v>53</v>
      </c>
      <c r="K18" s="156">
        <v>53</v>
      </c>
      <c r="L18" s="156">
        <v>53</v>
      </c>
      <c r="M18" s="156">
        <v>53</v>
      </c>
      <c r="N18" s="156">
        <v>53</v>
      </c>
      <c r="O18" s="156">
        <v>53</v>
      </c>
      <c r="P18" s="156">
        <v>53</v>
      </c>
      <c r="Q18" s="156">
        <v>53</v>
      </c>
      <c r="R18" s="156">
        <v>53</v>
      </c>
      <c r="S18" s="156">
        <v>53</v>
      </c>
      <c r="T18" s="156">
        <v>53</v>
      </c>
      <c r="U18" s="156">
        <v>53</v>
      </c>
      <c r="V18" s="156">
        <v>53</v>
      </c>
      <c r="W18" s="156">
        <v>53</v>
      </c>
      <c r="X18" s="156">
        <v>53</v>
      </c>
      <c r="Y18" s="156">
        <v>53</v>
      </c>
      <c r="Z18" s="156">
        <v>54.1</v>
      </c>
      <c r="AA18" s="156">
        <v>54.1</v>
      </c>
      <c r="AB18" s="156">
        <v>54.1</v>
      </c>
      <c r="AC18" s="156">
        <v>54.1</v>
      </c>
      <c r="AD18" s="156">
        <v>54.1</v>
      </c>
      <c r="AE18" s="156">
        <v>54.1</v>
      </c>
      <c r="AF18" s="156">
        <v>54.1</v>
      </c>
      <c r="AG18" s="156">
        <v>54.1</v>
      </c>
      <c r="AH18" s="156">
        <v>54.1</v>
      </c>
      <c r="AI18" s="156">
        <v>54.1</v>
      </c>
      <c r="AJ18" s="156">
        <v>54.1</v>
      </c>
      <c r="AK18" s="156">
        <v>54.1</v>
      </c>
      <c r="AL18" s="156">
        <v>55</v>
      </c>
      <c r="AM18" s="156">
        <v>55</v>
      </c>
      <c r="AN18" s="156">
        <v>55</v>
      </c>
      <c r="AO18" s="156">
        <v>55</v>
      </c>
      <c r="AP18" s="156">
        <v>55</v>
      </c>
      <c r="AQ18" s="156">
        <v>55</v>
      </c>
      <c r="AR18" s="156">
        <v>55</v>
      </c>
      <c r="AS18" s="156">
        <v>55</v>
      </c>
      <c r="AT18" s="156">
        <v>55</v>
      </c>
      <c r="AU18" s="156">
        <v>55</v>
      </c>
      <c r="AV18" s="156">
        <v>55</v>
      </c>
      <c r="AW18" s="156">
        <v>55</v>
      </c>
      <c r="AX18" s="156">
        <v>61.3</v>
      </c>
      <c r="AY18" s="156">
        <v>61.3</v>
      </c>
      <c r="AZ18" s="156">
        <v>61.3</v>
      </c>
      <c r="BA18" s="156">
        <v>61.3</v>
      </c>
      <c r="BB18" s="156">
        <v>61.3</v>
      </c>
      <c r="BC18" s="156">
        <v>61.3</v>
      </c>
      <c r="BD18" s="156">
        <v>61.3</v>
      </c>
      <c r="BE18" s="156">
        <v>61.3</v>
      </c>
      <c r="BF18" s="156">
        <v>61.3</v>
      </c>
      <c r="BG18" s="156">
        <v>61.3</v>
      </c>
      <c r="BH18" s="156">
        <v>61.3</v>
      </c>
      <c r="BI18" s="156">
        <v>61.3</v>
      </c>
      <c r="BJ18" s="156">
        <v>68.400000000000006</v>
      </c>
      <c r="BK18" s="156">
        <v>68.400000000000006</v>
      </c>
      <c r="BL18" s="156">
        <v>68.400000000000006</v>
      </c>
      <c r="BM18" s="156">
        <v>68.400000000000006</v>
      </c>
      <c r="BN18" s="156">
        <v>68.400000000000006</v>
      </c>
      <c r="BO18" s="156">
        <v>68.400000000000006</v>
      </c>
      <c r="BP18" s="156">
        <v>68.400000000000006</v>
      </c>
      <c r="BQ18" s="156">
        <v>68.400000000000006</v>
      </c>
      <c r="BR18" s="156">
        <v>68.400000000000006</v>
      </c>
      <c r="BS18" s="156">
        <v>68.400000000000006</v>
      </c>
      <c r="BT18" s="156">
        <v>68.400000000000006</v>
      </c>
      <c r="BU18" s="156">
        <v>68.400000000000006</v>
      </c>
      <c r="BV18" s="156">
        <v>69.599999999999994</v>
      </c>
      <c r="BW18" s="156">
        <v>69.599999999999994</v>
      </c>
      <c r="BX18" s="156">
        <v>69.599999999999994</v>
      </c>
      <c r="BY18" s="156">
        <v>69.599999999999994</v>
      </c>
      <c r="BZ18" s="156">
        <v>69.599999999999994</v>
      </c>
      <c r="CA18" s="156">
        <v>69.599999999999994</v>
      </c>
      <c r="CB18" s="156">
        <v>69.599999999999994</v>
      </c>
      <c r="CC18" s="156">
        <v>69.599999999999994</v>
      </c>
      <c r="CD18" s="156">
        <v>69.599999999999994</v>
      </c>
      <c r="CE18" s="156">
        <v>69.599999999999994</v>
      </c>
      <c r="CF18" s="156">
        <v>69.599999999999994</v>
      </c>
      <c r="CG18" s="156">
        <v>69.599999999999994</v>
      </c>
      <c r="CH18" s="156">
        <v>70.900000000000006</v>
      </c>
      <c r="CI18" s="156">
        <v>70.900000000000006</v>
      </c>
      <c r="CJ18" s="156">
        <v>70.900000000000006</v>
      </c>
      <c r="CK18" s="156">
        <v>70.900000000000006</v>
      </c>
      <c r="CL18" s="156">
        <v>70.900000000000006</v>
      </c>
      <c r="CM18" s="156">
        <v>70.900000000000006</v>
      </c>
      <c r="CN18" s="156">
        <v>70.900000000000006</v>
      </c>
      <c r="CO18" s="156">
        <v>70.900000000000006</v>
      </c>
      <c r="CP18" s="156">
        <v>70.900000000000006</v>
      </c>
      <c r="CQ18" s="156">
        <v>70.900000000000006</v>
      </c>
      <c r="CR18" s="156">
        <v>70.900000000000006</v>
      </c>
      <c r="CS18" s="156">
        <v>70.900000000000006</v>
      </c>
      <c r="CT18" s="158">
        <v>83.3</v>
      </c>
      <c r="CU18" s="158">
        <v>83.3</v>
      </c>
      <c r="CV18" s="158">
        <v>83.3</v>
      </c>
      <c r="CW18" s="156">
        <v>83.3</v>
      </c>
      <c r="CX18" s="156">
        <v>83.3</v>
      </c>
      <c r="CY18" s="156">
        <v>83.3</v>
      </c>
      <c r="CZ18" s="156">
        <v>83.3</v>
      </c>
      <c r="DA18" s="156">
        <v>83.3</v>
      </c>
      <c r="DB18" s="156">
        <v>83.3</v>
      </c>
      <c r="DC18" s="156">
        <v>83.3</v>
      </c>
      <c r="DD18" s="156">
        <v>83.3</v>
      </c>
      <c r="DE18" s="156">
        <v>83.3</v>
      </c>
      <c r="DF18" s="156">
        <v>87.8</v>
      </c>
      <c r="DG18" s="156">
        <v>87.8</v>
      </c>
      <c r="DH18" s="156">
        <v>87.8</v>
      </c>
      <c r="DI18" s="156">
        <v>87.8</v>
      </c>
      <c r="DJ18" s="156">
        <v>87.8</v>
      </c>
      <c r="DK18" s="156">
        <v>87.8</v>
      </c>
    </row>
    <row r="19" spans="1:205" s="115" customFormat="1">
      <c r="A19" s="155" t="s">
        <v>194</v>
      </c>
      <c r="B19" s="156">
        <v>4</v>
      </c>
      <c r="C19" s="156">
        <v>4</v>
      </c>
      <c r="D19" s="156">
        <v>4</v>
      </c>
      <c r="E19" s="156">
        <v>4</v>
      </c>
      <c r="F19" s="156">
        <v>4</v>
      </c>
      <c r="G19" s="156">
        <v>4</v>
      </c>
      <c r="H19" s="156">
        <v>4</v>
      </c>
      <c r="I19" s="156">
        <v>4</v>
      </c>
      <c r="J19" s="156">
        <v>4</v>
      </c>
      <c r="K19" s="156">
        <v>4</v>
      </c>
      <c r="L19" s="156">
        <v>4</v>
      </c>
      <c r="M19" s="156">
        <v>4</v>
      </c>
      <c r="N19" s="156">
        <v>4</v>
      </c>
      <c r="O19" s="156">
        <v>4</v>
      </c>
      <c r="P19" s="156">
        <v>4</v>
      </c>
      <c r="Q19" s="156">
        <v>4</v>
      </c>
      <c r="R19" s="156">
        <v>4</v>
      </c>
      <c r="S19" s="156">
        <v>4</v>
      </c>
      <c r="T19" s="156">
        <v>4</v>
      </c>
      <c r="U19" s="156">
        <v>4</v>
      </c>
      <c r="V19" s="156">
        <v>4</v>
      </c>
      <c r="W19" s="156">
        <v>4</v>
      </c>
      <c r="X19" s="156">
        <v>4</v>
      </c>
      <c r="Y19" s="156">
        <v>4</v>
      </c>
      <c r="Z19" s="156">
        <v>4</v>
      </c>
      <c r="AA19" s="156">
        <v>4</v>
      </c>
      <c r="AB19" s="156">
        <v>4</v>
      </c>
      <c r="AC19" s="156">
        <v>4</v>
      </c>
      <c r="AD19" s="156">
        <v>4</v>
      </c>
      <c r="AE19" s="156">
        <v>4</v>
      </c>
      <c r="AF19" s="156">
        <v>4</v>
      </c>
      <c r="AG19" s="156">
        <v>4</v>
      </c>
      <c r="AH19" s="156">
        <v>4</v>
      </c>
      <c r="AI19" s="156">
        <v>4</v>
      </c>
      <c r="AJ19" s="156">
        <v>4</v>
      </c>
      <c r="AK19" s="156">
        <v>4</v>
      </c>
      <c r="AL19" s="156">
        <v>4</v>
      </c>
      <c r="AM19" s="156">
        <v>4</v>
      </c>
      <c r="AN19" s="156">
        <v>4</v>
      </c>
      <c r="AO19" s="156">
        <v>4</v>
      </c>
      <c r="AP19" s="156">
        <v>4</v>
      </c>
      <c r="AQ19" s="156">
        <v>4</v>
      </c>
      <c r="AR19" s="156">
        <v>4</v>
      </c>
      <c r="AS19" s="156">
        <v>4</v>
      </c>
      <c r="AT19" s="156">
        <v>4</v>
      </c>
      <c r="AU19" s="156">
        <v>4</v>
      </c>
      <c r="AV19" s="156">
        <v>4</v>
      </c>
      <c r="AW19" s="156">
        <v>4</v>
      </c>
      <c r="AX19" s="156">
        <v>4</v>
      </c>
      <c r="AY19" s="156">
        <v>4</v>
      </c>
      <c r="AZ19" s="156">
        <v>4</v>
      </c>
      <c r="BA19" s="156">
        <v>4</v>
      </c>
      <c r="BB19" s="156">
        <v>4</v>
      </c>
      <c r="BC19" s="156">
        <v>4</v>
      </c>
      <c r="BD19" s="156">
        <v>4</v>
      </c>
      <c r="BE19" s="156">
        <v>4</v>
      </c>
      <c r="BF19" s="156">
        <v>4</v>
      </c>
      <c r="BG19" s="156">
        <v>4</v>
      </c>
      <c r="BH19" s="156">
        <v>4</v>
      </c>
      <c r="BI19" s="156">
        <v>4</v>
      </c>
      <c r="BJ19" s="156">
        <v>4</v>
      </c>
      <c r="BK19" s="156">
        <v>4</v>
      </c>
      <c r="BL19" s="156">
        <v>4</v>
      </c>
      <c r="BM19" s="156">
        <v>4</v>
      </c>
      <c r="BN19" s="156">
        <v>4</v>
      </c>
      <c r="BO19" s="156">
        <v>4</v>
      </c>
      <c r="BP19" s="156">
        <v>4</v>
      </c>
      <c r="BQ19" s="156">
        <v>4</v>
      </c>
      <c r="BR19" s="156">
        <v>4</v>
      </c>
      <c r="BS19" s="156">
        <v>4</v>
      </c>
      <c r="BT19" s="156">
        <v>4</v>
      </c>
      <c r="BU19" s="156">
        <v>4</v>
      </c>
      <c r="BV19" s="156">
        <v>4</v>
      </c>
      <c r="BW19" s="156">
        <v>4</v>
      </c>
      <c r="BX19" s="156">
        <v>4</v>
      </c>
      <c r="BY19" s="156">
        <v>4</v>
      </c>
      <c r="BZ19" s="156">
        <v>4</v>
      </c>
      <c r="CA19" s="156">
        <v>4</v>
      </c>
      <c r="CB19" s="156">
        <v>4</v>
      </c>
      <c r="CC19" s="156">
        <v>4</v>
      </c>
      <c r="CD19" s="156">
        <v>4</v>
      </c>
      <c r="CE19" s="156">
        <v>4</v>
      </c>
      <c r="CF19" s="156">
        <v>4</v>
      </c>
      <c r="CG19" s="156">
        <v>4</v>
      </c>
      <c r="CH19" s="156">
        <v>4</v>
      </c>
      <c r="CI19" s="156">
        <v>4</v>
      </c>
      <c r="CJ19" s="156">
        <v>4</v>
      </c>
      <c r="CK19" s="156">
        <v>4</v>
      </c>
      <c r="CL19" s="156">
        <v>4</v>
      </c>
      <c r="CM19" s="156">
        <v>4</v>
      </c>
      <c r="CN19" s="156">
        <v>4</v>
      </c>
      <c r="CO19" s="156">
        <v>4</v>
      </c>
      <c r="CP19" s="156">
        <v>4</v>
      </c>
      <c r="CQ19" s="156">
        <v>4</v>
      </c>
      <c r="CR19" s="156">
        <v>4</v>
      </c>
      <c r="CS19" s="156">
        <v>4</v>
      </c>
      <c r="CT19" s="158">
        <v>0</v>
      </c>
      <c r="CU19" s="158">
        <v>0</v>
      </c>
      <c r="CV19" s="158">
        <v>0</v>
      </c>
      <c r="CW19" s="156">
        <v>0</v>
      </c>
      <c r="CX19" s="156">
        <v>0</v>
      </c>
      <c r="CY19" s="156">
        <v>0</v>
      </c>
      <c r="CZ19" s="156">
        <v>0</v>
      </c>
      <c r="DA19" s="156">
        <v>0</v>
      </c>
      <c r="DB19" s="156">
        <v>0</v>
      </c>
      <c r="DC19" s="156">
        <v>0</v>
      </c>
      <c r="DD19" s="156">
        <v>0</v>
      </c>
      <c r="DE19" s="156">
        <v>0</v>
      </c>
      <c r="DF19" s="156">
        <v>0</v>
      </c>
      <c r="DG19" s="156">
        <v>0</v>
      </c>
      <c r="DH19" s="156">
        <v>0</v>
      </c>
      <c r="DI19" s="156">
        <v>0</v>
      </c>
      <c r="DJ19" s="156">
        <v>0</v>
      </c>
      <c r="DK19" s="156">
        <v>0</v>
      </c>
    </row>
    <row r="20" spans="1:205" s="115" customFormat="1">
      <c r="A20" s="155" t="s">
        <v>195</v>
      </c>
      <c r="B20" s="156">
        <v>0.6</v>
      </c>
      <c r="C20" s="156">
        <v>0.6</v>
      </c>
      <c r="D20" s="156">
        <v>0.6</v>
      </c>
      <c r="E20" s="156">
        <v>0.6</v>
      </c>
      <c r="F20" s="156">
        <v>0.6</v>
      </c>
      <c r="G20" s="156">
        <v>0.6</v>
      </c>
      <c r="H20" s="156">
        <v>0.6</v>
      </c>
      <c r="I20" s="156">
        <v>0.6</v>
      </c>
      <c r="J20" s="156">
        <v>0.6</v>
      </c>
      <c r="K20" s="156">
        <v>0.6</v>
      </c>
      <c r="L20" s="156">
        <v>0.6</v>
      </c>
      <c r="M20" s="156">
        <v>0.6</v>
      </c>
      <c r="N20" s="156">
        <v>0.6</v>
      </c>
      <c r="O20" s="156">
        <v>0.6</v>
      </c>
      <c r="P20" s="156">
        <v>0.6</v>
      </c>
      <c r="Q20" s="156">
        <v>0.6</v>
      </c>
      <c r="R20" s="156">
        <v>0.6</v>
      </c>
      <c r="S20" s="156">
        <v>0.6</v>
      </c>
      <c r="T20" s="156">
        <v>0.6</v>
      </c>
      <c r="U20" s="156">
        <v>0.6</v>
      </c>
      <c r="V20" s="156">
        <v>0.6</v>
      </c>
      <c r="W20" s="156">
        <v>0.6</v>
      </c>
      <c r="X20" s="156">
        <v>0.6</v>
      </c>
      <c r="Y20" s="156">
        <v>0.6</v>
      </c>
      <c r="Z20" s="156">
        <v>0.6</v>
      </c>
      <c r="AA20" s="156">
        <v>0.6</v>
      </c>
      <c r="AB20" s="156">
        <v>0.6</v>
      </c>
      <c r="AC20" s="156">
        <v>0.6</v>
      </c>
      <c r="AD20" s="156">
        <v>0.6</v>
      </c>
      <c r="AE20" s="156">
        <v>0.6</v>
      </c>
      <c r="AF20" s="156">
        <v>0.6</v>
      </c>
      <c r="AG20" s="156">
        <v>0.6</v>
      </c>
      <c r="AH20" s="156">
        <v>0.6</v>
      </c>
      <c r="AI20" s="156">
        <v>0.6</v>
      </c>
      <c r="AJ20" s="156">
        <v>0.6</v>
      </c>
      <c r="AK20" s="156">
        <v>0.6</v>
      </c>
      <c r="AL20" s="156">
        <v>0.6</v>
      </c>
      <c r="AM20" s="156">
        <v>0.6</v>
      </c>
      <c r="AN20" s="156">
        <v>0.6</v>
      </c>
      <c r="AO20" s="156">
        <v>0.6</v>
      </c>
      <c r="AP20" s="156">
        <v>0.6</v>
      </c>
      <c r="AQ20" s="156">
        <v>0.6</v>
      </c>
      <c r="AR20" s="156">
        <v>0.6</v>
      </c>
      <c r="AS20" s="156">
        <v>0.6</v>
      </c>
      <c r="AT20" s="156">
        <v>0.6</v>
      </c>
      <c r="AU20" s="156">
        <v>0.6</v>
      </c>
      <c r="AV20" s="156">
        <v>0.6</v>
      </c>
      <c r="AW20" s="156">
        <v>0.6</v>
      </c>
      <c r="AX20" s="156">
        <v>0.6</v>
      </c>
      <c r="AY20" s="156">
        <v>0.6</v>
      </c>
      <c r="AZ20" s="156">
        <v>0.6</v>
      </c>
      <c r="BA20" s="156">
        <v>0.6</v>
      </c>
      <c r="BB20" s="156">
        <v>0.6</v>
      </c>
      <c r="BC20" s="156">
        <v>0.6</v>
      </c>
      <c r="BD20" s="156">
        <v>0.6</v>
      </c>
      <c r="BE20" s="156">
        <v>0.6</v>
      </c>
      <c r="BF20" s="156">
        <v>0.6</v>
      </c>
      <c r="BG20" s="156">
        <v>0.6</v>
      </c>
      <c r="BH20" s="156">
        <v>0.6</v>
      </c>
      <c r="BI20" s="156">
        <v>0.6</v>
      </c>
      <c r="BJ20" s="156">
        <v>0.6</v>
      </c>
      <c r="BK20" s="156">
        <v>0.6</v>
      </c>
      <c r="BL20" s="156">
        <v>0.6</v>
      </c>
      <c r="BM20" s="156">
        <v>0.6</v>
      </c>
      <c r="BN20" s="156">
        <v>0.6</v>
      </c>
      <c r="BO20" s="156">
        <v>0.6</v>
      </c>
      <c r="BP20" s="156">
        <v>0.6</v>
      </c>
      <c r="BQ20" s="156">
        <v>0.6</v>
      </c>
      <c r="BR20" s="156">
        <v>0.6</v>
      </c>
      <c r="BS20" s="156">
        <v>0.6</v>
      </c>
      <c r="BT20" s="156">
        <v>0.6</v>
      </c>
      <c r="BU20" s="156">
        <v>0.6</v>
      </c>
      <c r="BV20" s="156">
        <v>0.6</v>
      </c>
      <c r="BW20" s="156">
        <v>0.6</v>
      </c>
      <c r="BX20" s="156">
        <v>0.6</v>
      </c>
      <c r="BY20" s="156">
        <v>0.6</v>
      </c>
      <c r="BZ20" s="156">
        <v>0.6</v>
      </c>
      <c r="CA20" s="156">
        <v>0.6</v>
      </c>
      <c r="CB20" s="156">
        <v>0.6</v>
      </c>
      <c r="CC20" s="156">
        <v>0.6</v>
      </c>
      <c r="CD20" s="156">
        <v>0.6</v>
      </c>
      <c r="CE20" s="156">
        <v>0.6</v>
      </c>
      <c r="CF20" s="156">
        <v>0.6</v>
      </c>
      <c r="CG20" s="156">
        <v>0.6</v>
      </c>
      <c r="CH20" s="156">
        <v>0.6</v>
      </c>
      <c r="CI20" s="156">
        <v>0.6</v>
      </c>
      <c r="CJ20" s="156">
        <v>0.6</v>
      </c>
      <c r="CK20" s="156">
        <v>0.6</v>
      </c>
      <c r="CL20" s="156">
        <v>0.6</v>
      </c>
      <c r="CM20" s="156">
        <v>0.6</v>
      </c>
      <c r="CN20" s="156">
        <v>0.6</v>
      </c>
      <c r="CO20" s="156">
        <v>0.6</v>
      </c>
      <c r="CP20" s="156">
        <v>0.6</v>
      </c>
      <c r="CQ20" s="156">
        <v>0.6</v>
      </c>
      <c r="CR20" s="156">
        <v>0.6</v>
      </c>
      <c r="CS20" s="156">
        <v>0.6</v>
      </c>
      <c r="CT20" s="158">
        <v>0</v>
      </c>
      <c r="CU20" s="158">
        <v>0</v>
      </c>
      <c r="CV20" s="158">
        <v>0</v>
      </c>
      <c r="CW20" s="156">
        <v>0</v>
      </c>
      <c r="CX20" s="156">
        <v>0</v>
      </c>
      <c r="CY20" s="156">
        <v>0</v>
      </c>
      <c r="CZ20" s="156">
        <v>0</v>
      </c>
      <c r="DA20" s="156">
        <v>0</v>
      </c>
      <c r="DB20" s="156">
        <v>0</v>
      </c>
      <c r="DC20" s="156">
        <v>0</v>
      </c>
      <c r="DD20" s="156">
        <v>0</v>
      </c>
      <c r="DE20" s="156">
        <v>0</v>
      </c>
      <c r="DF20" s="156">
        <v>0</v>
      </c>
      <c r="DG20" s="156">
        <v>0</v>
      </c>
      <c r="DH20" s="156">
        <v>0</v>
      </c>
      <c r="DI20" s="156">
        <v>0</v>
      </c>
      <c r="DJ20" s="156">
        <v>0</v>
      </c>
      <c r="DK20" s="156">
        <v>0</v>
      </c>
    </row>
    <row r="21" spans="1:205" s="115" customFormat="1">
      <c r="A21" s="155" t="s">
        <v>196</v>
      </c>
      <c r="B21" s="156">
        <v>9</v>
      </c>
      <c r="C21" s="156">
        <v>9</v>
      </c>
      <c r="D21" s="156">
        <v>9</v>
      </c>
      <c r="E21" s="156">
        <v>9</v>
      </c>
      <c r="F21" s="156">
        <v>9</v>
      </c>
      <c r="G21" s="156">
        <v>9</v>
      </c>
      <c r="H21" s="156">
        <v>9</v>
      </c>
      <c r="I21" s="156">
        <v>9</v>
      </c>
      <c r="J21" s="156">
        <v>9</v>
      </c>
      <c r="K21" s="156">
        <v>9</v>
      </c>
      <c r="L21" s="156">
        <v>9</v>
      </c>
      <c r="M21" s="156">
        <v>9</v>
      </c>
      <c r="N21" s="156">
        <v>9</v>
      </c>
      <c r="O21" s="156">
        <v>9</v>
      </c>
      <c r="P21" s="156">
        <v>9</v>
      </c>
      <c r="Q21" s="156">
        <v>9</v>
      </c>
      <c r="R21" s="156">
        <v>9</v>
      </c>
      <c r="S21" s="156">
        <v>9</v>
      </c>
      <c r="T21" s="156">
        <v>9</v>
      </c>
      <c r="U21" s="156">
        <v>9</v>
      </c>
      <c r="V21" s="156">
        <v>9</v>
      </c>
      <c r="W21" s="156">
        <v>9</v>
      </c>
      <c r="X21" s="156">
        <v>9</v>
      </c>
      <c r="Y21" s="156">
        <v>9</v>
      </c>
      <c r="Z21" s="156">
        <v>8.8000000000000007</v>
      </c>
      <c r="AA21" s="156">
        <v>8.8000000000000007</v>
      </c>
      <c r="AB21" s="156">
        <v>8.8000000000000007</v>
      </c>
      <c r="AC21" s="156">
        <v>8.8000000000000007</v>
      </c>
      <c r="AD21" s="156">
        <v>8.8000000000000007</v>
      </c>
      <c r="AE21" s="156">
        <v>8.8000000000000007</v>
      </c>
      <c r="AF21" s="156">
        <v>8.8000000000000007</v>
      </c>
      <c r="AG21" s="156">
        <v>8.8000000000000007</v>
      </c>
      <c r="AH21" s="156">
        <v>8.8000000000000007</v>
      </c>
      <c r="AI21" s="156">
        <v>8.8000000000000007</v>
      </c>
      <c r="AJ21" s="156">
        <v>8.8000000000000007</v>
      </c>
      <c r="AK21" s="156">
        <v>8.8000000000000007</v>
      </c>
      <c r="AL21" s="156">
        <v>8.9</v>
      </c>
      <c r="AM21" s="156">
        <v>8.9</v>
      </c>
      <c r="AN21" s="156">
        <v>8.9</v>
      </c>
      <c r="AO21" s="156">
        <v>8.9</v>
      </c>
      <c r="AP21" s="156">
        <v>8.9</v>
      </c>
      <c r="AQ21" s="156">
        <v>8.9</v>
      </c>
      <c r="AR21" s="156">
        <v>8.9</v>
      </c>
      <c r="AS21" s="156">
        <v>8.9</v>
      </c>
      <c r="AT21" s="156">
        <v>8.9</v>
      </c>
      <c r="AU21" s="156">
        <v>8.9</v>
      </c>
      <c r="AV21" s="156">
        <v>8.9</v>
      </c>
      <c r="AW21" s="156">
        <v>8.9</v>
      </c>
      <c r="AX21" s="156">
        <v>6.2</v>
      </c>
      <c r="AY21" s="156">
        <v>6.2</v>
      </c>
      <c r="AZ21" s="156">
        <v>6.2</v>
      </c>
      <c r="BA21" s="156">
        <v>6.2</v>
      </c>
      <c r="BB21" s="156">
        <v>6.2</v>
      </c>
      <c r="BC21" s="156">
        <v>6.2</v>
      </c>
      <c r="BD21" s="156">
        <v>6.2</v>
      </c>
      <c r="BE21" s="156">
        <v>6.2</v>
      </c>
      <c r="BF21" s="156">
        <v>6.2</v>
      </c>
      <c r="BG21" s="156">
        <v>6.2</v>
      </c>
      <c r="BH21" s="156">
        <v>6.2</v>
      </c>
      <c r="BI21" s="156">
        <v>6.2</v>
      </c>
      <c r="BJ21" s="156">
        <v>6.3</v>
      </c>
      <c r="BK21" s="156">
        <v>6.3</v>
      </c>
      <c r="BL21" s="156">
        <v>6.3</v>
      </c>
      <c r="BM21" s="156">
        <v>6.3</v>
      </c>
      <c r="BN21" s="156">
        <v>6.3</v>
      </c>
      <c r="BO21" s="156">
        <v>6.3</v>
      </c>
      <c r="BP21" s="156">
        <v>6.3</v>
      </c>
      <c r="BQ21" s="156">
        <v>6.3</v>
      </c>
      <c r="BR21" s="156">
        <v>6.3</v>
      </c>
      <c r="BS21" s="156">
        <v>6.3</v>
      </c>
      <c r="BT21" s="156">
        <v>6.3</v>
      </c>
      <c r="BU21" s="156">
        <v>6.3</v>
      </c>
      <c r="BV21" s="156">
        <v>6.4</v>
      </c>
      <c r="BW21" s="156">
        <v>6.4</v>
      </c>
      <c r="BX21" s="156">
        <v>6.4</v>
      </c>
      <c r="BY21" s="156">
        <v>6.4</v>
      </c>
      <c r="BZ21" s="156">
        <v>6.4</v>
      </c>
      <c r="CA21" s="156">
        <v>6.4</v>
      </c>
      <c r="CB21" s="156">
        <v>6.4</v>
      </c>
      <c r="CC21" s="156">
        <v>6.4</v>
      </c>
      <c r="CD21" s="156">
        <v>6.4</v>
      </c>
      <c r="CE21" s="156">
        <v>6.4</v>
      </c>
      <c r="CF21" s="156">
        <v>6.4</v>
      </c>
      <c r="CG21" s="156">
        <v>6.4</v>
      </c>
      <c r="CH21" s="156">
        <v>6.5</v>
      </c>
      <c r="CI21" s="156">
        <v>6.5</v>
      </c>
      <c r="CJ21" s="156">
        <v>6.5</v>
      </c>
      <c r="CK21" s="156">
        <v>6.5</v>
      </c>
      <c r="CL21" s="156">
        <v>6.5</v>
      </c>
      <c r="CM21" s="156">
        <v>6.5</v>
      </c>
      <c r="CN21" s="156">
        <v>6.5</v>
      </c>
      <c r="CO21" s="156">
        <v>6.5</v>
      </c>
      <c r="CP21" s="156">
        <v>6.5</v>
      </c>
      <c r="CQ21" s="156">
        <v>6.5</v>
      </c>
      <c r="CR21" s="156">
        <v>6.5</v>
      </c>
      <c r="CS21" s="156">
        <v>6.5</v>
      </c>
      <c r="CT21" s="158">
        <v>0</v>
      </c>
      <c r="CU21" s="158">
        <v>0</v>
      </c>
      <c r="CV21" s="158">
        <v>0</v>
      </c>
      <c r="CW21" s="156">
        <v>0</v>
      </c>
      <c r="CX21" s="156">
        <v>0</v>
      </c>
      <c r="CY21" s="156">
        <v>0</v>
      </c>
      <c r="CZ21" s="156">
        <v>0</v>
      </c>
      <c r="DA21" s="156">
        <v>0</v>
      </c>
      <c r="DB21" s="156">
        <v>0</v>
      </c>
      <c r="DC21" s="156">
        <v>0</v>
      </c>
      <c r="DD21" s="156">
        <v>0</v>
      </c>
      <c r="DE21" s="156">
        <v>0</v>
      </c>
      <c r="DF21" s="156">
        <v>0</v>
      </c>
      <c r="DG21" s="156">
        <v>0</v>
      </c>
      <c r="DH21" s="156">
        <v>0</v>
      </c>
      <c r="DI21" s="156">
        <v>0</v>
      </c>
      <c r="DJ21" s="156">
        <v>0</v>
      </c>
      <c r="DK21" s="156">
        <v>0</v>
      </c>
    </row>
    <row r="22" spans="1:205" s="115" customFormat="1">
      <c r="A22" s="155" t="s">
        <v>197</v>
      </c>
      <c r="B22" s="159">
        <v>34.114999999999995</v>
      </c>
      <c r="C22" s="159">
        <v>34.092927852348993</v>
      </c>
      <c r="D22" s="159">
        <v>34.092927852348993</v>
      </c>
      <c r="E22" s="159">
        <v>35.080177639377801</v>
      </c>
      <c r="F22" s="159">
        <v>35.080177639377801</v>
      </c>
      <c r="G22" s="159">
        <v>35.006530705036035</v>
      </c>
      <c r="H22" s="159">
        <v>34.576431500654316</v>
      </c>
      <c r="I22" s="159">
        <v>34.531723259908979</v>
      </c>
      <c r="J22" s="159">
        <v>34.536628181609203</v>
      </c>
      <c r="K22" s="159">
        <v>35.819175720759091</v>
      </c>
      <c r="L22" s="159">
        <v>35.819175720759091</v>
      </c>
      <c r="M22" s="159">
        <v>35.819175720759091</v>
      </c>
      <c r="N22" s="159">
        <v>37.449999999999996</v>
      </c>
      <c r="O22" s="159">
        <v>37.449999999999996</v>
      </c>
      <c r="P22" s="159">
        <v>37.449999999999996</v>
      </c>
      <c r="Q22" s="159">
        <v>34.98918390804598</v>
      </c>
      <c r="R22" s="159">
        <v>34.98918390804598</v>
      </c>
      <c r="S22" s="159">
        <v>34.98918390804598</v>
      </c>
      <c r="T22" s="159">
        <v>34.847377270201441</v>
      </c>
      <c r="U22" s="159">
        <v>34.847377270201441</v>
      </c>
      <c r="V22" s="159">
        <v>34.847377270201441</v>
      </c>
      <c r="W22" s="159">
        <v>34.571262692569626</v>
      </c>
      <c r="X22" s="159">
        <v>34.571527242834172</v>
      </c>
      <c r="Y22" s="159">
        <v>34.571527242834172</v>
      </c>
      <c r="Z22" s="159">
        <v>37.527500000000003</v>
      </c>
      <c r="AA22" s="159">
        <v>37.527500000000003</v>
      </c>
      <c r="AB22" s="159">
        <v>37.527500000000003</v>
      </c>
      <c r="AC22" s="159">
        <v>37.730901509866456</v>
      </c>
      <c r="AD22" s="159">
        <v>37.730901509866456</v>
      </c>
      <c r="AE22" s="159">
        <v>37.730901509866456</v>
      </c>
      <c r="AF22" s="159">
        <v>38.253839616042782</v>
      </c>
      <c r="AG22" s="159">
        <v>38.253839616042782</v>
      </c>
      <c r="AH22" s="159">
        <v>38.254365478111751</v>
      </c>
      <c r="AI22" s="159">
        <v>41.792149925621551</v>
      </c>
      <c r="AJ22" s="159">
        <v>41.792149925621551</v>
      </c>
      <c r="AK22" s="159">
        <v>41.792149925621551</v>
      </c>
      <c r="AL22" s="159">
        <v>39.412500000000001</v>
      </c>
      <c r="AM22" s="159">
        <v>39.412500000000001</v>
      </c>
      <c r="AN22" s="159">
        <v>39.412500000000001</v>
      </c>
      <c r="AO22" s="159">
        <v>36.971274052083871</v>
      </c>
      <c r="AP22" s="159">
        <v>37.023973294781314</v>
      </c>
      <c r="AQ22" s="159">
        <v>37.023973294781314</v>
      </c>
      <c r="AR22" s="159">
        <v>36.188973294781306</v>
      </c>
      <c r="AS22" s="159">
        <v>36.18791397274741</v>
      </c>
      <c r="AT22" s="159">
        <v>36.182913972747414</v>
      </c>
      <c r="AU22" s="159">
        <v>37.162459591211174</v>
      </c>
      <c r="AV22" s="159">
        <v>37.162459591211174</v>
      </c>
      <c r="AW22" s="159">
        <v>37.162459591211174</v>
      </c>
      <c r="AX22" s="159">
        <v>37.784999999999997</v>
      </c>
      <c r="AY22" s="159">
        <v>37.784999999999997</v>
      </c>
      <c r="AZ22" s="159">
        <v>37.784999999999997</v>
      </c>
      <c r="BA22" s="159">
        <v>37.769613130546652</v>
      </c>
      <c r="BB22" s="159">
        <v>37.764670696336118</v>
      </c>
      <c r="BC22" s="159">
        <v>37.764670696336118</v>
      </c>
      <c r="BD22" s="159">
        <v>38.491738545711051</v>
      </c>
      <c r="BE22" s="159">
        <v>38.491738545711051</v>
      </c>
      <c r="BF22" s="159">
        <v>38.536220453605786</v>
      </c>
      <c r="BG22" s="159">
        <v>38.63670640208354</v>
      </c>
      <c r="BH22" s="159">
        <v>38.63670640208354</v>
      </c>
      <c r="BI22" s="159">
        <v>38.63670640208354</v>
      </c>
      <c r="BJ22" s="159">
        <v>41.3825</v>
      </c>
      <c r="BK22" s="159">
        <v>41.3825</v>
      </c>
      <c r="BL22" s="159">
        <v>41.3825</v>
      </c>
      <c r="BM22" s="159">
        <v>42.171127480078432</v>
      </c>
      <c r="BN22" s="159">
        <v>42.171127480078432</v>
      </c>
      <c r="BO22" s="159">
        <v>42.171127480078432</v>
      </c>
      <c r="BP22" s="159">
        <v>43.188686165524437</v>
      </c>
      <c r="BQ22" s="159">
        <v>43.188686165524437</v>
      </c>
      <c r="BR22" s="159">
        <v>43.188686165524437</v>
      </c>
      <c r="BS22" s="159">
        <v>43.240157809224819</v>
      </c>
      <c r="BT22" s="159">
        <v>43.240157809224819</v>
      </c>
      <c r="BU22" s="159">
        <v>43.240157809224819</v>
      </c>
      <c r="BV22" s="159">
        <v>43.587249999999997</v>
      </c>
      <c r="BW22" s="159">
        <v>43.587249999999997</v>
      </c>
      <c r="BX22" s="159">
        <v>43.587249999999997</v>
      </c>
      <c r="BY22" s="159">
        <v>42.850305555555551</v>
      </c>
      <c r="BZ22" s="159">
        <v>42.857735966334644</v>
      </c>
      <c r="CA22" s="159">
        <v>42.857735966334644</v>
      </c>
      <c r="CB22" s="159">
        <v>42.897426144699246</v>
      </c>
      <c r="CC22" s="159">
        <v>42.897426144699246</v>
      </c>
      <c r="CD22" s="159">
        <v>42.897426144699246</v>
      </c>
      <c r="CE22" s="159">
        <v>43.24541136410258</v>
      </c>
      <c r="CF22" s="159">
        <v>43.24541136410258</v>
      </c>
      <c r="CG22" s="159">
        <v>43.24541136410258</v>
      </c>
      <c r="CH22" s="156">
        <v>43.90325</v>
      </c>
      <c r="CI22" s="156">
        <v>43.90325</v>
      </c>
      <c r="CJ22" s="156">
        <v>43.90325</v>
      </c>
      <c r="CK22" s="156">
        <v>43.195898416886543</v>
      </c>
      <c r="CL22" s="156">
        <v>43.184409333006357</v>
      </c>
      <c r="CM22" s="156">
        <v>43.180398416886547</v>
      </c>
      <c r="CN22" s="156">
        <v>42.493981158478903</v>
      </c>
      <c r="CO22" s="156">
        <v>42.493981158478903</v>
      </c>
      <c r="CP22" s="156">
        <v>42.493981158478903</v>
      </c>
      <c r="CQ22" s="156">
        <v>43.023981158478904</v>
      </c>
      <c r="CR22" s="156">
        <v>43.023981158478904</v>
      </c>
      <c r="CS22" s="156">
        <v>43.023981158478904</v>
      </c>
      <c r="CT22" s="158">
        <v>44.302500000000002</v>
      </c>
      <c r="CU22" s="158">
        <v>44.302500000000002</v>
      </c>
      <c r="CV22" s="158">
        <v>44.3049661933739</v>
      </c>
      <c r="CW22" s="156">
        <v>43.99</v>
      </c>
      <c r="CX22" s="156">
        <v>44</v>
      </c>
      <c r="CY22" s="156">
        <v>44</v>
      </c>
      <c r="CZ22" s="156">
        <v>43.645385530671156</v>
      </c>
      <c r="DA22" s="156">
        <v>43.645385530671156</v>
      </c>
      <c r="DB22" s="156">
        <v>43.645385530671156</v>
      </c>
      <c r="DC22" s="156">
        <v>44.37388553067116</v>
      </c>
      <c r="DD22" s="156">
        <v>44.37388553067116</v>
      </c>
      <c r="DE22" s="156">
        <v>44.37388553067116</v>
      </c>
      <c r="DF22" s="156">
        <v>44.656750000000002</v>
      </c>
      <c r="DG22" s="156">
        <v>44.662714878474901</v>
      </c>
      <c r="DH22" s="156">
        <v>44.750190153200165</v>
      </c>
      <c r="DI22" s="156">
        <v>44.398733545321932</v>
      </c>
      <c r="DJ22" s="156">
        <v>44.401233545321929</v>
      </c>
      <c r="DK22" s="156">
        <v>44.403643364961212</v>
      </c>
    </row>
    <row r="23" spans="1:205" s="115" customFormat="1">
      <c r="A23" s="160" t="s">
        <v>198</v>
      </c>
      <c r="B23" s="161">
        <v>170.57499999999999</v>
      </c>
      <c r="C23" s="161">
        <v>170.46463926174496</v>
      </c>
      <c r="D23" s="161">
        <v>170.46463926174496</v>
      </c>
      <c r="E23" s="161">
        <v>175.40088819688901</v>
      </c>
      <c r="F23" s="161">
        <v>175.40088819688901</v>
      </c>
      <c r="G23" s="161">
        <v>175.03265352518017</v>
      </c>
      <c r="H23" s="161">
        <v>172.88215750327157</v>
      </c>
      <c r="I23" s="161">
        <v>172.65861629954489</v>
      </c>
      <c r="J23" s="161">
        <v>172.68314090804603</v>
      </c>
      <c r="K23" s="161">
        <v>179.09587860379546</v>
      </c>
      <c r="L23" s="161">
        <v>179.09587860379546</v>
      </c>
      <c r="M23" s="161">
        <v>179.09587860379546</v>
      </c>
      <c r="N23" s="161">
        <v>187.24999999999997</v>
      </c>
      <c r="O23" s="161">
        <v>187.24999999999997</v>
      </c>
      <c r="P23" s="161">
        <v>187.24999999999997</v>
      </c>
      <c r="Q23" s="161">
        <v>174.94591954022991</v>
      </c>
      <c r="R23" s="161">
        <v>174.94591954022991</v>
      </c>
      <c r="S23" s="161">
        <v>174.94591954022991</v>
      </c>
      <c r="T23" s="161">
        <v>174.2368863510072</v>
      </c>
      <c r="U23" s="161">
        <v>174.2368863510072</v>
      </c>
      <c r="V23" s="161">
        <v>174.2368863510072</v>
      </c>
      <c r="W23" s="161">
        <v>172.85631346284814</v>
      </c>
      <c r="X23" s="161">
        <v>172.85763621417087</v>
      </c>
      <c r="Y23" s="161">
        <v>172.85763621417087</v>
      </c>
      <c r="Z23" s="161">
        <v>187.63750000000002</v>
      </c>
      <c r="AA23" s="161">
        <v>187.63750000000002</v>
      </c>
      <c r="AB23" s="161">
        <v>187.63750000000002</v>
      </c>
      <c r="AC23" s="161">
        <v>188.65450754933227</v>
      </c>
      <c r="AD23" s="161">
        <v>188.65450754933227</v>
      </c>
      <c r="AE23" s="161">
        <v>188.65450754933227</v>
      </c>
      <c r="AF23" s="161">
        <v>191.26919808021393</v>
      </c>
      <c r="AG23" s="161">
        <v>191.26919808021393</v>
      </c>
      <c r="AH23" s="161">
        <v>191.27182739055877</v>
      </c>
      <c r="AI23" s="161">
        <v>208.96074962810775</v>
      </c>
      <c r="AJ23" s="161">
        <v>208.96074962810775</v>
      </c>
      <c r="AK23" s="161">
        <v>208.96074962810775</v>
      </c>
      <c r="AL23" s="161">
        <v>197.0625</v>
      </c>
      <c r="AM23" s="161">
        <v>197.0625</v>
      </c>
      <c r="AN23" s="161">
        <v>197.0625</v>
      </c>
      <c r="AO23" s="161">
        <v>184.85637026041934</v>
      </c>
      <c r="AP23" s="161">
        <v>185.11986647390657</v>
      </c>
      <c r="AQ23" s="161">
        <v>185.11986647390657</v>
      </c>
      <c r="AR23" s="161">
        <v>180.94486647390653</v>
      </c>
      <c r="AS23" s="161">
        <v>180.93956986373706</v>
      </c>
      <c r="AT23" s="161">
        <v>180.91456986373709</v>
      </c>
      <c r="AU23" s="161">
        <v>185.81229795605589</v>
      </c>
      <c r="AV23" s="161">
        <v>185.81229795605589</v>
      </c>
      <c r="AW23" s="161">
        <v>185.81229795605589</v>
      </c>
      <c r="AX23" s="161">
        <v>188.92499999999998</v>
      </c>
      <c r="AY23" s="161">
        <v>188.92499999999998</v>
      </c>
      <c r="AZ23" s="161">
        <v>188.92499999999998</v>
      </c>
      <c r="BA23" s="161">
        <v>188.84806565273325</v>
      </c>
      <c r="BB23" s="161">
        <v>188.82335348168058</v>
      </c>
      <c r="BC23" s="161">
        <v>188.82335348168058</v>
      </c>
      <c r="BD23" s="161">
        <v>192.45869272855526</v>
      </c>
      <c r="BE23" s="161">
        <v>192.45869272855526</v>
      </c>
      <c r="BF23" s="161">
        <v>192.68110226802892</v>
      </c>
      <c r="BG23" s="161">
        <v>193.18353201041771</v>
      </c>
      <c r="BH23" s="161">
        <v>193.18353201041771</v>
      </c>
      <c r="BI23" s="161">
        <v>193.18353201041771</v>
      </c>
      <c r="BJ23" s="161">
        <v>206.91249999999999</v>
      </c>
      <c r="BK23" s="161">
        <v>206.91249999999999</v>
      </c>
      <c r="BL23" s="161">
        <v>206.91249999999999</v>
      </c>
      <c r="BM23" s="161">
        <v>210.85563740039217</v>
      </c>
      <c r="BN23" s="161">
        <v>210.85563740039217</v>
      </c>
      <c r="BO23" s="161">
        <v>210.85563740039217</v>
      </c>
      <c r="BP23" s="161">
        <v>215.94343082762219</v>
      </c>
      <c r="BQ23" s="161">
        <v>215.94343082762219</v>
      </c>
      <c r="BR23" s="161">
        <v>215.94343082762219</v>
      </c>
      <c r="BS23" s="161">
        <v>216.2007890461241</v>
      </c>
      <c r="BT23" s="161">
        <v>216.2007890461241</v>
      </c>
      <c r="BU23" s="161">
        <v>216.2007890461241</v>
      </c>
      <c r="BV23" s="161">
        <v>217.93624999999997</v>
      </c>
      <c r="BW23" s="161">
        <v>217.93624999999997</v>
      </c>
      <c r="BX23" s="161">
        <v>217.93624999999997</v>
      </c>
      <c r="BY23" s="161">
        <v>214.25152777777777</v>
      </c>
      <c r="BZ23" s="161">
        <v>214.28867983167322</v>
      </c>
      <c r="CA23" s="161">
        <v>214.28867983167322</v>
      </c>
      <c r="CB23" s="161">
        <v>214.48713072349622</v>
      </c>
      <c r="CC23" s="161">
        <v>214.48713072349622</v>
      </c>
      <c r="CD23" s="161">
        <v>214.48713072349622</v>
      </c>
      <c r="CE23" s="161">
        <v>216.2270568205129</v>
      </c>
      <c r="CF23" s="161">
        <v>216.2270568205129</v>
      </c>
      <c r="CG23" s="161">
        <v>216.2270568205129</v>
      </c>
      <c r="CH23" s="161">
        <v>219.51625000000001</v>
      </c>
      <c r="CI23" s="161">
        <v>219.51625000000001</v>
      </c>
      <c r="CJ23" s="161">
        <v>219.51625000000001</v>
      </c>
      <c r="CK23" s="161">
        <v>215.97949208443271</v>
      </c>
      <c r="CL23" s="161">
        <v>215.92204666503179</v>
      </c>
      <c r="CM23" s="161">
        <v>215.90199208443272</v>
      </c>
      <c r="CN23" s="161">
        <v>212.46990579239451</v>
      </c>
      <c r="CO23" s="161">
        <v>212.46990579239451</v>
      </c>
      <c r="CP23" s="161">
        <v>212.46990579239451</v>
      </c>
      <c r="CQ23" s="161">
        <v>215.11990579239452</v>
      </c>
      <c r="CR23" s="161">
        <v>215.11990579239452</v>
      </c>
      <c r="CS23" s="161">
        <v>215.11990579239452</v>
      </c>
      <c r="CT23" s="162">
        <v>221.51250000000002</v>
      </c>
      <c r="CU23" s="162">
        <v>221.51250000000002</v>
      </c>
      <c r="CV23" s="162">
        <v>221.5248309668695</v>
      </c>
      <c r="CW23" s="161">
        <v>219.97</v>
      </c>
      <c r="CX23" s="161">
        <v>220</v>
      </c>
      <c r="CY23" s="161">
        <v>220</v>
      </c>
      <c r="CZ23" s="161">
        <v>218.22692765335577</v>
      </c>
      <c r="DA23" s="161">
        <v>218.22692765335577</v>
      </c>
      <c r="DB23" s="161">
        <v>218.22692765335577</v>
      </c>
      <c r="DC23" s="161">
        <v>221.86942765335579</v>
      </c>
      <c r="DD23" s="161">
        <v>221.86942765335579</v>
      </c>
      <c r="DE23" s="161">
        <v>221.86942765335579</v>
      </c>
      <c r="DF23" s="161">
        <v>223.28375</v>
      </c>
      <c r="DG23" s="161">
        <v>223.31357439237451</v>
      </c>
      <c r="DH23" s="161">
        <v>223.75095076600081</v>
      </c>
      <c r="DI23" s="161">
        <v>221.99366772660966</v>
      </c>
      <c r="DJ23" s="161">
        <v>222.00616772660965</v>
      </c>
      <c r="DK23" s="161">
        <v>222.01821682480607</v>
      </c>
    </row>
    <row r="24" spans="1:205" s="110" customFormat="1">
      <c r="CV24" s="116"/>
    </row>
    <row r="25" spans="1:205" s="114" customFormat="1">
      <c r="A25" s="151" t="s">
        <v>199</v>
      </c>
      <c r="B25" s="113">
        <f t="shared" ref="B25:BM25" si="37">YEAR(B26)</f>
        <v>2006</v>
      </c>
      <c r="C25" s="113">
        <f t="shared" si="37"/>
        <v>2006</v>
      </c>
      <c r="D25" s="113">
        <f t="shared" si="37"/>
        <v>2006</v>
      </c>
      <c r="E25" s="113">
        <f t="shared" si="37"/>
        <v>2006</v>
      </c>
      <c r="F25" s="113">
        <f t="shared" si="37"/>
        <v>2006</v>
      </c>
      <c r="G25" s="113">
        <f t="shared" si="37"/>
        <v>2006</v>
      </c>
      <c r="H25" s="113">
        <f t="shared" si="37"/>
        <v>2006</v>
      </c>
      <c r="I25" s="113">
        <f t="shared" si="37"/>
        <v>2006</v>
      </c>
      <c r="J25" s="113">
        <f t="shared" si="37"/>
        <v>2006</v>
      </c>
      <c r="K25" s="113">
        <f t="shared" si="37"/>
        <v>2006</v>
      </c>
      <c r="L25" s="113">
        <f t="shared" si="37"/>
        <v>2006</v>
      </c>
      <c r="M25" s="113">
        <f t="shared" si="37"/>
        <v>2006</v>
      </c>
      <c r="N25" s="113">
        <f t="shared" si="37"/>
        <v>2007</v>
      </c>
      <c r="O25" s="113">
        <f t="shared" si="37"/>
        <v>2007</v>
      </c>
      <c r="P25" s="113">
        <f t="shared" si="37"/>
        <v>2007</v>
      </c>
      <c r="Q25" s="113">
        <f t="shared" si="37"/>
        <v>2007</v>
      </c>
      <c r="R25" s="113">
        <f t="shared" si="37"/>
        <v>2007</v>
      </c>
      <c r="S25" s="113">
        <f t="shared" si="37"/>
        <v>2007</v>
      </c>
      <c r="T25" s="113">
        <f t="shared" si="37"/>
        <v>2007</v>
      </c>
      <c r="U25" s="113">
        <f t="shared" si="37"/>
        <v>2007</v>
      </c>
      <c r="V25" s="113">
        <f t="shared" si="37"/>
        <v>2007</v>
      </c>
      <c r="W25" s="113">
        <f t="shared" si="37"/>
        <v>2007</v>
      </c>
      <c r="X25" s="113">
        <f t="shared" si="37"/>
        <v>2007</v>
      </c>
      <c r="Y25" s="113">
        <f t="shared" si="37"/>
        <v>2007</v>
      </c>
      <c r="Z25" s="113">
        <f t="shared" si="37"/>
        <v>2008</v>
      </c>
      <c r="AA25" s="113">
        <f t="shared" si="37"/>
        <v>2008</v>
      </c>
      <c r="AB25" s="113">
        <f t="shared" si="37"/>
        <v>2008</v>
      </c>
      <c r="AC25" s="113">
        <f t="shared" si="37"/>
        <v>2008</v>
      </c>
      <c r="AD25" s="113">
        <f t="shared" si="37"/>
        <v>2008</v>
      </c>
      <c r="AE25" s="113">
        <f t="shared" si="37"/>
        <v>2008</v>
      </c>
      <c r="AF25" s="113">
        <f t="shared" si="37"/>
        <v>2008</v>
      </c>
      <c r="AG25" s="113">
        <f t="shared" si="37"/>
        <v>2008</v>
      </c>
      <c r="AH25" s="113">
        <f t="shared" si="37"/>
        <v>2008</v>
      </c>
      <c r="AI25" s="113">
        <f t="shared" si="37"/>
        <v>2008</v>
      </c>
      <c r="AJ25" s="113">
        <f t="shared" si="37"/>
        <v>2008</v>
      </c>
      <c r="AK25" s="113">
        <f t="shared" si="37"/>
        <v>2008</v>
      </c>
      <c r="AL25" s="113">
        <f t="shared" si="37"/>
        <v>2009</v>
      </c>
      <c r="AM25" s="113">
        <f t="shared" si="37"/>
        <v>2009</v>
      </c>
      <c r="AN25" s="113">
        <f t="shared" si="37"/>
        <v>2009</v>
      </c>
      <c r="AO25" s="113">
        <f t="shared" si="37"/>
        <v>2009</v>
      </c>
      <c r="AP25" s="113">
        <f t="shared" si="37"/>
        <v>2009</v>
      </c>
      <c r="AQ25" s="113">
        <f t="shared" si="37"/>
        <v>2009</v>
      </c>
      <c r="AR25" s="113">
        <f t="shared" si="37"/>
        <v>2009</v>
      </c>
      <c r="AS25" s="113">
        <f t="shared" si="37"/>
        <v>2009</v>
      </c>
      <c r="AT25" s="113">
        <f t="shared" si="37"/>
        <v>2009</v>
      </c>
      <c r="AU25" s="113">
        <f t="shared" si="37"/>
        <v>2009</v>
      </c>
      <c r="AV25" s="113">
        <f t="shared" si="37"/>
        <v>2009</v>
      </c>
      <c r="AW25" s="113">
        <f t="shared" si="37"/>
        <v>2009</v>
      </c>
      <c r="AX25" s="113">
        <f t="shared" si="37"/>
        <v>2010</v>
      </c>
      <c r="AY25" s="113">
        <f t="shared" si="37"/>
        <v>2010</v>
      </c>
      <c r="AZ25" s="113">
        <f t="shared" si="37"/>
        <v>2010</v>
      </c>
      <c r="BA25" s="113">
        <f t="shared" si="37"/>
        <v>2010</v>
      </c>
      <c r="BB25" s="113">
        <f t="shared" si="37"/>
        <v>2010</v>
      </c>
      <c r="BC25" s="113">
        <f t="shared" si="37"/>
        <v>2010</v>
      </c>
      <c r="BD25" s="113">
        <f t="shared" si="37"/>
        <v>2010</v>
      </c>
      <c r="BE25" s="113">
        <f t="shared" si="37"/>
        <v>2010</v>
      </c>
      <c r="BF25" s="113">
        <f t="shared" si="37"/>
        <v>2010</v>
      </c>
      <c r="BG25" s="113">
        <f t="shared" si="37"/>
        <v>2010</v>
      </c>
      <c r="BH25" s="113">
        <f t="shared" si="37"/>
        <v>2010</v>
      </c>
      <c r="BI25" s="113">
        <f t="shared" si="37"/>
        <v>2010</v>
      </c>
      <c r="BJ25" s="113">
        <f t="shared" si="37"/>
        <v>2011</v>
      </c>
      <c r="BK25" s="113">
        <f t="shared" si="37"/>
        <v>2011</v>
      </c>
      <c r="BL25" s="113">
        <f t="shared" si="37"/>
        <v>2011</v>
      </c>
      <c r="BM25" s="113">
        <f t="shared" si="37"/>
        <v>2011</v>
      </c>
      <c r="BN25" s="113">
        <f t="shared" ref="BN25:DY25" si="38">YEAR(BN26)</f>
        <v>2011</v>
      </c>
      <c r="BO25" s="113">
        <f t="shared" si="38"/>
        <v>2011</v>
      </c>
      <c r="BP25" s="113">
        <f t="shared" si="38"/>
        <v>2011</v>
      </c>
      <c r="BQ25" s="113">
        <f t="shared" si="38"/>
        <v>2011</v>
      </c>
      <c r="BR25" s="113">
        <f t="shared" si="38"/>
        <v>2011</v>
      </c>
      <c r="BS25" s="113">
        <f t="shared" si="38"/>
        <v>2011</v>
      </c>
      <c r="BT25" s="113">
        <f t="shared" si="38"/>
        <v>2011</v>
      </c>
      <c r="BU25" s="113">
        <f t="shared" si="38"/>
        <v>2011</v>
      </c>
      <c r="BV25" s="113">
        <f t="shared" si="38"/>
        <v>2012</v>
      </c>
      <c r="BW25" s="113">
        <f t="shared" si="38"/>
        <v>2012</v>
      </c>
      <c r="BX25" s="113">
        <f t="shared" si="38"/>
        <v>2012</v>
      </c>
      <c r="BY25" s="113">
        <f t="shared" si="38"/>
        <v>2012</v>
      </c>
      <c r="BZ25" s="113">
        <f t="shared" si="38"/>
        <v>2012</v>
      </c>
      <c r="CA25" s="113">
        <f t="shared" si="38"/>
        <v>2012</v>
      </c>
      <c r="CB25" s="113">
        <f t="shared" si="38"/>
        <v>2012</v>
      </c>
      <c r="CC25" s="113">
        <f t="shared" si="38"/>
        <v>2012</v>
      </c>
      <c r="CD25" s="113">
        <f t="shared" si="38"/>
        <v>2012</v>
      </c>
      <c r="CE25" s="113">
        <f t="shared" si="38"/>
        <v>2012</v>
      </c>
      <c r="CF25" s="113">
        <f t="shared" si="38"/>
        <v>2012</v>
      </c>
      <c r="CG25" s="113">
        <f t="shared" si="38"/>
        <v>2012</v>
      </c>
      <c r="CH25" s="113">
        <f t="shared" si="38"/>
        <v>2013</v>
      </c>
      <c r="CI25" s="113">
        <f t="shared" si="38"/>
        <v>2013</v>
      </c>
      <c r="CJ25" s="113">
        <f t="shared" si="38"/>
        <v>2013</v>
      </c>
      <c r="CK25" s="113">
        <f t="shared" si="38"/>
        <v>2013</v>
      </c>
      <c r="CL25" s="113">
        <f t="shared" si="38"/>
        <v>2013</v>
      </c>
      <c r="CM25" s="113">
        <f t="shared" si="38"/>
        <v>2013</v>
      </c>
      <c r="CN25" s="113">
        <f t="shared" si="38"/>
        <v>2013</v>
      </c>
      <c r="CO25" s="113">
        <f t="shared" si="38"/>
        <v>2013</v>
      </c>
      <c r="CP25" s="113">
        <f t="shared" si="38"/>
        <v>2013</v>
      </c>
      <c r="CQ25" s="113">
        <f t="shared" si="38"/>
        <v>2013</v>
      </c>
      <c r="CR25" s="113">
        <f t="shared" si="38"/>
        <v>2013</v>
      </c>
      <c r="CS25" s="113">
        <f t="shared" si="38"/>
        <v>2013</v>
      </c>
      <c r="CT25" s="113">
        <f t="shared" si="38"/>
        <v>2014</v>
      </c>
      <c r="CU25" s="113">
        <f t="shared" si="38"/>
        <v>2014</v>
      </c>
      <c r="CV25" s="113">
        <f t="shared" si="38"/>
        <v>2014</v>
      </c>
      <c r="CW25" s="113">
        <f t="shared" si="38"/>
        <v>2014</v>
      </c>
      <c r="CX25" s="113">
        <f t="shared" si="38"/>
        <v>2014</v>
      </c>
      <c r="CY25" s="113">
        <f t="shared" si="38"/>
        <v>2014</v>
      </c>
      <c r="CZ25" s="113">
        <f t="shared" si="38"/>
        <v>2014</v>
      </c>
      <c r="DA25" s="113">
        <f t="shared" si="38"/>
        <v>2014</v>
      </c>
      <c r="DB25" s="113">
        <f t="shared" si="38"/>
        <v>2014</v>
      </c>
      <c r="DC25" s="113">
        <f t="shared" si="38"/>
        <v>2014</v>
      </c>
      <c r="DD25" s="113">
        <f t="shared" si="38"/>
        <v>2014</v>
      </c>
      <c r="DE25" s="113">
        <f t="shared" si="38"/>
        <v>2014</v>
      </c>
      <c r="DF25" s="113">
        <f t="shared" si="38"/>
        <v>2015</v>
      </c>
      <c r="DG25" s="113">
        <f t="shared" si="38"/>
        <v>2015</v>
      </c>
      <c r="DH25" s="113">
        <f t="shared" si="38"/>
        <v>2015</v>
      </c>
      <c r="DI25" s="113">
        <f t="shared" si="38"/>
        <v>2015</v>
      </c>
      <c r="DJ25" s="113">
        <f t="shared" si="38"/>
        <v>2015</v>
      </c>
      <c r="DK25" s="113">
        <f t="shared" si="38"/>
        <v>2015</v>
      </c>
      <c r="DL25" s="113">
        <f t="shared" si="38"/>
        <v>2015</v>
      </c>
      <c r="DM25" s="113">
        <f t="shared" si="38"/>
        <v>2015</v>
      </c>
      <c r="DN25" s="113">
        <f t="shared" si="38"/>
        <v>2015</v>
      </c>
      <c r="DO25" s="113">
        <f t="shared" si="38"/>
        <v>2015</v>
      </c>
      <c r="DP25" s="113">
        <f t="shared" si="38"/>
        <v>2015</v>
      </c>
      <c r="DQ25" s="113">
        <f t="shared" si="38"/>
        <v>2015</v>
      </c>
      <c r="DR25" s="113">
        <f t="shared" si="38"/>
        <v>2016</v>
      </c>
      <c r="DS25" s="113">
        <f t="shared" si="38"/>
        <v>2016</v>
      </c>
      <c r="DT25" s="113">
        <f t="shared" si="38"/>
        <v>2016</v>
      </c>
      <c r="DU25" s="113">
        <f t="shared" si="38"/>
        <v>2016</v>
      </c>
      <c r="DV25" s="113">
        <f t="shared" si="38"/>
        <v>2016</v>
      </c>
      <c r="DW25" s="113">
        <f t="shared" si="38"/>
        <v>2016</v>
      </c>
      <c r="DX25" s="113">
        <f t="shared" si="38"/>
        <v>2016</v>
      </c>
      <c r="DY25" s="113">
        <f t="shared" si="38"/>
        <v>2016</v>
      </c>
      <c r="DZ25" s="113">
        <f t="shared" ref="DZ25:GK25" si="39">YEAR(DZ26)</f>
        <v>2016</v>
      </c>
      <c r="EA25" s="113">
        <f t="shared" si="39"/>
        <v>2016</v>
      </c>
      <c r="EB25" s="113">
        <f t="shared" si="39"/>
        <v>2016</v>
      </c>
      <c r="EC25" s="113">
        <f t="shared" si="39"/>
        <v>2016</v>
      </c>
      <c r="ED25" s="113">
        <f t="shared" si="39"/>
        <v>2017</v>
      </c>
      <c r="EE25" s="113">
        <f t="shared" si="39"/>
        <v>2017</v>
      </c>
      <c r="EF25" s="113">
        <f t="shared" si="39"/>
        <v>2017</v>
      </c>
      <c r="EG25" s="113">
        <f t="shared" si="39"/>
        <v>2017</v>
      </c>
      <c r="EH25" s="113">
        <f t="shared" si="39"/>
        <v>2017</v>
      </c>
      <c r="EI25" s="113">
        <f t="shared" si="39"/>
        <v>2017</v>
      </c>
      <c r="EJ25" s="113">
        <f t="shared" si="39"/>
        <v>2017</v>
      </c>
      <c r="EK25" s="113">
        <f t="shared" si="39"/>
        <v>2017</v>
      </c>
      <c r="EL25" s="113">
        <f t="shared" si="39"/>
        <v>2017</v>
      </c>
      <c r="EM25" s="113">
        <f t="shared" si="39"/>
        <v>2017</v>
      </c>
      <c r="EN25" s="113">
        <f t="shared" si="39"/>
        <v>2017</v>
      </c>
      <c r="EO25" s="113">
        <f t="shared" si="39"/>
        <v>2017</v>
      </c>
      <c r="EP25" s="113">
        <f t="shared" si="39"/>
        <v>2018</v>
      </c>
      <c r="EQ25" s="113">
        <f t="shared" si="39"/>
        <v>2018</v>
      </c>
      <c r="ER25" s="113">
        <f t="shared" si="39"/>
        <v>2018</v>
      </c>
      <c r="ES25" s="113">
        <f t="shared" si="39"/>
        <v>2018</v>
      </c>
      <c r="ET25" s="113">
        <f t="shared" si="39"/>
        <v>2018</v>
      </c>
      <c r="EU25" s="113">
        <f t="shared" si="39"/>
        <v>2018</v>
      </c>
      <c r="EV25" s="113">
        <f t="shared" si="39"/>
        <v>2018</v>
      </c>
      <c r="EW25" s="113">
        <f t="shared" si="39"/>
        <v>2018</v>
      </c>
      <c r="EX25" s="113">
        <f t="shared" si="39"/>
        <v>2018</v>
      </c>
      <c r="EY25" s="113">
        <f t="shared" si="39"/>
        <v>2018</v>
      </c>
      <c r="EZ25" s="113">
        <f t="shared" si="39"/>
        <v>2018</v>
      </c>
      <c r="FA25" s="113">
        <f t="shared" si="39"/>
        <v>2018</v>
      </c>
      <c r="FB25" s="113">
        <f t="shared" si="39"/>
        <v>2019</v>
      </c>
      <c r="FC25" s="113">
        <f t="shared" si="39"/>
        <v>2019</v>
      </c>
      <c r="FD25" s="113">
        <f t="shared" si="39"/>
        <v>2019</v>
      </c>
      <c r="FE25" s="113">
        <f t="shared" si="39"/>
        <v>2019</v>
      </c>
      <c r="FF25" s="113">
        <f t="shared" si="39"/>
        <v>2019</v>
      </c>
      <c r="FG25" s="113">
        <f t="shared" si="39"/>
        <v>2019</v>
      </c>
      <c r="FH25" s="113">
        <f t="shared" si="39"/>
        <v>2019</v>
      </c>
      <c r="FI25" s="113">
        <f t="shared" si="39"/>
        <v>2019</v>
      </c>
      <c r="FJ25" s="113">
        <f t="shared" si="39"/>
        <v>2019</v>
      </c>
      <c r="FK25" s="113">
        <f t="shared" si="39"/>
        <v>2019</v>
      </c>
      <c r="FL25" s="113">
        <f t="shared" si="39"/>
        <v>2019</v>
      </c>
      <c r="FM25" s="113">
        <f t="shared" si="39"/>
        <v>2019</v>
      </c>
      <c r="FN25" s="113">
        <f t="shared" si="39"/>
        <v>2020</v>
      </c>
      <c r="FO25" s="113">
        <f t="shared" si="39"/>
        <v>2020</v>
      </c>
      <c r="FP25" s="113">
        <f t="shared" si="39"/>
        <v>2020</v>
      </c>
      <c r="FQ25" s="113">
        <f t="shared" si="39"/>
        <v>2020</v>
      </c>
      <c r="FR25" s="113">
        <f t="shared" si="39"/>
        <v>2020</v>
      </c>
      <c r="FS25" s="113">
        <f t="shared" si="39"/>
        <v>2020</v>
      </c>
      <c r="FT25" s="113">
        <f t="shared" si="39"/>
        <v>2020</v>
      </c>
      <c r="FU25" s="113">
        <f t="shared" si="39"/>
        <v>2020</v>
      </c>
      <c r="FV25" s="113">
        <f t="shared" si="39"/>
        <v>2020</v>
      </c>
      <c r="FW25" s="113">
        <f t="shared" si="39"/>
        <v>2020</v>
      </c>
      <c r="FX25" s="113">
        <f t="shared" si="39"/>
        <v>2020</v>
      </c>
      <c r="FY25" s="113">
        <f t="shared" si="39"/>
        <v>2020</v>
      </c>
      <c r="FZ25" s="113">
        <f t="shared" si="39"/>
        <v>2021</v>
      </c>
      <c r="GA25" s="113">
        <f t="shared" si="39"/>
        <v>2021</v>
      </c>
      <c r="GB25" s="113">
        <f t="shared" si="39"/>
        <v>2021</v>
      </c>
      <c r="GC25" s="113">
        <f t="shared" si="39"/>
        <v>2021</v>
      </c>
      <c r="GD25" s="113">
        <f t="shared" si="39"/>
        <v>2021</v>
      </c>
      <c r="GE25" s="113">
        <f t="shared" si="39"/>
        <v>2021</v>
      </c>
      <c r="GF25" s="113">
        <f t="shared" si="39"/>
        <v>2021</v>
      </c>
      <c r="GG25" s="113">
        <f t="shared" si="39"/>
        <v>2021</v>
      </c>
      <c r="GH25" s="113">
        <f t="shared" si="39"/>
        <v>2021</v>
      </c>
      <c r="GI25" s="113">
        <f t="shared" si="39"/>
        <v>2021</v>
      </c>
      <c r="GJ25" s="113">
        <f t="shared" si="39"/>
        <v>2021</v>
      </c>
      <c r="GK25" s="113">
        <f t="shared" si="39"/>
        <v>2021</v>
      </c>
      <c r="GL25" s="113">
        <f t="shared" ref="GL25:GW25" si="40">YEAR(GL26)</f>
        <v>2022</v>
      </c>
      <c r="GM25" s="113">
        <f t="shared" si="40"/>
        <v>2022</v>
      </c>
      <c r="GN25" s="113">
        <f t="shared" si="40"/>
        <v>2022</v>
      </c>
      <c r="GO25" s="113">
        <f t="shared" si="40"/>
        <v>2022</v>
      </c>
      <c r="GP25" s="113">
        <f t="shared" si="40"/>
        <v>2022</v>
      </c>
      <c r="GQ25" s="113">
        <f t="shared" si="40"/>
        <v>2022</v>
      </c>
      <c r="GR25" s="113">
        <f t="shared" si="40"/>
        <v>2022</v>
      </c>
      <c r="GS25" s="113">
        <f t="shared" si="40"/>
        <v>2022</v>
      </c>
      <c r="GT25" s="113">
        <f t="shared" si="40"/>
        <v>2022</v>
      </c>
      <c r="GU25" s="113">
        <f t="shared" si="40"/>
        <v>2022</v>
      </c>
      <c r="GV25" s="113">
        <f t="shared" si="40"/>
        <v>2022</v>
      </c>
      <c r="GW25" s="113">
        <f t="shared" si="40"/>
        <v>2022</v>
      </c>
    </row>
    <row r="26" spans="1:205" s="110" customFormat="1">
      <c r="A26" s="152" t="s">
        <v>184</v>
      </c>
      <c r="B26" s="153">
        <v>38718</v>
      </c>
      <c r="C26" s="153">
        <v>38749</v>
      </c>
      <c r="D26" s="153">
        <v>38777</v>
      </c>
      <c r="E26" s="153">
        <v>38808</v>
      </c>
      <c r="F26" s="153">
        <v>38838</v>
      </c>
      <c r="G26" s="153">
        <v>38869</v>
      </c>
      <c r="H26" s="153">
        <v>38899</v>
      </c>
      <c r="I26" s="153">
        <v>38930</v>
      </c>
      <c r="J26" s="153">
        <v>38961</v>
      </c>
      <c r="K26" s="153">
        <v>38991</v>
      </c>
      <c r="L26" s="153">
        <v>39022</v>
      </c>
      <c r="M26" s="153">
        <v>39052</v>
      </c>
      <c r="N26" s="153">
        <v>39083</v>
      </c>
      <c r="O26" s="153">
        <v>39114</v>
      </c>
      <c r="P26" s="153">
        <v>39142</v>
      </c>
      <c r="Q26" s="153">
        <v>39173</v>
      </c>
      <c r="R26" s="153">
        <v>39203</v>
      </c>
      <c r="S26" s="153">
        <v>39234</v>
      </c>
      <c r="T26" s="153">
        <v>39264</v>
      </c>
      <c r="U26" s="153">
        <v>39295</v>
      </c>
      <c r="V26" s="153">
        <v>39326</v>
      </c>
      <c r="W26" s="153">
        <v>39356</v>
      </c>
      <c r="X26" s="153">
        <v>39387</v>
      </c>
      <c r="Y26" s="153">
        <v>39417</v>
      </c>
      <c r="Z26" s="153">
        <v>39448</v>
      </c>
      <c r="AA26" s="153">
        <v>39479</v>
      </c>
      <c r="AB26" s="153">
        <v>39508</v>
      </c>
      <c r="AC26" s="153">
        <v>39539</v>
      </c>
      <c r="AD26" s="153">
        <v>39569</v>
      </c>
      <c r="AE26" s="153">
        <v>39600</v>
      </c>
      <c r="AF26" s="153">
        <v>39630</v>
      </c>
      <c r="AG26" s="153">
        <v>39661</v>
      </c>
      <c r="AH26" s="153">
        <v>39692</v>
      </c>
      <c r="AI26" s="153">
        <v>39722</v>
      </c>
      <c r="AJ26" s="153">
        <v>39753</v>
      </c>
      <c r="AK26" s="153">
        <v>39783</v>
      </c>
      <c r="AL26" s="153">
        <v>39814</v>
      </c>
      <c r="AM26" s="153">
        <v>39845</v>
      </c>
      <c r="AN26" s="153">
        <v>39873</v>
      </c>
      <c r="AO26" s="153">
        <v>39904</v>
      </c>
      <c r="AP26" s="153">
        <v>39934</v>
      </c>
      <c r="AQ26" s="153">
        <v>39965</v>
      </c>
      <c r="AR26" s="153">
        <v>39995</v>
      </c>
      <c r="AS26" s="153">
        <v>40026</v>
      </c>
      <c r="AT26" s="153">
        <v>40057</v>
      </c>
      <c r="AU26" s="153">
        <v>40087</v>
      </c>
      <c r="AV26" s="153">
        <v>40118</v>
      </c>
      <c r="AW26" s="153">
        <v>40148</v>
      </c>
      <c r="AX26" s="153">
        <v>40179</v>
      </c>
      <c r="AY26" s="153">
        <v>40210</v>
      </c>
      <c r="AZ26" s="153">
        <v>40238</v>
      </c>
      <c r="BA26" s="153">
        <v>40269</v>
      </c>
      <c r="BB26" s="153">
        <v>40299</v>
      </c>
      <c r="BC26" s="153">
        <v>40330</v>
      </c>
      <c r="BD26" s="153">
        <v>40360</v>
      </c>
      <c r="BE26" s="153">
        <v>40391</v>
      </c>
      <c r="BF26" s="153">
        <v>40422</v>
      </c>
      <c r="BG26" s="153">
        <v>40452</v>
      </c>
      <c r="BH26" s="153">
        <v>40483</v>
      </c>
      <c r="BI26" s="153">
        <v>40513</v>
      </c>
      <c r="BJ26" s="153">
        <v>40544</v>
      </c>
      <c r="BK26" s="153">
        <v>40575</v>
      </c>
      <c r="BL26" s="153">
        <v>40603</v>
      </c>
      <c r="BM26" s="153">
        <v>40634</v>
      </c>
      <c r="BN26" s="153">
        <v>40664</v>
      </c>
      <c r="BO26" s="153">
        <v>40695</v>
      </c>
      <c r="BP26" s="153">
        <v>40725</v>
      </c>
      <c r="BQ26" s="153">
        <v>40756</v>
      </c>
      <c r="BR26" s="153">
        <v>40787</v>
      </c>
      <c r="BS26" s="153">
        <v>40817</v>
      </c>
      <c r="BT26" s="153">
        <v>40848</v>
      </c>
      <c r="BU26" s="153">
        <v>40878</v>
      </c>
      <c r="BV26" s="153">
        <v>40909</v>
      </c>
      <c r="BW26" s="153">
        <v>40940</v>
      </c>
      <c r="BX26" s="153">
        <v>40969</v>
      </c>
      <c r="BY26" s="153">
        <v>41000</v>
      </c>
      <c r="BZ26" s="153">
        <v>41030</v>
      </c>
      <c r="CA26" s="153">
        <v>41061</v>
      </c>
      <c r="CB26" s="153">
        <v>41091</v>
      </c>
      <c r="CC26" s="153">
        <v>41122</v>
      </c>
      <c r="CD26" s="153">
        <v>41153</v>
      </c>
      <c r="CE26" s="153">
        <v>41183</v>
      </c>
      <c r="CF26" s="153">
        <v>41214</v>
      </c>
      <c r="CG26" s="153">
        <v>41244</v>
      </c>
      <c r="CH26" s="153">
        <v>41275</v>
      </c>
      <c r="CI26" s="153">
        <v>41306</v>
      </c>
      <c r="CJ26" s="153">
        <v>41334</v>
      </c>
      <c r="CK26" s="153">
        <v>41365</v>
      </c>
      <c r="CL26" s="153">
        <v>41395</v>
      </c>
      <c r="CM26" s="153">
        <v>41426</v>
      </c>
      <c r="CN26" s="153">
        <v>41456</v>
      </c>
      <c r="CO26" s="153">
        <v>41487</v>
      </c>
      <c r="CP26" s="153">
        <v>41518</v>
      </c>
      <c r="CQ26" s="153">
        <v>41548</v>
      </c>
      <c r="CR26" s="153">
        <v>41579</v>
      </c>
      <c r="CS26" s="153">
        <v>41609</v>
      </c>
      <c r="CT26" s="154">
        <v>41640</v>
      </c>
      <c r="CU26" s="154">
        <v>41671</v>
      </c>
      <c r="CV26" s="154">
        <v>41699</v>
      </c>
      <c r="CW26" s="154">
        <v>41730</v>
      </c>
      <c r="CX26" s="154">
        <v>41760</v>
      </c>
      <c r="CY26" s="154">
        <v>41791</v>
      </c>
      <c r="CZ26" s="154">
        <v>41821</v>
      </c>
      <c r="DA26" s="154">
        <v>41852</v>
      </c>
      <c r="DB26" s="154">
        <v>41883</v>
      </c>
      <c r="DC26" s="154">
        <v>41913</v>
      </c>
      <c r="DD26" s="154">
        <v>41944</v>
      </c>
      <c r="DE26" s="154">
        <v>41974</v>
      </c>
      <c r="DF26" s="154">
        <v>42005</v>
      </c>
      <c r="DG26" s="154">
        <v>42036</v>
      </c>
      <c r="DH26" s="154">
        <v>42064</v>
      </c>
      <c r="DI26" s="154">
        <v>42095</v>
      </c>
      <c r="DJ26" s="154">
        <v>42125</v>
      </c>
      <c r="DK26" s="154">
        <v>42156</v>
      </c>
      <c r="DL26" s="154">
        <v>42186</v>
      </c>
      <c r="DM26" s="154">
        <v>42217</v>
      </c>
      <c r="DN26" s="154">
        <v>42248</v>
      </c>
      <c r="DO26" s="154">
        <v>42278</v>
      </c>
      <c r="DP26" s="154">
        <v>42309</v>
      </c>
      <c r="DQ26" s="154">
        <v>42339</v>
      </c>
      <c r="DR26" s="154">
        <v>42370</v>
      </c>
      <c r="DS26" s="154">
        <v>42401</v>
      </c>
      <c r="DT26" s="154">
        <v>42430</v>
      </c>
      <c r="DU26" s="154">
        <v>42461</v>
      </c>
      <c r="DV26" s="154">
        <v>42491</v>
      </c>
      <c r="DW26" s="154">
        <v>42522</v>
      </c>
      <c r="DX26" s="154">
        <v>42552</v>
      </c>
      <c r="DY26" s="154">
        <v>42583</v>
      </c>
      <c r="DZ26" s="154">
        <v>42614</v>
      </c>
      <c r="EA26" s="154">
        <v>42644</v>
      </c>
      <c r="EB26" s="154">
        <v>42675</v>
      </c>
      <c r="EC26" s="154">
        <v>42705</v>
      </c>
      <c r="ED26" s="154">
        <v>42736</v>
      </c>
      <c r="EE26" s="154">
        <v>42767</v>
      </c>
      <c r="EF26" s="154">
        <v>42795</v>
      </c>
      <c r="EG26" s="154">
        <v>42826</v>
      </c>
      <c r="EH26" s="154">
        <v>42856</v>
      </c>
      <c r="EI26" s="154">
        <v>42887</v>
      </c>
      <c r="EJ26" s="154">
        <v>42917</v>
      </c>
      <c r="EK26" s="154">
        <v>42948</v>
      </c>
      <c r="EL26" s="154">
        <v>42979</v>
      </c>
      <c r="EM26" s="154">
        <v>43009</v>
      </c>
      <c r="EN26" s="154">
        <v>43040</v>
      </c>
      <c r="EO26" s="154">
        <v>43070</v>
      </c>
      <c r="EP26" s="154">
        <v>43101</v>
      </c>
      <c r="EQ26" s="154">
        <v>43132</v>
      </c>
      <c r="ER26" s="154">
        <v>43160</v>
      </c>
      <c r="ES26" s="154">
        <v>43191</v>
      </c>
      <c r="ET26" s="154">
        <v>43221</v>
      </c>
      <c r="EU26" s="154">
        <v>43252</v>
      </c>
      <c r="EV26" s="154">
        <v>43282</v>
      </c>
      <c r="EW26" s="154">
        <v>43313</v>
      </c>
      <c r="EX26" s="154">
        <v>43344</v>
      </c>
      <c r="EY26" s="154">
        <v>43374</v>
      </c>
      <c r="EZ26" s="154">
        <v>43405</v>
      </c>
      <c r="FA26" s="154">
        <v>43435</v>
      </c>
      <c r="FB26" s="154">
        <v>43466</v>
      </c>
      <c r="FC26" s="154">
        <v>43497</v>
      </c>
      <c r="FD26" s="154">
        <v>43525</v>
      </c>
      <c r="FE26" s="154">
        <v>43556</v>
      </c>
      <c r="FF26" s="154">
        <v>43586</v>
      </c>
      <c r="FG26" s="154">
        <v>43617</v>
      </c>
      <c r="FH26" s="154">
        <v>43647</v>
      </c>
      <c r="FI26" s="154">
        <v>43678</v>
      </c>
      <c r="FJ26" s="154">
        <v>43709</v>
      </c>
      <c r="FK26" s="154">
        <v>43739</v>
      </c>
      <c r="FL26" s="154">
        <v>43770</v>
      </c>
      <c r="FM26" s="154">
        <v>43800</v>
      </c>
      <c r="FN26" s="154">
        <v>43831</v>
      </c>
      <c r="FO26" s="154">
        <v>43862</v>
      </c>
      <c r="FP26" s="154">
        <v>43891</v>
      </c>
      <c r="FQ26" s="154">
        <v>43922</v>
      </c>
      <c r="FR26" s="154">
        <v>43952</v>
      </c>
      <c r="FS26" s="154">
        <v>43983</v>
      </c>
      <c r="FT26" s="154">
        <v>44013</v>
      </c>
      <c r="FU26" s="154">
        <v>44044</v>
      </c>
      <c r="FV26" s="154">
        <v>44075</v>
      </c>
      <c r="FW26" s="154">
        <v>44105</v>
      </c>
      <c r="FX26" s="154">
        <v>44136</v>
      </c>
      <c r="FY26" s="154">
        <v>44166</v>
      </c>
      <c r="FZ26" s="154">
        <v>44197</v>
      </c>
      <c r="GA26" s="154">
        <v>44228</v>
      </c>
      <c r="GB26" s="154">
        <v>44256</v>
      </c>
      <c r="GC26" s="154">
        <v>44287</v>
      </c>
      <c r="GD26" s="154">
        <v>44317</v>
      </c>
      <c r="GE26" s="154">
        <v>44348</v>
      </c>
      <c r="GF26" s="154">
        <v>44378</v>
      </c>
      <c r="GG26" s="154">
        <v>44409</v>
      </c>
      <c r="GH26" s="154">
        <v>44440</v>
      </c>
      <c r="GI26" s="154">
        <v>44470</v>
      </c>
      <c r="GJ26" s="154">
        <v>44501</v>
      </c>
      <c r="GK26" s="154">
        <v>44531</v>
      </c>
      <c r="GL26" s="154">
        <v>44562</v>
      </c>
      <c r="GM26" s="154">
        <v>44593</v>
      </c>
      <c r="GN26" s="154">
        <v>44621</v>
      </c>
      <c r="GO26" s="154">
        <v>44652</v>
      </c>
      <c r="GP26" s="154">
        <v>44682</v>
      </c>
      <c r="GQ26" s="154">
        <v>44713</v>
      </c>
      <c r="GR26" s="154">
        <v>44743</v>
      </c>
      <c r="GS26" s="154">
        <v>44774</v>
      </c>
      <c r="GT26" s="154">
        <v>44805</v>
      </c>
      <c r="GU26" s="154">
        <v>44835</v>
      </c>
      <c r="GV26" s="154">
        <v>44866</v>
      </c>
      <c r="GW26" s="154">
        <v>44896</v>
      </c>
    </row>
    <row r="27" spans="1:205" s="110" customFormat="1">
      <c r="A27" s="155" t="s">
        <v>185</v>
      </c>
      <c r="B27" s="156">
        <v>37.44</v>
      </c>
      <c r="C27" s="156">
        <v>37.44</v>
      </c>
      <c r="D27" s="156">
        <v>37.44</v>
      </c>
      <c r="E27" s="156">
        <v>47.92</v>
      </c>
      <c r="F27" s="156">
        <v>47.92</v>
      </c>
      <c r="G27" s="156">
        <v>47.92</v>
      </c>
      <c r="H27" s="156">
        <v>43.14</v>
      </c>
      <c r="I27" s="156">
        <v>43.14</v>
      </c>
      <c r="J27" s="156">
        <v>43.14</v>
      </c>
      <c r="K27" s="156">
        <v>52.58</v>
      </c>
      <c r="L27" s="156">
        <v>52.58</v>
      </c>
      <c r="M27" s="156">
        <v>52.58</v>
      </c>
      <c r="N27" s="156">
        <v>41.19</v>
      </c>
      <c r="O27" s="156">
        <v>41.19</v>
      </c>
      <c r="P27" s="156">
        <v>41.19</v>
      </c>
      <c r="Q27" s="156">
        <v>23.94</v>
      </c>
      <c r="R27" s="156">
        <v>23.94</v>
      </c>
      <c r="S27" s="156">
        <v>23.94</v>
      </c>
      <c r="T27" s="156">
        <v>24.78</v>
      </c>
      <c r="U27" s="156">
        <v>24.78</v>
      </c>
      <c r="V27" s="156">
        <v>24.78</v>
      </c>
      <c r="W27" s="156">
        <v>27.02</v>
      </c>
      <c r="X27" s="156">
        <v>27.02</v>
      </c>
      <c r="Y27" s="156">
        <v>27.02</v>
      </c>
      <c r="Z27" s="156">
        <v>49.45</v>
      </c>
      <c r="AA27" s="156">
        <v>49.45</v>
      </c>
      <c r="AB27" s="156">
        <v>49.45</v>
      </c>
      <c r="AC27" s="156">
        <v>44.03</v>
      </c>
      <c r="AD27" s="156">
        <v>44.03</v>
      </c>
      <c r="AE27" s="156">
        <v>44.03</v>
      </c>
      <c r="AF27" s="156">
        <v>47.96</v>
      </c>
      <c r="AG27" s="156">
        <v>47.96</v>
      </c>
      <c r="AH27" s="156">
        <v>47.96</v>
      </c>
      <c r="AI27" s="156">
        <v>64.84</v>
      </c>
      <c r="AJ27" s="156">
        <v>64.84</v>
      </c>
      <c r="AK27" s="156">
        <v>64.84</v>
      </c>
      <c r="AL27" s="156">
        <v>55.94</v>
      </c>
      <c r="AM27" s="156">
        <v>55.94</v>
      </c>
      <c r="AN27" s="156">
        <v>55.94</v>
      </c>
      <c r="AO27" s="156">
        <v>35.049999999999997</v>
      </c>
      <c r="AP27" s="156">
        <v>35.049999999999997</v>
      </c>
      <c r="AQ27" s="156">
        <v>35.049999999999997</v>
      </c>
      <c r="AR27" s="156">
        <v>30.86</v>
      </c>
      <c r="AS27" s="156">
        <v>30.86</v>
      </c>
      <c r="AT27" s="156">
        <v>30.86</v>
      </c>
      <c r="AU27" s="156">
        <v>33.56</v>
      </c>
      <c r="AV27" s="156">
        <v>33.56</v>
      </c>
      <c r="AW27" s="156">
        <v>33.56</v>
      </c>
      <c r="AX27" s="156">
        <v>36.479999999999997</v>
      </c>
      <c r="AY27" s="156">
        <v>36.479999999999997</v>
      </c>
      <c r="AZ27" s="156">
        <v>36.479999999999997</v>
      </c>
      <c r="BA27" s="156">
        <v>44.62</v>
      </c>
      <c r="BB27" s="156">
        <v>44.62</v>
      </c>
      <c r="BC27" s="156">
        <v>44.62</v>
      </c>
      <c r="BD27" s="156">
        <v>43.98</v>
      </c>
      <c r="BE27" s="156">
        <v>43.98</v>
      </c>
      <c r="BF27" s="156">
        <v>43.98</v>
      </c>
      <c r="BG27" s="156">
        <v>41.88</v>
      </c>
      <c r="BH27" s="156">
        <v>41.88</v>
      </c>
      <c r="BI27" s="156">
        <v>41.88</v>
      </c>
      <c r="BJ27" s="156">
        <v>48.27</v>
      </c>
      <c r="BK27" s="156">
        <v>48.27</v>
      </c>
      <c r="BL27" s="156">
        <v>48.27</v>
      </c>
      <c r="BM27" s="156">
        <v>48.99</v>
      </c>
      <c r="BN27" s="156">
        <v>48.99</v>
      </c>
      <c r="BO27" s="156">
        <v>48.99</v>
      </c>
      <c r="BP27" s="156">
        <v>49.19</v>
      </c>
      <c r="BQ27" s="156">
        <v>49.19</v>
      </c>
      <c r="BR27" s="156">
        <v>49.19</v>
      </c>
      <c r="BS27" s="156">
        <v>46.63</v>
      </c>
      <c r="BT27" s="156">
        <v>46.63</v>
      </c>
      <c r="BU27" s="156">
        <v>46.63</v>
      </c>
      <c r="BV27" s="156">
        <v>47.35</v>
      </c>
      <c r="BW27" s="156">
        <v>47.35</v>
      </c>
      <c r="BX27" s="156">
        <v>47.35</v>
      </c>
      <c r="BY27" s="156">
        <v>36.799999999999997</v>
      </c>
      <c r="BZ27" s="156">
        <v>36.799999999999997</v>
      </c>
      <c r="CA27" s="156">
        <v>36.799999999999997</v>
      </c>
      <c r="CB27" s="156">
        <v>35.96</v>
      </c>
      <c r="CC27" s="156">
        <v>35.96</v>
      </c>
      <c r="CD27" s="156">
        <v>35.96</v>
      </c>
      <c r="CE27" s="156">
        <v>39.46</v>
      </c>
      <c r="CF27" s="156">
        <v>39.46</v>
      </c>
      <c r="CG27" s="156">
        <v>39.46</v>
      </c>
      <c r="CH27" s="156">
        <v>39.6</v>
      </c>
      <c r="CI27" s="156">
        <v>39.6</v>
      </c>
      <c r="CJ27" s="156">
        <v>39.6</v>
      </c>
      <c r="CK27" s="156">
        <v>33.979999999999997</v>
      </c>
      <c r="CL27" s="156">
        <v>33.794532028670858</v>
      </c>
      <c r="CM27" s="156">
        <v>33.79</v>
      </c>
      <c r="CN27" s="156">
        <v>32.369999999999997</v>
      </c>
      <c r="CO27" s="156">
        <v>32.369999999999997</v>
      </c>
      <c r="CP27" s="156">
        <v>32.369999999999997</v>
      </c>
      <c r="CQ27" s="156">
        <v>34.119999999999997</v>
      </c>
      <c r="CR27" s="156">
        <v>34.119999999999997</v>
      </c>
      <c r="CS27" s="156">
        <v>34.119999999999997</v>
      </c>
      <c r="CT27" s="158">
        <v>38.68</v>
      </c>
      <c r="CU27" s="158">
        <v>38.68</v>
      </c>
      <c r="CV27" s="158">
        <v>38.68</v>
      </c>
      <c r="CW27" s="163">
        <v>31.98</v>
      </c>
      <c r="CX27" s="163">
        <v>31.98</v>
      </c>
      <c r="CY27" s="163">
        <v>31.98</v>
      </c>
      <c r="CZ27" s="156">
        <v>31.82</v>
      </c>
      <c r="DA27" s="156">
        <v>31.82</v>
      </c>
      <c r="DB27" s="156">
        <v>31.82</v>
      </c>
      <c r="DC27" s="156">
        <v>34.47</v>
      </c>
      <c r="DD27" s="156">
        <v>34.47</v>
      </c>
      <c r="DE27" s="156">
        <v>34.47</v>
      </c>
      <c r="DF27" s="156">
        <v>32.94</v>
      </c>
      <c r="DG27" s="156">
        <v>32.94</v>
      </c>
      <c r="DH27" s="156">
        <v>32.94</v>
      </c>
      <c r="DI27" s="156">
        <v>29.63</v>
      </c>
      <c r="DJ27" s="156">
        <v>29.63</v>
      </c>
      <c r="DK27" s="156">
        <v>29.63</v>
      </c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15"/>
      <c r="EY27" s="115"/>
      <c r="EZ27" s="115"/>
      <c r="FA27" s="115"/>
      <c r="FB27" s="115"/>
      <c r="FC27" s="115"/>
      <c r="FD27" s="115"/>
      <c r="FE27" s="115"/>
      <c r="FF27" s="115"/>
      <c r="FG27" s="115"/>
      <c r="FH27" s="115"/>
      <c r="FI27" s="115"/>
      <c r="FJ27" s="115"/>
      <c r="FK27" s="115"/>
      <c r="FL27" s="115"/>
      <c r="FM27" s="115"/>
      <c r="FN27" s="115"/>
      <c r="FO27" s="115"/>
      <c r="FP27" s="115"/>
      <c r="FQ27" s="115"/>
      <c r="FR27" s="115"/>
      <c r="FS27" s="115"/>
      <c r="FT27" s="115"/>
      <c r="FU27" s="115"/>
      <c r="FV27" s="115"/>
      <c r="FW27" s="115"/>
      <c r="FX27" s="115"/>
      <c r="FY27" s="115"/>
      <c r="FZ27" s="115"/>
      <c r="GA27" s="115"/>
      <c r="GB27" s="115"/>
      <c r="GC27" s="115"/>
      <c r="GD27" s="115"/>
      <c r="GE27" s="115"/>
      <c r="GF27" s="115"/>
      <c r="GG27" s="115"/>
      <c r="GH27" s="115"/>
      <c r="GI27" s="115"/>
      <c r="GJ27" s="115"/>
      <c r="GK27" s="115"/>
      <c r="GL27" s="115"/>
      <c r="GM27" s="115"/>
      <c r="GN27" s="115"/>
      <c r="GO27" s="115"/>
      <c r="GP27" s="115"/>
      <c r="GQ27" s="115"/>
      <c r="GR27" s="115"/>
      <c r="GS27" s="115"/>
      <c r="GT27" s="115"/>
      <c r="GU27" s="115"/>
      <c r="GV27" s="115"/>
      <c r="GW27" s="115"/>
    </row>
    <row r="28" spans="1:205" s="110" customFormat="1">
      <c r="A28" s="155" t="s">
        <v>186</v>
      </c>
      <c r="B28" s="156">
        <v>2.730000000000004</v>
      </c>
      <c r="C28" s="156">
        <v>2.730000000000004</v>
      </c>
      <c r="D28" s="156">
        <v>2.730000000000004</v>
      </c>
      <c r="E28" s="156">
        <v>2.7299999999999969</v>
      </c>
      <c r="F28" s="156">
        <v>2.7299999999999969</v>
      </c>
      <c r="G28" s="156">
        <v>2.7299999999999969</v>
      </c>
      <c r="H28" s="156">
        <v>2.7299999999999969</v>
      </c>
      <c r="I28" s="156">
        <v>2.7299999999999969</v>
      </c>
      <c r="J28" s="156">
        <v>2.7299999999999969</v>
      </c>
      <c r="K28" s="156">
        <v>2.9299999999999997</v>
      </c>
      <c r="L28" s="156">
        <v>2.9299999999999997</v>
      </c>
      <c r="M28" s="156">
        <v>2.9299999999999997</v>
      </c>
      <c r="N28" s="156">
        <v>2.6200000000000045</v>
      </c>
      <c r="O28" s="156">
        <v>2.6200000000000045</v>
      </c>
      <c r="P28" s="156">
        <v>2.6200000000000045</v>
      </c>
      <c r="Q28" s="156">
        <v>2.6200000000000045</v>
      </c>
      <c r="R28" s="156">
        <v>2.6200000000000045</v>
      </c>
      <c r="S28" s="156">
        <v>2.6200000000000045</v>
      </c>
      <c r="T28" s="156">
        <v>2.6199999999999974</v>
      </c>
      <c r="U28" s="156">
        <v>2.6200000000000045</v>
      </c>
      <c r="V28" s="156">
        <v>2.6199999999999974</v>
      </c>
      <c r="W28" s="156">
        <v>2.6400000000000006</v>
      </c>
      <c r="X28" s="156">
        <v>2.6400000000000006</v>
      </c>
      <c r="Y28" s="156">
        <v>2.6400000000000006</v>
      </c>
      <c r="Z28" s="156">
        <v>2.96</v>
      </c>
      <c r="AA28" s="156">
        <v>2.96</v>
      </c>
      <c r="AB28" s="156">
        <v>2.96</v>
      </c>
      <c r="AC28" s="156">
        <v>2.96</v>
      </c>
      <c r="AD28" s="156">
        <v>2.96</v>
      </c>
      <c r="AE28" s="156">
        <v>2.96</v>
      </c>
      <c r="AF28" s="156">
        <v>2.956</v>
      </c>
      <c r="AG28" s="156">
        <v>2.956</v>
      </c>
      <c r="AH28" s="156">
        <v>2.956</v>
      </c>
      <c r="AI28" s="156">
        <v>2.96</v>
      </c>
      <c r="AJ28" s="156">
        <v>2.96</v>
      </c>
      <c r="AK28" s="156">
        <v>2.96</v>
      </c>
      <c r="AL28" s="156">
        <v>3</v>
      </c>
      <c r="AM28" s="156">
        <v>3</v>
      </c>
      <c r="AN28" s="156">
        <v>3</v>
      </c>
      <c r="AO28" s="156">
        <v>3</v>
      </c>
      <c r="AP28" s="156">
        <v>3</v>
      </c>
      <c r="AQ28" s="156">
        <v>3</v>
      </c>
      <c r="AR28" s="156">
        <v>3</v>
      </c>
      <c r="AS28" s="156">
        <v>3</v>
      </c>
      <c r="AT28" s="156">
        <v>3</v>
      </c>
      <c r="AU28" s="156">
        <v>3</v>
      </c>
      <c r="AV28" s="156">
        <v>3</v>
      </c>
      <c r="AW28" s="156">
        <v>3</v>
      </c>
      <c r="AX28" s="156">
        <v>3</v>
      </c>
      <c r="AY28" s="156">
        <v>3</v>
      </c>
      <c r="AZ28" s="156">
        <v>3</v>
      </c>
      <c r="BA28" s="156">
        <v>3</v>
      </c>
      <c r="BB28" s="156">
        <v>3</v>
      </c>
      <c r="BC28" s="156">
        <v>3</v>
      </c>
      <c r="BD28" s="156">
        <v>3</v>
      </c>
      <c r="BE28" s="156">
        <v>3</v>
      </c>
      <c r="BF28" s="156">
        <v>3</v>
      </c>
      <c r="BG28" s="156">
        <v>3</v>
      </c>
      <c r="BH28" s="156">
        <v>3</v>
      </c>
      <c r="BI28" s="156">
        <v>3</v>
      </c>
      <c r="BJ28" s="156">
        <v>3</v>
      </c>
      <c r="BK28" s="156">
        <v>3</v>
      </c>
      <c r="BL28" s="156">
        <v>3</v>
      </c>
      <c r="BM28" s="156">
        <v>3</v>
      </c>
      <c r="BN28" s="156">
        <v>3</v>
      </c>
      <c r="BO28" s="156">
        <v>3</v>
      </c>
      <c r="BP28" s="156">
        <v>3</v>
      </c>
      <c r="BQ28" s="156">
        <v>3</v>
      </c>
      <c r="BR28" s="156">
        <v>3</v>
      </c>
      <c r="BS28" s="156">
        <v>3</v>
      </c>
      <c r="BT28" s="156">
        <v>3</v>
      </c>
      <c r="BU28" s="156">
        <v>3</v>
      </c>
      <c r="BV28" s="156">
        <v>3</v>
      </c>
      <c r="BW28" s="156">
        <v>3</v>
      </c>
      <c r="BX28" s="156">
        <v>3</v>
      </c>
      <c r="BY28" s="156">
        <v>3</v>
      </c>
      <c r="BZ28" s="156">
        <v>3</v>
      </c>
      <c r="CA28" s="156">
        <v>3</v>
      </c>
      <c r="CB28" s="156">
        <v>3</v>
      </c>
      <c r="CC28" s="156">
        <v>3</v>
      </c>
      <c r="CD28" s="156">
        <v>3</v>
      </c>
      <c r="CE28" s="156">
        <v>3</v>
      </c>
      <c r="CF28" s="156">
        <v>3</v>
      </c>
      <c r="CG28" s="156">
        <v>3</v>
      </c>
      <c r="CH28" s="156">
        <v>3</v>
      </c>
      <c r="CI28" s="156">
        <v>3</v>
      </c>
      <c r="CJ28" s="156">
        <v>3</v>
      </c>
      <c r="CK28" s="156">
        <v>3</v>
      </c>
      <c r="CL28" s="156">
        <v>3</v>
      </c>
      <c r="CM28" s="156">
        <v>3</v>
      </c>
      <c r="CN28" s="156">
        <v>3</v>
      </c>
      <c r="CO28" s="156">
        <v>3</v>
      </c>
      <c r="CP28" s="156">
        <v>3</v>
      </c>
      <c r="CQ28" s="156">
        <v>3</v>
      </c>
      <c r="CR28" s="156">
        <v>3</v>
      </c>
      <c r="CS28" s="156">
        <v>3</v>
      </c>
      <c r="CT28" s="158">
        <v>3</v>
      </c>
      <c r="CU28" s="158">
        <v>3</v>
      </c>
      <c r="CV28" s="158">
        <v>3</v>
      </c>
      <c r="CW28" s="163">
        <v>3</v>
      </c>
      <c r="CX28" s="163">
        <v>3</v>
      </c>
      <c r="CY28" s="163">
        <v>3</v>
      </c>
      <c r="CZ28" s="156">
        <v>3</v>
      </c>
      <c r="DA28" s="156">
        <v>3</v>
      </c>
      <c r="DB28" s="156">
        <v>3</v>
      </c>
      <c r="DC28" s="156">
        <v>3</v>
      </c>
      <c r="DD28" s="156">
        <v>3</v>
      </c>
      <c r="DE28" s="156">
        <v>3</v>
      </c>
      <c r="DF28" s="156">
        <v>3</v>
      </c>
      <c r="DG28" s="156">
        <v>3</v>
      </c>
      <c r="DH28" s="156">
        <v>3</v>
      </c>
      <c r="DI28" s="156">
        <v>3</v>
      </c>
      <c r="DJ28" s="156">
        <v>3</v>
      </c>
      <c r="DK28" s="156">
        <v>3</v>
      </c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  <c r="DW28" s="115"/>
      <c r="DX28" s="115"/>
      <c r="DY28" s="115"/>
      <c r="DZ28" s="115"/>
      <c r="EA28" s="115"/>
      <c r="EB28" s="115"/>
      <c r="EC28" s="115"/>
      <c r="ED28" s="115"/>
      <c r="EE28" s="115"/>
      <c r="EF28" s="115"/>
      <c r="EG28" s="115"/>
      <c r="EH28" s="115"/>
      <c r="EI28" s="115"/>
      <c r="EJ28" s="115"/>
      <c r="EK28" s="115"/>
      <c r="EL28" s="115"/>
      <c r="EM28" s="115"/>
      <c r="EN28" s="115"/>
      <c r="EO28" s="115"/>
      <c r="EP28" s="115"/>
      <c r="EQ28" s="115"/>
      <c r="ER28" s="115"/>
      <c r="ES28" s="115"/>
      <c r="ET28" s="115"/>
      <c r="EU28" s="115"/>
      <c r="EV28" s="115"/>
      <c r="EW28" s="115"/>
      <c r="EX28" s="115"/>
      <c r="EY28" s="115"/>
      <c r="EZ28" s="115"/>
      <c r="FA28" s="115"/>
      <c r="FB28" s="115"/>
      <c r="FC28" s="115"/>
      <c r="FD28" s="115"/>
      <c r="FE28" s="115"/>
      <c r="FF28" s="115"/>
      <c r="FG28" s="115"/>
      <c r="FH28" s="115"/>
      <c r="FI28" s="115"/>
      <c r="FJ28" s="115"/>
      <c r="FK28" s="115"/>
      <c r="FL28" s="115"/>
      <c r="FM28" s="115"/>
      <c r="FN28" s="115"/>
      <c r="FO28" s="115"/>
      <c r="FP28" s="115"/>
      <c r="FQ28" s="115"/>
      <c r="FR28" s="115"/>
      <c r="FS28" s="115"/>
      <c r="FT28" s="115"/>
      <c r="FU28" s="115"/>
      <c r="FV28" s="115"/>
      <c r="FW28" s="115"/>
      <c r="FX28" s="115"/>
      <c r="FY28" s="115"/>
      <c r="FZ28" s="115"/>
      <c r="GA28" s="115"/>
      <c r="GB28" s="115"/>
      <c r="GC28" s="115"/>
      <c r="GD28" s="115"/>
      <c r="GE28" s="115"/>
      <c r="GF28" s="115"/>
      <c r="GG28" s="115"/>
      <c r="GH28" s="115"/>
      <c r="GI28" s="115"/>
      <c r="GJ28" s="115"/>
      <c r="GK28" s="115"/>
      <c r="GL28" s="115"/>
      <c r="GM28" s="115"/>
      <c r="GN28" s="115"/>
      <c r="GO28" s="115"/>
      <c r="GP28" s="115"/>
      <c r="GQ28" s="115"/>
      <c r="GR28" s="115"/>
      <c r="GS28" s="115"/>
      <c r="GT28" s="115"/>
      <c r="GU28" s="115"/>
      <c r="GV28" s="115"/>
      <c r="GW28" s="115"/>
    </row>
    <row r="29" spans="1:205" s="110" customFormat="1">
      <c r="A29" s="164" t="s">
        <v>187</v>
      </c>
      <c r="B29" s="156">
        <v>17.59</v>
      </c>
      <c r="C29" s="156">
        <v>17.59</v>
      </c>
      <c r="D29" s="156">
        <v>17.59</v>
      </c>
      <c r="E29" s="156">
        <v>17.59</v>
      </c>
      <c r="F29" s="156">
        <v>17.59</v>
      </c>
      <c r="G29" s="156">
        <v>17.59</v>
      </c>
      <c r="H29" s="156">
        <v>18.417436575052854</v>
      </c>
      <c r="I29" s="156">
        <v>18.40813953488372</v>
      </c>
      <c r="J29" s="156">
        <v>18.40813953488372</v>
      </c>
      <c r="K29" s="156">
        <v>18.40813953488372</v>
      </c>
      <c r="L29" s="156">
        <v>18.40813953488372</v>
      </c>
      <c r="M29" s="156">
        <v>18.40813953488372</v>
      </c>
      <c r="N29" s="156">
        <v>19.329999999999998</v>
      </c>
      <c r="O29" s="156">
        <v>19.329999999999998</v>
      </c>
      <c r="P29" s="156">
        <v>19.329999999999998</v>
      </c>
      <c r="Q29" s="156">
        <v>19.386028985507245</v>
      </c>
      <c r="R29" s="156">
        <v>19.386028985507245</v>
      </c>
      <c r="S29" s="156">
        <v>19.386028985507245</v>
      </c>
      <c r="T29" s="156">
        <v>19.554115942028982</v>
      </c>
      <c r="U29" s="156">
        <v>19.554115942028982</v>
      </c>
      <c r="V29" s="156">
        <v>19.554115942028982</v>
      </c>
      <c r="W29" s="156">
        <v>19.554115942028982</v>
      </c>
      <c r="X29" s="156">
        <v>19.554115942028982</v>
      </c>
      <c r="Y29" s="156">
        <v>19.554115942028982</v>
      </c>
      <c r="Z29" s="156">
        <v>19.59</v>
      </c>
      <c r="AA29" s="156">
        <v>19.59</v>
      </c>
      <c r="AB29" s="156">
        <v>19.59</v>
      </c>
      <c r="AC29" s="156">
        <v>19.59</v>
      </c>
      <c r="AD29" s="156">
        <v>19.59</v>
      </c>
      <c r="AE29" s="156">
        <v>19.59</v>
      </c>
      <c r="AF29" s="156">
        <v>19.59</v>
      </c>
      <c r="AG29" s="156">
        <v>19.59</v>
      </c>
      <c r="AH29" s="156">
        <v>19.59</v>
      </c>
      <c r="AI29" s="156">
        <v>19.59</v>
      </c>
      <c r="AJ29" s="156">
        <v>19.59</v>
      </c>
      <c r="AK29" s="156">
        <v>19.59</v>
      </c>
      <c r="AL29" s="156">
        <v>20.04</v>
      </c>
      <c r="AM29" s="156">
        <v>20.04</v>
      </c>
      <c r="AN29" s="156">
        <v>20.04</v>
      </c>
      <c r="AO29" s="156">
        <v>20.107333053338934</v>
      </c>
      <c r="AP29" s="156">
        <v>19.442419151616967</v>
      </c>
      <c r="AQ29" s="156">
        <v>19.442419151616967</v>
      </c>
      <c r="AR29" s="156">
        <v>19.442419151616967</v>
      </c>
      <c r="AS29" s="156">
        <v>19.442419151616967</v>
      </c>
      <c r="AT29" s="156">
        <v>19.442419151616967</v>
      </c>
      <c r="AU29" s="156">
        <v>19.442419151616967</v>
      </c>
      <c r="AV29" s="156">
        <v>19.442419151616967</v>
      </c>
      <c r="AW29" s="156">
        <v>19.442419151616967</v>
      </c>
      <c r="AX29" s="156">
        <v>17.670000000000002</v>
      </c>
      <c r="AY29" s="156">
        <v>17.670000000000002</v>
      </c>
      <c r="AZ29" s="156">
        <v>17.670000000000002</v>
      </c>
      <c r="BA29" s="156">
        <v>17.670000000000002</v>
      </c>
      <c r="BB29" s="156">
        <v>17.670000000000002</v>
      </c>
      <c r="BC29" s="156">
        <v>17.670000000000002</v>
      </c>
      <c r="BD29" s="156">
        <v>17.670000000000002</v>
      </c>
      <c r="BE29" s="156">
        <v>17.670000000000002</v>
      </c>
      <c r="BF29" s="156">
        <v>17.670000000000002</v>
      </c>
      <c r="BG29" s="156">
        <v>17.670000000000002</v>
      </c>
      <c r="BH29" s="156">
        <v>17.670000000000002</v>
      </c>
      <c r="BI29" s="156">
        <v>16.984356984478936</v>
      </c>
      <c r="BJ29" s="156">
        <v>18.62</v>
      </c>
      <c r="BK29" s="156">
        <v>18.62</v>
      </c>
      <c r="BL29" s="156">
        <v>18.62</v>
      </c>
      <c r="BM29" s="156">
        <v>18.590460074034901</v>
      </c>
      <c r="BN29" s="156">
        <v>18.590460074034901</v>
      </c>
      <c r="BO29" s="156">
        <v>18.590460074034901</v>
      </c>
      <c r="BP29" s="156">
        <v>18.590460074034901</v>
      </c>
      <c r="BQ29" s="156">
        <v>18.590460074034901</v>
      </c>
      <c r="BR29" s="156">
        <v>18.590460074034901</v>
      </c>
      <c r="BS29" s="156">
        <v>18.590460074034901</v>
      </c>
      <c r="BT29" s="156">
        <v>18.590460074034901</v>
      </c>
      <c r="BU29" s="156">
        <v>18.590460074034901</v>
      </c>
      <c r="BV29" s="156">
        <v>19.809999999999999</v>
      </c>
      <c r="BW29" s="156">
        <v>19.809999999999999</v>
      </c>
      <c r="BX29" s="156">
        <v>19.809999999999999</v>
      </c>
      <c r="BY29" s="156">
        <v>19.809999999999999</v>
      </c>
      <c r="BZ29" s="156">
        <v>19.809999999999999</v>
      </c>
      <c r="CA29" s="156">
        <v>19.809999999999999</v>
      </c>
      <c r="CB29" s="156">
        <v>19.809999999999999</v>
      </c>
      <c r="CC29" s="156">
        <v>19.809999999999999</v>
      </c>
      <c r="CD29" s="156">
        <v>19.809999999999999</v>
      </c>
      <c r="CE29" s="156">
        <v>20.476871287128713</v>
      </c>
      <c r="CF29" s="156">
        <v>20.476871287128713</v>
      </c>
      <c r="CG29" s="156">
        <v>13.111866336633662</v>
      </c>
      <c r="CH29" s="156">
        <v>21.36</v>
      </c>
      <c r="CI29" s="156">
        <v>21.36</v>
      </c>
      <c r="CJ29" s="156">
        <v>21.36</v>
      </c>
      <c r="CK29" s="156">
        <v>21.38059787849566</v>
      </c>
      <c r="CL29" s="156">
        <v>21.38059787849566</v>
      </c>
      <c r="CM29" s="156">
        <v>21.38059787849566</v>
      </c>
      <c r="CN29" s="156">
        <v>21.339402121504339</v>
      </c>
      <c r="CO29" s="156">
        <v>21.339402121504339</v>
      </c>
      <c r="CP29" s="156">
        <v>25.386885245901642</v>
      </c>
      <c r="CQ29" s="156">
        <v>25.386885245901642</v>
      </c>
      <c r="CR29" s="156">
        <v>25.386885245901642</v>
      </c>
      <c r="CS29" s="156">
        <v>25.386885245901642</v>
      </c>
      <c r="CT29" s="158">
        <v>26.03</v>
      </c>
      <c r="CU29" s="158">
        <v>26.03</v>
      </c>
      <c r="CV29" s="158">
        <v>26.047599729546995</v>
      </c>
      <c r="CW29" s="163">
        <v>26.03</v>
      </c>
      <c r="CX29" s="163">
        <v>26.03</v>
      </c>
      <c r="CY29" s="163">
        <v>26.42</v>
      </c>
      <c r="CZ29" s="156">
        <v>26.416987480438188</v>
      </c>
      <c r="DA29" s="156">
        <v>26.416987480438188</v>
      </c>
      <c r="DB29" s="156">
        <v>26.416987480438188</v>
      </c>
      <c r="DC29" s="156">
        <v>26.406803599374022</v>
      </c>
      <c r="DD29" s="156">
        <v>26.406803599374022</v>
      </c>
      <c r="DE29" s="156">
        <v>26.406803599374022</v>
      </c>
      <c r="DF29" s="156">
        <v>28.07</v>
      </c>
      <c r="DG29" s="156">
        <v>28.07</v>
      </c>
      <c r="DH29" s="156">
        <v>28.07</v>
      </c>
      <c r="DI29" s="156">
        <v>28.313815461346632</v>
      </c>
      <c r="DJ29" s="156">
        <v>28.294036337727114</v>
      </c>
      <c r="DK29" s="156">
        <v>28.294036337727114</v>
      </c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15"/>
      <c r="EI29" s="115"/>
      <c r="EJ29" s="115"/>
      <c r="EK29" s="115"/>
      <c r="EL29" s="115"/>
      <c r="EM29" s="115"/>
      <c r="EN29" s="115"/>
      <c r="EO29" s="115"/>
      <c r="EP29" s="115"/>
      <c r="EQ29" s="115"/>
      <c r="ER29" s="115"/>
      <c r="ES29" s="115"/>
      <c r="ET29" s="115"/>
      <c r="EU29" s="115"/>
      <c r="EV29" s="115"/>
      <c r="EW29" s="115"/>
      <c r="EX29" s="115"/>
      <c r="EY29" s="115"/>
      <c r="EZ29" s="115"/>
      <c r="FA29" s="115"/>
      <c r="FB29" s="115"/>
      <c r="FC29" s="115"/>
      <c r="FD29" s="115"/>
      <c r="FE29" s="115"/>
      <c r="FF29" s="115"/>
      <c r="FG29" s="115"/>
      <c r="FH29" s="115"/>
      <c r="FI29" s="115"/>
      <c r="FJ29" s="115"/>
      <c r="FK29" s="115"/>
      <c r="FL29" s="115"/>
      <c r="FM29" s="115"/>
      <c r="FN29" s="115"/>
      <c r="FO29" s="115"/>
      <c r="FP29" s="115"/>
      <c r="FQ29" s="115"/>
      <c r="FR29" s="115"/>
      <c r="FS29" s="115"/>
      <c r="FT29" s="115"/>
      <c r="FU29" s="115"/>
      <c r="FV29" s="115"/>
      <c r="FW29" s="115"/>
      <c r="FX29" s="115"/>
      <c r="FY29" s="115"/>
      <c r="FZ29" s="115"/>
      <c r="GA29" s="115"/>
      <c r="GB29" s="115"/>
      <c r="GC29" s="115"/>
      <c r="GD29" s="115"/>
      <c r="GE29" s="115"/>
      <c r="GF29" s="115"/>
      <c r="GG29" s="115"/>
      <c r="GH29" s="115"/>
      <c r="GI29" s="115"/>
      <c r="GJ29" s="115"/>
      <c r="GK29" s="115"/>
      <c r="GL29" s="115"/>
      <c r="GM29" s="115"/>
      <c r="GN29" s="115"/>
      <c r="GO29" s="115"/>
      <c r="GP29" s="115"/>
      <c r="GQ29" s="115"/>
      <c r="GR29" s="115"/>
      <c r="GS29" s="115"/>
      <c r="GT29" s="115"/>
      <c r="GU29" s="115"/>
      <c r="GV29" s="115"/>
      <c r="GW29" s="115"/>
    </row>
    <row r="30" spans="1:205" s="110" customFormat="1">
      <c r="A30" s="155" t="s">
        <v>188</v>
      </c>
      <c r="B30" s="156">
        <v>13.11</v>
      </c>
      <c r="C30" s="156">
        <v>13.11</v>
      </c>
      <c r="D30" s="156">
        <v>13.11</v>
      </c>
      <c r="E30" s="156">
        <v>13.11</v>
      </c>
      <c r="F30" s="156">
        <v>13.11</v>
      </c>
      <c r="G30" s="156">
        <v>13.11</v>
      </c>
      <c r="H30" s="156">
        <v>16.136926605504588</v>
      </c>
      <c r="I30" s="156">
        <v>16.136926605504588</v>
      </c>
      <c r="J30" s="156">
        <v>16.136926605504588</v>
      </c>
      <c r="K30" s="156">
        <v>16.136926605504588</v>
      </c>
      <c r="L30" s="156">
        <v>16.136926605504588</v>
      </c>
      <c r="M30" s="156">
        <v>16.136926605504588</v>
      </c>
      <c r="N30" s="156">
        <v>16.21</v>
      </c>
      <c r="O30" s="156">
        <v>16.21</v>
      </c>
      <c r="P30" s="156">
        <v>16.21</v>
      </c>
      <c r="Q30" s="156">
        <v>16.21</v>
      </c>
      <c r="R30" s="156">
        <v>16.21</v>
      </c>
      <c r="S30" s="156">
        <v>16.21</v>
      </c>
      <c r="T30" s="156">
        <v>16.21</v>
      </c>
      <c r="U30" s="156">
        <v>16.21</v>
      </c>
      <c r="V30" s="156">
        <v>16.21</v>
      </c>
      <c r="W30" s="156">
        <v>16.21</v>
      </c>
      <c r="X30" s="156">
        <v>16.21</v>
      </c>
      <c r="Y30" s="156">
        <v>16.21</v>
      </c>
      <c r="Z30" s="156">
        <v>16.54</v>
      </c>
      <c r="AA30" s="156">
        <v>16.54</v>
      </c>
      <c r="AB30" s="156">
        <v>16.54</v>
      </c>
      <c r="AC30" s="156">
        <v>16.54</v>
      </c>
      <c r="AD30" s="156">
        <v>16.54</v>
      </c>
      <c r="AE30" s="156">
        <v>16.54</v>
      </c>
      <c r="AF30" s="156">
        <v>16.54</v>
      </c>
      <c r="AG30" s="156">
        <v>16.54</v>
      </c>
      <c r="AH30" s="156">
        <v>16.54</v>
      </c>
      <c r="AI30" s="156">
        <v>16.54</v>
      </c>
      <c r="AJ30" s="156">
        <v>16.54</v>
      </c>
      <c r="AK30" s="156">
        <v>16.54</v>
      </c>
      <c r="AL30" s="156">
        <v>17.23</v>
      </c>
      <c r="AM30" s="156">
        <v>17.23</v>
      </c>
      <c r="AN30" s="156">
        <v>17.23</v>
      </c>
      <c r="AO30" s="156">
        <v>17.23</v>
      </c>
      <c r="AP30" s="156">
        <v>17.056782968657597</v>
      </c>
      <c r="AQ30" s="156">
        <v>17.056782968657597</v>
      </c>
      <c r="AR30" s="156">
        <v>17.056782968657597</v>
      </c>
      <c r="AS30" s="156">
        <v>17.056782968657597</v>
      </c>
      <c r="AT30" s="156">
        <v>17.056782968657597</v>
      </c>
      <c r="AU30" s="156">
        <v>17.128107628622118</v>
      </c>
      <c r="AV30" s="156">
        <v>17.128107628622118</v>
      </c>
      <c r="AW30" s="156">
        <v>17.128107628622118</v>
      </c>
      <c r="AX30" s="156">
        <v>17.989999999999998</v>
      </c>
      <c r="AY30" s="156">
        <v>18.151345291479821</v>
      </c>
      <c r="AZ30" s="156">
        <v>18.151345291479821</v>
      </c>
      <c r="BA30" s="156">
        <v>18.151345291479821</v>
      </c>
      <c r="BB30" s="156">
        <v>18.151345291479821</v>
      </c>
      <c r="BC30" s="156">
        <v>18.151345291479821</v>
      </c>
      <c r="BD30" s="156">
        <v>18.090840807174889</v>
      </c>
      <c r="BE30" s="156">
        <v>18.090840807174889</v>
      </c>
      <c r="BF30" s="156">
        <v>18.090840807174889</v>
      </c>
      <c r="BG30" s="156">
        <v>18.090840807174889</v>
      </c>
      <c r="BH30" s="156">
        <v>18.090840807174889</v>
      </c>
      <c r="BI30" s="156">
        <v>18.090840807174889</v>
      </c>
      <c r="BJ30" s="156">
        <v>17.97</v>
      </c>
      <c r="BK30" s="156">
        <v>17.97</v>
      </c>
      <c r="BL30" s="156">
        <v>17.97</v>
      </c>
      <c r="BM30" s="156">
        <v>17.949966555183945</v>
      </c>
      <c r="BN30" s="156">
        <v>17.949966555183945</v>
      </c>
      <c r="BO30" s="156">
        <v>17.949966555183945</v>
      </c>
      <c r="BP30" s="156">
        <v>17.949966555183945</v>
      </c>
      <c r="BQ30" s="156">
        <v>17.949966555183945</v>
      </c>
      <c r="BR30" s="156">
        <v>17.949966555183945</v>
      </c>
      <c r="BS30" s="156">
        <v>17.949966555183945</v>
      </c>
      <c r="BT30" s="156">
        <v>17.949966555183945</v>
      </c>
      <c r="BU30" s="156">
        <v>17.949966555183945</v>
      </c>
      <c r="BV30" s="156">
        <v>18.05</v>
      </c>
      <c r="BW30" s="156">
        <v>18.05</v>
      </c>
      <c r="BX30" s="156">
        <v>18.05</v>
      </c>
      <c r="BY30" s="156">
        <v>18.05</v>
      </c>
      <c r="BZ30" s="156">
        <v>18.05</v>
      </c>
      <c r="CA30" s="156">
        <v>18.05</v>
      </c>
      <c r="CB30" s="156">
        <v>18.05</v>
      </c>
      <c r="CC30" s="156">
        <v>18.05</v>
      </c>
      <c r="CD30" s="156">
        <v>18.05</v>
      </c>
      <c r="CE30" s="156">
        <v>18.05</v>
      </c>
      <c r="CF30" s="156">
        <v>18.05</v>
      </c>
      <c r="CG30" s="156">
        <v>17.309179145867997</v>
      </c>
      <c r="CH30" s="156">
        <v>18.02</v>
      </c>
      <c r="CI30" s="156">
        <v>18.02</v>
      </c>
      <c r="CJ30" s="156">
        <v>18.02</v>
      </c>
      <c r="CK30" s="156">
        <v>18.02</v>
      </c>
      <c r="CL30" s="156">
        <v>18.02</v>
      </c>
      <c r="CM30" s="156">
        <v>18.02</v>
      </c>
      <c r="CN30" s="156">
        <v>18.02</v>
      </c>
      <c r="CO30" s="156">
        <v>18.02</v>
      </c>
      <c r="CP30" s="156">
        <v>12.948443213296398</v>
      </c>
      <c r="CQ30" s="156">
        <v>12.948443213296398</v>
      </c>
      <c r="CR30" s="156">
        <v>12.948443213296398</v>
      </c>
      <c r="CS30" s="156">
        <v>12.948443213296398</v>
      </c>
      <c r="CT30" s="158">
        <v>13.08</v>
      </c>
      <c r="CU30" s="158">
        <v>13.08</v>
      </c>
      <c r="CV30" s="158">
        <v>13.08</v>
      </c>
      <c r="CW30" s="163">
        <v>13.14</v>
      </c>
      <c r="CX30" s="163">
        <v>13.14</v>
      </c>
      <c r="CY30" s="163">
        <v>13.14</v>
      </c>
      <c r="CZ30" s="156">
        <v>12.525762711864408</v>
      </c>
      <c r="DA30" s="156">
        <v>12.515685670261941</v>
      </c>
      <c r="DB30" s="156">
        <v>12.515685670261941</v>
      </c>
      <c r="DC30" s="156">
        <v>12.435069337442219</v>
      </c>
      <c r="DD30" s="156">
        <v>12.435069337442219</v>
      </c>
      <c r="DE30" s="156">
        <v>12.435069337442219</v>
      </c>
      <c r="DF30" s="156">
        <v>10.86</v>
      </c>
      <c r="DG30" s="156">
        <v>10.86</v>
      </c>
      <c r="DH30" s="156">
        <v>10.86</v>
      </c>
      <c r="DI30" s="156">
        <v>12.830497237569062</v>
      </c>
      <c r="DJ30" s="156">
        <v>11.714364640883977</v>
      </c>
      <c r="DK30" s="156">
        <v>11.714364640883977</v>
      </c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  <c r="FP30" s="115"/>
      <c r="FQ30" s="115"/>
      <c r="FR30" s="115"/>
      <c r="FS30" s="115"/>
      <c r="FT30" s="115"/>
      <c r="FU30" s="115"/>
      <c r="FV30" s="115"/>
      <c r="FW30" s="115"/>
      <c r="FX30" s="115"/>
      <c r="FY30" s="115"/>
      <c r="FZ30" s="115"/>
      <c r="GA30" s="115"/>
      <c r="GB30" s="115"/>
      <c r="GC30" s="115"/>
      <c r="GD30" s="115"/>
      <c r="GE30" s="115"/>
      <c r="GF30" s="115"/>
      <c r="GG30" s="115"/>
      <c r="GH30" s="115"/>
      <c r="GI30" s="115"/>
      <c r="GJ30" s="115"/>
      <c r="GK30" s="115"/>
      <c r="GL30" s="115"/>
      <c r="GM30" s="115"/>
      <c r="GN30" s="115"/>
      <c r="GO30" s="115"/>
      <c r="GP30" s="115"/>
      <c r="GQ30" s="115"/>
      <c r="GR30" s="115"/>
      <c r="GS30" s="115"/>
      <c r="GT30" s="115"/>
      <c r="GU30" s="115"/>
      <c r="GV30" s="115"/>
      <c r="GW30" s="115"/>
    </row>
    <row r="31" spans="1:205" s="110" customFormat="1">
      <c r="A31" s="155" t="s">
        <v>189</v>
      </c>
      <c r="B31" s="156">
        <v>0.66</v>
      </c>
      <c r="C31" s="156">
        <v>0.66</v>
      </c>
      <c r="D31" s="156">
        <v>0.66</v>
      </c>
      <c r="E31" s="156">
        <v>0.6568892380204242</v>
      </c>
      <c r="F31" s="156">
        <v>0.6568892380204242</v>
      </c>
      <c r="G31" s="156">
        <v>0.6568892380204242</v>
      </c>
      <c r="H31" s="156">
        <v>0.6568892380204242</v>
      </c>
      <c r="I31" s="156">
        <v>0.6568892380204242</v>
      </c>
      <c r="J31" s="156">
        <v>0.6568892380204242</v>
      </c>
      <c r="K31" s="156">
        <v>0.6568892380204242</v>
      </c>
      <c r="L31" s="156">
        <v>0.6568892380204242</v>
      </c>
      <c r="M31" s="156">
        <v>0.6568892380204242</v>
      </c>
      <c r="N31" s="156">
        <v>0.72</v>
      </c>
      <c r="O31" s="156">
        <v>0.72</v>
      </c>
      <c r="P31" s="156">
        <v>0.72</v>
      </c>
      <c r="Q31" s="156">
        <v>0.72</v>
      </c>
      <c r="R31" s="156">
        <v>0.72</v>
      </c>
      <c r="S31" s="156">
        <v>0.72</v>
      </c>
      <c r="T31" s="156">
        <v>0.72</v>
      </c>
      <c r="U31" s="156">
        <v>0.72</v>
      </c>
      <c r="V31" s="156">
        <v>0.72</v>
      </c>
      <c r="W31" s="156">
        <v>0.7212521739130433</v>
      </c>
      <c r="X31" s="156">
        <v>0.7212521739130433</v>
      </c>
      <c r="Y31" s="156">
        <v>0.7212521739130433</v>
      </c>
      <c r="Z31" s="156">
        <v>0.85</v>
      </c>
      <c r="AA31" s="156">
        <v>0.85</v>
      </c>
      <c r="AB31" s="156">
        <v>0.85</v>
      </c>
      <c r="AC31" s="156">
        <v>0.85</v>
      </c>
      <c r="AD31" s="156">
        <v>0.85</v>
      </c>
      <c r="AE31" s="156">
        <v>0.85</v>
      </c>
      <c r="AF31" s="156">
        <v>0.85</v>
      </c>
      <c r="AG31" s="156">
        <v>0.85</v>
      </c>
      <c r="AH31" s="156">
        <v>0.85</v>
      </c>
      <c r="AI31" s="156">
        <v>0.85</v>
      </c>
      <c r="AJ31" s="156">
        <v>0.85</v>
      </c>
      <c r="AK31" s="156">
        <v>0.85</v>
      </c>
      <c r="AL31" s="156">
        <v>0.88</v>
      </c>
      <c r="AM31" s="156">
        <v>0.88</v>
      </c>
      <c r="AN31" s="156">
        <v>0.88</v>
      </c>
      <c r="AO31" s="156">
        <v>0.8810438908659548</v>
      </c>
      <c r="AP31" s="156">
        <v>0.96559905100830379</v>
      </c>
      <c r="AQ31" s="156">
        <v>0.96559905100830379</v>
      </c>
      <c r="AR31" s="156">
        <v>0.96559905100830379</v>
      </c>
      <c r="AS31" s="156">
        <v>0.96559905100830379</v>
      </c>
      <c r="AT31" s="156">
        <v>0.96559905100830379</v>
      </c>
      <c r="AU31" s="156">
        <v>0.96559905100830379</v>
      </c>
      <c r="AV31" s="156">
        <v>0.96559905100830379</v>
      </c>
      <c r="AW31" s="156">
        <v>0.96559905100830379</v>
      </c>
      <c r="AX31" s="156">
        <v>1</v>
      </c>
      <c r="AY31" s="156">
        <v>1</v>
      </c>
      <c r="AZ31" s="156">
        <v>1</v>
      </c>
      <c r="BA31" s="156">
        <v>1</v>
      </c>
      <c r="BB31" s="156">
        <v>1</v>
      </c>
      <c r="BC31" s="156">
        <v>1</v>
      </c>
      <c r="BD31" s="156">
        <v>1</v>
      </c>
      <c r="BE31" s="156">
        <v>1</v>
      </c>
      <c r="BF31" s="156">
        <v>1</v>
      </c>
      <c r="BG31" s="156">
        <v>1</v>
      </c>
      <c r="BH31" s="156">
        <v>1</v>
      </c>
      <c r="BI31" s="156">
        <v>1</v>
      </c>
      <c r="BJ31" s="156">
        <v>0.91000000000000014</v>
      </c>
      <c r="BK31" s="156">
        <v>0.91000000000000014</v>
      </c>
      <c r="BL31" s="156">
        <v>0.91000000000000014</v>
      </c>
      <c r="BM31" s="156">
        <v>0.91000000000000014</v>
      </c>
      <c r="BN31" s="156">
        <v>0.91000000000000014</v>
      </c>
      <c r="BO31" s="156">
        <v>0.91000000000000014</v>
      </c>
      <c r="BP31" s="156">
        <v>0.91000000000000014</v>
      </c>
      <c r="BQ31" s="156">
        <v>0.91000000000000014</v>
      </c>
      <c r="BR31" s="156">
        <v>0.91000000000000014</v>
      </c>
      <c r="BS31" s="156">
        <v>0.91000000000000014</v>
      </c>
      <c r="BT31" s="156">
        <v>0.91000000000000014</v>
      </c>
      <c r="BU31" s="156">
        <v>0.91000000000000014</v>
      </c>
      <c r="BV31" s="156">
        <v>1.04</v>
      </c>
      <c r="BW31" s="156">
        <v>1.04</v>
      </c>
      <c r="BX31" s="156">
        <v>1.04</v>
      </c>
      <c r="BY31" s="156">
        <v>1.04</v>
      </c>
      <c r="BZ31" s="156">
        <v>1.04</v>
      </c>
      <c r="CA31" s="156">
        <v>1.04</v>
      </c>
      <c r="CB31" s="156">
        <v>1.04</v>
      </c>
      <c r="CC31" s="156">
        <v>1.04</v>
      </c>
      <c r="CD31" s="156">
        <v>1.04</v>
      </c>
      <c r="CE31" s="156">
        <v>1.04</v>
      </c>
      <c r="CF31" s="156">
        <v>1.04</v>
      </c>
      <c r="CG31" s="156">
        <v>1.0461538461538462</v>
      </c>
      <c r="CH31" s="156">
        <v>0.16999999999999993</v>
      </c>
      <c r="CI31" s="156">
        <v>0.16999999999999993</v>
      </c>
      <c r="CJ31" s="156">
        <v>0.16999999999999993</v>
      </c>
      <c r="CK31" s="156">
        <v>0.16999999999999993</v>
      </c>
      <c r="CL31" s="156">
        <v>0.16999999999999993</v>
      </c>
      <c r="CM31" s="156">
        <v>0.16999999999999993</v>
      </c>
      <c r="CN31" s="156">
        <v>0.16999999999999993</v>
      </c>
      <c r="CO31" s="156">
        <v>0.16999999999999993</v>
      </c>
      <c r="CP31" s="156">
        <v>0.16999999999999993</v>
      </c>
      <c r="CQ31" s="156">
        <v>0.16999999999999993</v>
      </c>
      <c r="CR31" s="156">
        <v>0.16999999999999993</v>
      </c>
      <c r="CS31" s="156">
        <v>0.16999999999999993</v>
      </c>
      <c r="CT31" s="158">
        <v>0.18</v>
      </c>
      <c r="CU31" s="158">
        <v>0.18</v>
      </c>
      <c r="CV31" s="158">
        <v>0.18</v>
      </c>
      <c r="CW31" s="163">
        <v>0.18</v>
      </c>
      <c r="CX31" s="163">
        <v>0.18</v>
      </c>
      <c r="CY31" s="163">
        <v>0.18</v>
      </c>
      <c r="CZ31" s="156">
        <v>0.18</v>
      </c>
      <c r="DA31" s="156">
        <v>0.18</v>
      </c>
      <c r="DB31" s="156">
        <v>0.18</v>
      </c>
      <c r="DC31" s="156">
        <v>0.18</v>
      </c>
      <c r="DD31" s="156">
        <v>0.18</v>
      </c>
      <c r="DE31" s="156">
        <v>0.18</v>
      </c>
      <c r="DF31" s="156">
        <v>0.13000000000000078</v>
      </c>
      <c r="DG31" s="156">
        <v>0.11807788944723691</v>
      </c>
      <c r="DH31" s="156">
        <v>0.16349246231155778</v>
      </c>
      <c r="DI31" s="156">
        <v>0.18</v>
      </c>
      <c r="DJ31" s="156">
        <v>0.18</v>
      </c>
      <c r="DK31" s="156">
        <v>0.18</v>
      </c>
      <c r="DL31" s="115"/>
      <c r="DM31" s="115"/>
      <c r="DN31" s="115"/>
      <c r="DO31" s="115"/>
      <c r="DP31" s="115"/>
      <c r="DQ31" s="115"/>
      <c r="DR31" s="115"/>
      <c r="DS31" s="115"/>
      <c r="DT31" s="115"/>
      <c r="DU31" s="115"/>
      <c r="DV31" s="115"/>
      <c r="DW31" s="115"/>
      <c r="DX31" s="115"/>
      <c r="DY31" s="115"/>
      <c r="DZ31" s="115"/>
      <c r="EA31" s="115"/>
      <c r="EB31" s="115"/>
      <c r="EC31" s="115"/>
      <c r="ED31" s="115"/>
      <c r="EE31" s="115"/>
      <c r="EF31" s="115"/>
      <c r="EG31" s="115"/>
      <c r="EH31" s="115"/>
      <c r="EI31" s="115"/>
      <c r="EJ31" s="115"/>
      <c r="EK31" s="115"/>
      <c r="EL31" s="115"/>
      <c r="EM31" s="115"/>
      <c r="EN31" s="115"/>
      <c r="EO31" s="115"/>
      <c r="EP31" s="115"/>
      <c r="EQ31" s="115"/>
      <c r="ER31" s="115"/>
      <c r="ES31" s="115"/>
      <c r="ET31" s="115"/>
      <c r="EU31" s="115"/>
      <c r="EV31" s="115"/>
      <c r="EW31" s="115"/>
      <c r="EX31" s="115"/>
      <c r="EY31" s="115"/>
      <c r="EZ31" s="115"/>
      <c r="FA31" s="115"/>
      <c r="FB31" s="115"/>
      <c r="FC31" s="115"/>
      <c r="FD31" s="115"/>
      <c r="FE31" s="115"/>
      <c r="FF31" s="115"/>
      <c r="FG31" s="115"/>
      <c r="FH31" s="115"/>
      <c r="FI31" s="115"/>
      <c r="FJ31" s="115"/>
      <c r="FK31" s="115"/>
      <c r="FL31" s="115"/>
      <c r="FM31" s="115"/>
      <c r="FN31" s="115"/>
      <c r="FO31" s="115"/>
      <c r="FP31" s="115"/>
      <c r="FQ31" s="115"/>
      <c r="FR31" s="115"/>
      <c r="FS31" s="115"/>
      <c r="FT31" s="115"/>
      <c r="FU31" s="115"/>
      <c r="FV31" s="115"/>
      <c r="FW31" s="115"/>
      <c r="FX31" s="115"/>
      <c r="FY31" s="115"/>
      <c r="FZ31" s="115"/>
      <c r="GA31" s="115"/>
      <c r="GB31" s="115"/>
      <c r="GC31" s="115"/>
      <c r="GD31" s="115"/>
      <c r="GE31" s="115"/>
      <c r="GF31" s="115"/>
      <c r="GG31" s="115"/>
      <c r="GH31" s="115"/>
      <c r="GI31" s="115"/>
      <c r="GJ31" s="115"/>
      <c r="GK31" s="115"/>
      <c r="GL31" s="115"/>
      <c r="GM31" s="115"/>
      <c r="GN31" s="115"/>
      <c r="GO31" s="115"/>
      <c r="GP31" s="115"/>
      <c r="GQ31" s="115"/>
      <c r="GR31" s="115"/>
      <c r="GS31" s="115"/>
      <c r="GT31" s="115"/>
      <c r="GU31" s="115"/>
      <c r="GV31" s="115"/>
      <c r="GW31" s="115"/>
    </row>
    <row r="32" spans="1:205" s="110" customFormat="1">
      <c r="A32" s="155" t="s">
        <v>190</v>
      </c>
      <c r="B32" s="156">
        <v>6.35</v>
      </c>
      <c r="C32" s="156">
        <v>6.35</v>
      </c>
      <c r="D32" s="156">
        <v>6.35</v>
      </c>
      <c r="E32" s="156">
        <v>6.3</v>
      </c>
      <c r="F32" s="156">
        <v>6.3</v>
      </c>
      <c r="G32" s="156">
        <v>6.3</v>
      </c>
      <c r="H32" s="156">
        <v>6.3</v>
      </c>
      <c r="I32" s="156">
        <v>6.3</v>
      </c>
      <c r="J32" s="156">
        <v>6.3</v>
      </c>
      <c r="K32" s="156">
        <v>6.3</v>
      </c>
      <c r="L32" s="156">
        <v>6.3</v>
      </c>
      <c r="M32" s="156">
        <v>6.3</v>
      </c>
      <c r="N32" s="156">
        <v>5.7</v>
      </c>
      <c r="O32" s="156">
        <v>5.7</v>
      </c>
      <c r="P32" s="156">
        <v>5.7</v>
      </c>
      <c r="Q32" s="156">
        <v>5.7</v>
      </c>
      <c r="R32" s="156">
        <v>5.7</v>
      </c>
      <c r="S32" s="156">
        <v>5.7</v>
      </c>
      <c r="T32" s="156">
        <v>5.7</v>
      </c>
      <c r="U32" s="156">
        <v>5.7</v>
      </c>
      <c r="V32" s="156">
        <v>5.7</v>
      </c>
      <c r="W32" s="156">
        <v>5.7</v>
      </c>
      <c r="X32" s="156">
        <v>5.7</v>
      </c>
      <c r="Y32" s="156">
        <v>5.7</v>
      </c>
      <c r="Z32" s="156">
        <v>6.2</v>
      </c>
      <c r="AA32" s="156">
        <v>6.2</v>
      </c>
      <c r="AB32" s="156">
        <v>6.2</v>
      </c>
      <c r="AC32" s="156">
        <v>6.2</v>
      </c>
      <c r="AD32" s="156">
        <v>6.2</v>
      </c>
      <c r="AE32" s="156">
        <v>6.2</v>
      </c>
      <c r="AF32" s="156">
        <v>6.2</v>
      </c>
      <c r="AG32" s="156">
        <v>6.2</v>
      </c>
      <c r="AH32" s="156">
        <v>6.2</v>
      </c>
      <c r="AI32" s="156">
        <v>6.2</v>
      </c>
      <c r="AJ32" s="156">
        <v>6.2</v>
      </c>
      <c r="AK32" s="156">
        <v>6.2</v>
      </c>
      <c r="AL32" s="156">
        <v>8.4</v>
      </c>
      <c r="AM32" s="156">
        <v>8.4</v>
      </c>
      <c r="AN32" s="156">
        <v>8.4</v>
      </c>
      <c r="AO32" s="156">
        <v>8.4</v>
      </c>
      <c r="AP32" s="156">
        <v>8.4</v>
      </c>
      <c r="AQ32" s="156">
        <v>8.4</v>
      </c>
      <c r="AR32" s="156">
        <v>8.4</v>
      </c>
      <c r="AS32" s="156">
        <v>8.4</v>
      </c>
      <c r="AT32" s="156">
        <v>8.4</v>
      </c>
      <c r="AU32" s="156">
        <v>8.4</v>
      </c>
      <c r="AV32" s="156">
        <v>8.4</v>
      </c>
      <c r="AW32" s="156">
        <v>8.4</v>
      </c>
      <c r="AX32" s="156">
        <v>9.9</v>
      </c>
      <c r="AY32" s="156">
        <v>9.9</v>
      </c>
      <c r="AZ32" s="156">
        <v>9.9</v>
      </c>
      <c r="BA32" s="156">
        <v>9.9</v>
      </c>
      <c r="BB32" s="156">
        <v>9.9</v>
      </c>
      <c r="BC32" s="156">
        <v>9.9</v>
      </c>
      <c r="BD32" s="156">
        <v>9.9</v>
      </c>
      <c r="BE32" s="156">
        <v>9.9</v>
      </c>
      <c r="BF32" s="156">
        <v>9.9</v>
      </c>
      <c r="BG32" s="156">
        <v>9.9</v>
      </c>
      <c r="BH32" s="156">
        <v>9.9</v>
      </c>
      <c r="BI32" s="156">
        <v>9.9</v>
      </c>
      <c r="BJ32" s="156">
        <v>7.4</v>
      </c>
      <c r="BK32" s="156">
        <v>7.4</v>
      </c>
      <c r="BL32" s="156">
        <v>7.4</v>
      </c>
      <c r="BM32" s="156">
        <v>7.4</v>
      </c>
      <c r="BN32" s="156">
        <v>7.4</v>
      </c>
      <c r="BO32" s="156">
        <v>7.4</v>
      </c>
      <c r="BP32" s="156">
        <v>7.4</v>
      </c>
      <c r="BQ32" s="156">
        <v>7.4</v>
      </c>
      <c r="BR32" s="156">
        <v>7.4</v>
      </c>
      <c r="BS32" s="156">
        <v>7.4</v>
      </c>
      <c r="BT32" s="156">
        <v>7.4</v>
      </c>
      <c r="BU32" s="156">
        <v>7.4</v>
      </c>
      <c r="BV32" s="156">
        <v>7.6</v>
      </c>
      <c r="BW32" s="156">
        <v>7.6</v>
      </c>
      <c r="BX32" s="156">
        <v>7.6</v>
      </c>
      <c r="BY32" s="156">
        <v>7.6</v>
      </c>
      <c r="BZ32" s="156">
        <v>7.6</v>
      </c>
      <c r="CA32" s="156">
        <v>7.6</v>
      </c>
      <c r="CB32" s="156">
        <v>7.6</v>
      </c>
      <c r="CC32" s="156">
        <v>7.6</v>
      </c>
      <c r="CD32" s="156">
        <v>7.6</v>
      </c>
      <c r="CE32" s="156">
        <v>7.6</v>
      </c>
      <c r="CF32" s="156">
        <v>7.6</v>
      </c>
      <c r="CG32" s="156">
        <v>7.6</v>
      </c>
      <c r="CH32" s="156">
        <v>6.9</v>
      </c>
      <c r="CI32" s="156">
        <v>6.9</v>
      </c>
      <c r="CJ32" s="156">
        <v>6.9</v>
      </c>
      <c r="CK32" s="156">
        <v>6.9</v>
      </c>
      <c r="CL32" s="156">
        <v>6.9</v>
      </c>
      <c r="CM32" s="156">
        <v>6.9</v>
      </c>
      <c r="CN32" s="156">
        <v>6.9</v>
      </c>
      <c r="CO32" s="156">
        <v>6.9</v>
      </c>
      <c r="CP32" s="156">
        <v>6.9</v>
      </c>
      <c r="CQ32" s="156">
        <v>6.9</v>
      </c>
      <c r="CR32" s="156">
        <v>6.9</v>
      </c>
      <c r="CS32" s="156">
        <v>6.9</v>
      </c>
      <c r="CT32" s="158">
        <v>6.9</v>
      </c>
      <c r="CU32" s="158">
        <v>6.9</v>
      </c>
      <c r="CV32" s="158">
        <v>6.9</v>
      </c>
      <c r="CW32" s="163">
        <v>6.9</v>
      </c>
      <c r="CX32" s="163">
        <v>6.9</v>
      </c>
      <c r="CY32" s="163">
        <v>6.9</v>
      </c>
      <c r="CZ32" s="156">
        <v>6.9</v>
      </c>
      <c r="DA32" s="156">
        <v>6.9</v>
      </c>
      <c r="DB32" s="156">
        <v>6.9</v>
      </c>
      <c r="DC32" s="156">
        <v>6.9</v>
      </c>
      <c r="DD32" s="156">
        <v>6.9</v>
      </c>
      <c r="DE32" s="156">
        <v>6.9</v>
      </c>
      <c r="DF32" s="156">
        <v>7.1</v>
      </c>
      <c r="DG32" s="156">
        <v>7.1</v>
      </c>
      <c r="DH32" s="156">
        <v>7.1</v>
      </c>
      <c r="DI32" s="156">
        <v>7.1</v>
      </c>
      <c r="DJ32" s="156">
        <v>7.1</v>
      </c>
      <c r="DK32" s="156">
        <v>7.1</v>
      </c>
      <c r="DL32" s="115"/>
      <c r="DM32" s="115"/>
      <c r="DN32" s="115"/>
      <c r="DO32" s="115"/>
      <c r="DP32" s="115"/>
      <c r="DQ32" s="115"/>
      <c r="DR32" s="115"/>
      <c r="DS32" s="115"/>
      <c r="DT32" s="115"/>
      <c r="DU32" s="115"/>
      <c r="DV32" s="115"/>
      <c r="DW32" s="115"/>
      <c r="DX32" s="115"/>
      <c r="DY32" s="115"/>
      <c r="DZ32" s="115"/>
      <c r="EA32" s="115"/>
      <c r="EB32" s="115"/>
      <c r="EC32" s="115"/>
      <c r="ED32" s="115"/>
      <c r="EE32" s="115"/>
      <c r="EF32" s="115"/>
      <c r="EG32" s="115"/>
      <c r="EH32" s="115"/>
      <c r="EI32" s="115"/>
      <c r="EJ32" s="115"/>
      <c r="EK32" s="115"/>
      <c r="EL32" s="115"/>
      <c r="EM32" s="115"/>
      <c r="EN32" s="115"/>
      <c r="EO32" s="115"/>
      <c r="EP32" s="115"/>
      <c r="EQ32" s="115"/>
      <c r="ER32" s="115"/>
      <c r="ES32" s="115"/>
      <c r="ET32" s="115"/>
      <c r="EU32" s="115"/>
      <c r="EV32" s="115"/>
      <c r="EW32" s="115"/>
      <c r="EX32" s="115"/>
      <c r="EY32" s="115"/>
      <c r="EZ32" s="115"/>
      <c r="FA32" s="115"/>
      <c r="FB32" s="115"/>
      <c r="FC32" s="115"/>
      <c r="FD32" s="115"/>
      <c r="FE32" s="115"/>
      <c r="FF32" s="115"/>
      <c r="FG32" s="115"/>
      <c r="FH32" s="115"/>
      <c r="FI32" s="115"/>
      <c r="FJ32" s="115"/>
      <c r="FK32" s="115"/>
      <c r="FL32" s="115"/>
      <c r="FM32" s="115"/>
      <c r="FN32" s="115"/>
      <c r="FO32" s="115"/>
      <c r="FP32" s="115"/>
      <c r="FQ32" s="115"/>
      <c r="FR32" s="115"/>
      <c r="FS32" s="115"/>
      <c r="FT32" s="115"/>
      <c r="FU32" s="115"/>
      <c r="FV32" s="115"/>
      <c r="FW32" s="115"/>
      <c r="FX32" s="115"/>
      <c r="FY32" s="115"/>
      <c r="FZ32" s="115"/>
      <c r="GA32" s="115"/>
      <c r="GB32" s="115"/>
      <c r="GC32" s="115"/>
      <c r="GD32" s="115"/>
      <c r="GE32" s="115"/>
      <c r="GF32" s="115"/>
      <c r="GG32" s="115"/>
      <c r="GH32" s="115"/>
      <c r="GI32" s="115"/>
      <c r="GJ32" s="115"/>
      <c r="GK32" s="115"/>
      <c r="GL32" s="115"/>
      <c r="GM32" s="115"/>
      <c r="GN32" s="115"/>
      <c r="GO32" s="115"/>
      <c r="GP32" s="115"/>
      <c r="GQ32" s="115"/>
      <c r="GR32" s="115"/>
      <c r="GS32" s="115"/>
      <c r="GT32" s="115"/>
      <c r="GU32" s="115"/>
      <c r="GV32" s="115"/>
      <c r="GW32" s="115"/>
    </row>
    <row r="33" spans="1:205" s="110" customFormat="1">
      <c r="A33" s="155" t="s">
        <v>191</v>
      </c>
      <c r="B33" s="156">
        <v>4.5</v>
      </c>
      <c r="C33" s="156">
        <v>4.5</v>
      </c>
      <c r="D33" s="156">
        <v>4.5</v>
      </c>
      <c r="E33" s="156">
        <v>4.7</v>
      </c>
      <c r="F33" s="156">
        <v>4.7</v>
      </c>
      <c r="G33" s="156">
        <v>4.7</v>
      </c>
      <c r="H33" s="156">
        <v>6</v>
      </c>
      <c r="I33" s="156">
        <v>6</v>
      </c>
      <c r="J33" s="156">
        <v>6</v>
      </c>
      <c r="K33" s="156">
        <v>1.5</v>
      </c>
      <c r="L33" s="156">
        <v>1.5</v>
      </c>
      <c r="M33" s="156">
        <v>1.5</v>
      </c>
      <c r="N33" s="156">
        <v>7.7</v>
      </c>
      <c r="O33" s="156">
        <v>7.7</v>
      </c>
      <c r="P33" s="156">
        <v>7.7</v>
      </c>
      <c r="Q33" s="156">
        <v>12.1</v>
      </c>
      <c r="R33" s="156">
        <v>12.1</v>
      </c>
      <c r="S33" s="156">
        <v>12.1</v>
      </c>
      <c r="T33" s="156">
        <v>14.1</v>
      </c>
      <c r="U33" s="156">
        <v>14.1</v>
      </c>
      <c r="V33" s="156">
        <v>14.1</v>
      </c>
      <c r="W33" s="156">
        <v>11</v>
      </c>
      <c r="X33" s="156">
        <v>11</v>
      </c>
      <c r="Y33" s="156">
        <v>11</v>
      </c>
      <c r="Z33" s="156">
        <v>5.2</v>
      </c>
      <c r="AA33" s="156">
        <v>5.2</v>
      </c>
      <c r="AB33" s="156">
        <v>5.2</v>
      </c>
      <c r="AC33" s="156">
        <v>7.9</v>
      </c>
      <c r="AD33" s="156">
        <v>7.9</v>
      </c>
      <c r="AE33" s="156">
        <v>7.9</v>
      </c>
      <c r="AF33" s="156">
        <v>5.6</v>
      </c>
      <c r="AG33" s="156">
        <v>5.6</v>
      </c>
      <c r="AH33" s="156">
        <v>5.6</v>
      </c>
      <c r="AI33" s="156">
        <v>4.4000000000000004</v>
      </c>
      <c r="AJ33" s="156">
        <v>4.4000000000000004</v>
      </c>
      <c r="AK33" s="156">
        <v>4.4000000000000004</v>
      </c>
      <c r="AL33" s="156">
        <v>5.4</v>
      </c>
      <c r="AM33" s="156">
        <v>5.4</v>
      </c>
      <c r="AN33" s="156">
        <v>5.4</v>
      </c>
      <c r="AO33" s="156">
        <v>12.1</v>
      </c>
      <c r="AP33" s="156">
        <v>12.1</v>
      </c>
      <c r="AQ33" s="156">
        <v>12.1</v>
      </c>
      <c r="AR33" s="156">
        <v>10.4</v>
      </c>
      <c r="AS33" s="156">
        <v>10.4</v>
      </c>
      <c r="AT33" s="156">
        <v>10.4</v>
      </c>
      <c r="AU33" s="156">
        <v>10.7</v>
      </c>
      <c r="AV33" s="156">
        <v>10.7</v>
      </c>
      <c r="AW33" s="156">
        <v>10.7</v>
      </c>
      <c r="AX33" s="156">
        <v>10</v>
      </c>
      <c r="AY33" s="156">
        <v>10</v>
      </c>
      <c r="AZ33" s="156">
        <v>10</v>
      </c>
      <c r="BA33" s="156">
        <v>5.4</v>
      </c>
      <c r="BB33" s="156">
        <v>5.4</v>
      </c>
      <c r="BC33" s="156">
        <v>5.4</v>
      </c>
      <c r="BD33" s="156">
        <v>7.7</v>
      </c>
      <c r="BE33" s="156">
        <v>7.7</v>
      </c>
      <c r="BF33" s="156">
        <v>7.7</v>
      </c>
      <c r="BG33" s="156">
        <v>6.9</v>
      </c>
      <c r="BH33" s="156">
        <v>6.9</v>
      </c>
      <c r="BI33" s="156">
        <v>6.9</v>
      </c>
      <c r="BJ33" s="156">
        <v>6</v>
      </c>
      <c r="BK33" s="156">
        <v>6</v>
      </c>
      <c r="BL33" s="156">
        <v>6</v>
      </c>
      <c r="BM33" s="156">
        <v>7.5</v>
      </c>
      <c r="BN33" s="156">
        <v>7.5</v>
      </c>
      <c r="BO33" s="156">
        <v>7.5</v>
      </c>
      <c r="BP33" s="156">
        <v>7</v>
      </c>
      <c r="BQ33" s="156">
        <v>7</v>
      </c>
      <c r="BR33" s="156">
        <v>7</v>
      </c>
      <c r="BS33" s="156">
        <v>10.1</v>
      </c>
      <c r="BT33" s="156">
        <v>10.1</v>
      </c>
      <c r="BU33" s="156">
        <v>10.1</v>
      </c>
      <c r="BV33" s="156">
        <v>11.3</v>
      </c>
      <c r="BW33" s="156">
        <v>11.3</v>
      </c>
      <c r="BX33" s="156">
        <v>11.3</v>
      </c>
      <c r="BY33" s="156">
        <v>16</v>
      </c>
      <c r="BZ33" s="156">
        <v>16</v>
      </c>
      <c r="CA33" s="156">
        <v>16</v>
      </c>
      <c r="CB33" s="156">
        <v>18.2</v>
      </c>
      <c r="CC33" s="156">
        <v>18.2</v>
      </c>
      <c r="CD33" s="156">
        <v>18.2</v>
      </c>
      <c r="CE33" s="156">
        <v>16.600000000000001</v>
      </c>
      <c r="CF33" s="156">
        <v>16.600000000000001</v>
      </c>
      <c r="CG33" s="156">
        <v>16.600000000000001</v>
      </c>
      <c r="CH33" s="156">
        <v>17.399999999999999</v>
      </c>
      <c r="CI33" s="156">
        <v>17.399999999999999</v>
      </c>
      <c r="CJ33" s="156">
        <v>17.399999999999999</v>
      </c>
      <c r="CK33" s="156">
        <v>17.899999999999999</v>
      </c>
      <c r="CL33" s="156">
        <v>17.899999999999999</v>
      </c>
      <c r="CM33" s="156">
        <v>17.899999999999999</v>
      </c>
      <c r="CN33" s="156">
        <v>16.100000000000001</v>
      </c>
      <c r="CO33" s="156">
        <v>16.100000000000001</v>
      </c>
      <c r="CP33" s="156">
        <v>16.100000000000001</v>
      </c>
      <c r="CQ33" s="156">
        <v>18.100000000000001</v>
      </c>
      <c r="CR33" s="156">
        <v>18.100000000000001</v>
      </c>
      <c r="CS33" s="156">
        <v>18.100000000000001</v>
      </c>
      <c r="CT33" s="158">
        <v>19</v>
      </c>
      <c r="CU33" s="158">
        <v>19</v>
      </c>
      <c r="CV33" s="158">
        <v>19</v>
      </c>
      <c r="CW33" s="163">
        <v>22.7</v>
      </c>
      <c r="CX33" s="163">
        <v>22.7</v>
      </c>
      <c r="CY33" s="163">
        <v>22.7</v>
      </c>
      <c r="CZ33" s="156">
        <v>21.7</v>
      </c>
      <c r="DA33" s="156">
        <v>21.7</v>
      </c>
      <c r="DB33" s="156">
        <v>21.7</v>
      </c>
      <c r="DC33" s="156">
        <v>23</v>
      </c>
      <c r="DD33" s="156">
        <v>23</v>
      </c>
      <c r="DE33" s="156">
        <v>23</v>
      </c>
      <c r="DF33" s="156">
        <v>21.1</v>
      </c>
      <c r="DG33" s="156">
        <v>21.1</v>
      </c>
      <c r="DH33" s="156">
        <v>21.1</v>
      </c>
      <c r="DI33" s="156">
        <v>21.4</v>
      </c>
      <c r="DJ33" s="156">
        <v>21.4</v>
      </c>
      <c r="DK33" s="156">
        <v>21.4</v>
      </c>
      <c r="DL33" s="147">
        <v>21.8</v>
      </c>
      <c r="DM33" s="147">
        <v>21.8</v>
      </c>
      <c r="DN33" s="147">
        <v>21.8</v>
      </c>
      <c r="DO33" s="147">
        <v>25.5</v>
      </c>
      <c r="DP33" s="147">
        <v>25.5</v>
      </c>
      <c r="DQ33" s="147">
        <v>25.5</v>
      </c>
      <c r="DR33" s="147">
        <v>26.1</v>
      </c>
      <c r="DS33" s="147">
        <v>26.1</v>
      </c>
      <c r="DT33" s="147">
        <v>26.1</v>
      </c>
      <c r="DU33" s="147">
        <v>24.7</v>
      </c>
      <c r="DV33" s="147">
        <v>24.7</v>
      </c>
      <c r="DW33" s="147">
        <v>24.7</v>
      </c>
      <c r="DX33" s="147">
        <v>20.3</v>
      </c>
      <c r="DY33" s="147">
        <v>20.3</v>
      </c>
      <c r="DZ33" s="147">
        <v>20.3</v>
      </c>
      <c r="EA33" s="147">
        <v>22.1</v>
      </c>
      <c r="EB33" s="147">
        <v>22.1</v>
      </c>
      <c r="EC33" s="147">
        <v>22.1</v>
      </c>
      <c r="ED33" s="147">
        <v>17.3</v>
      </c>
      <c r="EE33" s="147">
        <v>17.3</v>
      </c>
      <c r="EF33" s="147">
        <v>17.3</v>
      </c>
      <c r="EG33" s="147">
        <f>ED33-$ED$16/20</f>
        <v>16.435000000000002</v>
      </c>
      <c r="EH33" s="147">
        <f>EG33</f>
        <v>16.435000000000002</v>
      </c>
      <c r="EI33" s="147">
        <f>EH33</f>
        <v>16.435000000000002</v>
      </c>
      <c r="EJ33" s="147">
        <f>EG33-$ED$16/20</f>
        <v>15.570000000000002</v>
      </c>
      <c r="EK33" s="147">
        <f>EJ33</f>
        <v>15.570000000000002</v>
      </c>
      <c r="EL33" s="147">
        <f>EK33</f>
        <v>15.570000000000002</v>
      </c>
      <c r="EM33" s="147">
        <f t="shared" ref="EM33" si="41">EJ33-$ED$16/20</f>
        <v>14.705000000000002</v>
      </c>
      <c r="EN33" s="147">
        <f t="shared" ref="EN33:EO33" si="42">EM33</f>
        <v>14.705000000000002</v>
      </c>
      <c r="EO33" s="147">
        <f t="shared" si="42"/>
        <v>14.705000000000002</v>
      </c>
      <c r="EP33" s="147">
        <f t="shared" ref="EP33" si="43">EM33-$ED$16/20</f>
        <v>13.840000000000002</v>
      </c>
      <c r="EQ33" s="147">
        <f t="shared" ref="EQ33:ER33" si="44">EP33</f>
        <v>13.840000000000002</v>
      </c>
      <c r="ER33" s="147">
        <f t="shared" si="44"/>
        <v>13.840000000000002</v>
      </c>
      <c r="ES33" s="147">
        <f t="shared" ref="ES33" si="45">EP33-$ED$16/20</f>
        <v>12.975000000000001</v>
      </c>
      <c r="ET33" s="147">
        <f t="shared" ref="ET33:EU33" si="46">ES33</f>
        <v>12.975000000000001</v>
      </c>
      <c r="EU33" s="147">
        <f t="shared" si="46"/>
        <v>12.975000000000001</v>
      </c>
      <c r="EV33" s="147">
        <f t="shared" ref="EV33" si="47">ES33-$ED$16/20</f>
        <v>12.110000000000001</v>
      </c>
      <c r="EW33" s="147">
        <f t="shared" ref="EW33:EX33" si="48">EV33</f>
        <v>12.110000000000001</v>
      </c>
      <c r="EX33" s="147">
        <f t="shared" si="48"/>
        <v>12.110000000000001</v>
      </c>
      <c r="EY33" s="147">
        <f t="shared" ref="EY33" si="49">EV33-$ED$16/20</f>
        <v>11.245000000000001</v>
      </c>
      <c r="EZ33" s="147">
        <f t="shared" ref="EZ33:FA33" si="50">EY33</f>
        <v>11.245000000000001</v>
      </c>
      <c r="FA33" s="147">
        <f t="shared" si="50"/>
        <v>11.245000000000001</v>
      </c>
      <c r="FB33" s="147">
        <f t="shared" ref="FB33" si="51">EY33-$ED$16/20</f>
        <v>10.38</v>
      </c>
      <c r="FC33" s="147">
        <f t="shared" ref="FC33:FD33" si="52">FB33</f>
        <v>10.38</v>
      </c>
      <c r="FD33" s="147">
        <f t="shared" si="52"/>
        <v>10.38</v>
      </c>
      <c r="FE33" s="147">
        <f t="shared" ref="FE33" si="53">FB33-$ED$16/20</f>
        <v>9.5150000000000006</v>
      </c>
      <c r="FF33" s="147">
        <f t="shared" ref="FF33:FG33" si="54">FE33</f>
        <v>9.5150000000000006</v>
      </c>
      <c r="FG33" s="147">
        <f t="shared" si="54"/>
        <v>9.5150000000000006</v>
      </c>
      <c r="FH33" s="147">
        <f t="shared" ref="FH33" si="55">FE33-$ED$16/20</f>
        <v>8.65</v>
      </c>
      <c r="FI33" s="147">
        <f t="shared" ref="FI33:FJ33" si="56">FH33</f>
        <v>8.65</v>
      </c>
      <c r="FJ33" s="147">
        <f t="shared" si="56"/>
        <v>8.65</v>
      </c>
      <c r="FK33" s="147">
        <f t="shared" ref="FK33" si="57">FH33-$ED$16/20</f>
        <v>7.7850000000000001</v>
      </c>
      <c r="FL33" s="147">
        <f t="shared" ref="FL33:FM33" si="58">FK33</f>
        <v>7.7850000000000001</v>
      </c>
      <c r="FM33" s="147">
        <f t="shared" si="58"/>
        <v>7.7850000000000001</v>
      </c>
      <c r="FN33" s="147">
        <f t="shared" ref="FN33" si="59">FK33-$ED$16/20</f>
        <v>6.92</v>
      </c>
      <c r="FO33" s="147">
        <f t="shared" ref="FO33:FP33" si="60">FN33</f>
        <v>6.92</v>
      </c>
      <c r="FP33" s="147">
        <f t="shared" si="60"/>
        <v>6.92</v>
      </c>
      <c r="FQ33" s="147">
        <f t="shared" ref="FQ33" si="61">FN33-$ED$16/20</f>
        <v>6.0549999999999997</v>
      </c>
      <c r="FR33" s="147">
        <f t="shared" ref="FR33:FS33" si="62">FQ33</f>
        <v>6.0549999999999997</v>
      </c>
      <c r="FS33" s="147">
        <f t="shared" si="62"/>
        <v>6.0549999999999997</v>
      </c>
      <c r="FT33" s="147">
        <f t="shared" ref="FT33" si="63">FQ33-$ED$16/20</f>
        <v>5.1899999999999995</v>
      </c>
      <c r="FU33" s="147">
        <f t="shared" ref="FU33:FV33" si="64">FT33</f>
        <v>5.1899999999999995</v>
      </c>
      <c r="FV33" s="147">
        <f t="shared" si="64"/>
        <v>5.1899999999999995</v>
      </c>
      <c r="FW33" s="147">
        <f t="shared" ref="FW33" si="65">FT33-$ED$16/20</f>
        <v>4.3249999999999993</v>
      </c>
      <c r="FX33" s="147">
        <f t="shared" ref="FX33:FY33" si="66">FW33</f>
        <v>4.3249999999999993</v>
      </c>
      <c r="FY33" s="147">
        <f t="shared" si="66"/>
        <v>4.3249999999999993</v>
      </c>
      <c r="FZ33" s="147">
        <f t="shared" ref="FZ33" si="67">FW33-$ED$16/20</f>
        <v>3.4599999999999991</v>
      </c>
      <c r="GA33" s="147">
        <f t="shared" ref="GA33:GB33" si="68">FZ33</f>
        <v>3.4599999999999991</v>
      </c>
      <c r="GB33" s="147">
        <f t="shared" si="68"/>
        <v>3.4599999999999991</v>
      </c>
      <c r="GC33" s="147">
        <f t="shared" ref="GC33" si="69">FZ33-$ED$16/20</f>
        <v>2.5949999999999989</v>
      </c>
      <c r="GD33" s="147">
        <f t="shared" ref="GD33:GE33" si="70">GC33</f>
        <v>2.5949999999999989</v>
      </c>
      <c r="GE33" s="147">
        <f t="shared" si="70"/>
        <v>2.5949999999999989</v>
      </c>
      <c r="GF33" s="147">
        <f t="shared" ref="GF33" si="71">GC33-$ED$16/20</f>
        <v>1.7299999999999989</v>
      </c>
      <c r="GG33" s="147">
        <f t="shared" ref="GG33:GH33" si="72">GF33</f>
        <v>1.7299999999999989</v>
      </c>
      <c r="GH33" s="147">
        <f t="shared" si="72"/>
        <v>1.7299999999999989</v>
      </c>
      <c r="GI33" s="147">
        <f>GF33-$ED$16/20</f>
        <v>0.86499999999999888</v>
      </c>
      <c r="GJ33" s="147">
        <f t="shared" ref="GJ33:GK33" si="73">GI33</f>
        <v>0.86499999999999888</v>
      </c>
      <c r="GK33" s="147">
        <f t="shared" si="73"/>
        <v>0.86499999999999888</v>
      </c>
      <c r="GL33" s="147">
        <v>0</v>
      </c>
      <c r="GM33" s="147">
        <v>0</v>
      </c>
      <c r="GN33" s="147">
        <v>0</v>
      </c>
      <c r="GO33" s="147">
        <v>0</v>
      </c>
      <c r="GP33" s="147">
        <v>0</v>
      </c>
      <c r="GQ33" s="147">
        <v>0</v>
      </c>
      <c r="GR33" s="147">
        <v>0</v>
      </c>
      <c r="GS33" s="147">
        <v>0</v>
      </c>
      <c r="GT33" s="147">
        <v>0</v>
      </c>
      <c r="GU33" s="147">
        <v>0</v>
      </c>
      <c r="GV33" s="147">
        <v>0</v>
      </c>
      <c r="GW33" s="147">
        <v>0</v>
      </c>
    </row>
    <row r="34" spans="1:205" s="110" customFormat="1">
      <c r="A34" s="160" t="s">
        <v>192</v>
      </c>
      <c r="B34" s="161">
        <v>82.38</v>
      </c>
      <c r="C34" s="161">
        <v>82.38</v>
      </c>
      <c r="D34" s="161">
        <v>82.38</v>
      </c>
      <c r="E34" s="161">
        <v>93.00688923802042</v>
      </c>
      <c r="F34" s="161">
        <v>93.00688923802042</v>
      </c>
      <c r="G34" s="161">
        <v>93.00688923802042</v>
      </c>
      <c r="H34" s="161">
        <v>93.381252418577859</v>
      </c>
      <c r="I34" s="161">
        <v>93.371955378408728</v>
      </c>
      <c r="J34" s="161">
        <v>93.371955378408728</v>
      </c>
      <c r="K34" s="161">
        <v>98.511955378408729</v>
      </c>
      <c r="L34" s="161">
        <v>98.511955378408729</v>
      </c>
      <c r="M34" s="161">
        <v>98.511955378408729</v>
      </c>
      <c r="N34" s="161">
        <v>93.47</v>
      </c>
      <c r="O34" s="161">
        <v>93.47</v>
      </c>
      <c r="P34" s="161">
        <v>93.47</v>
      </c>
      <c r="Q34" s="161">
        <v>80.676028985507244</v>
      </c>
      <c r="R34" s="161">
        <v>80.676028985507244</v>
      </c>
      <c r="S34" s="161">
        <v>80.676028985507244</v>
      </c>
      <c r="T34" s="161">
        <v>83.684115942028967</v>
      </c>
      <c r="U34" s="161">
        <v>83.684115942028981</v>
      </c>
      <c r="V34" s="161">
        <v>83.684115942028967</v>
      </c>
      <c r="W34" s="161">
        <v>82.845368115942023</v>
      </c>
      <c r="X34" s="161">
        <v>82.845368115942023</v>
      </c>
      <c r="Y34" s="161">
        <v>82.845368115942023</v>
      </c>
      <c r="Z34" s="161">
        <v>100.78999999999999</v>
      </c>
      <c r="AA34" s="161">
        <v>100.78999999999999</v>
      </c>
      <c r="AB34" s="161">
        <v>100.78999999999999</v>
      </c>
      <c r="AC34" s="161">
        <v>98.070000000000007</v>
      </c>
      <c r="AD34" s="161">
        <v>98.070000000000007</v>
      </c>
      <c r="AE34" s="161">
        <v>98.070000000000007</v>
      </c>
      <c r="AF34" s="161">
        <v>99.695999999999984</v>
      </c>
      <c r="AG34" s="161">
        <v>99.695999999999984</v>
      </c>
      <c r="AH34" s="161">
        <v>99.695999999999984</v>
      </c>
      <c r="AI34" s="161">
        <v>115.38000000000001</v>
      </c>
      <c r="AJ34" s="161">
        <v>115.38000000000001</v>
      </c>
      <c r="AK34" s="161">
        <v>115.38000000000001</v>
      </c>
      <c r="AL34" s="161">
        <v>110.89</v>
      </c>
      <c r="AM34" s="161">
        <v>110.89</v>
      </c>
      <c r="AN34" s="161">
        <v>110.89</v>
      </c>
      <c r="AO34" s="161">
        <v>96.768376944204888</v>
      </c>
      <c r="AP34" s="161">
        <v>96.014801171282855</v>
      </c>
      <c r="AQ34" s="161">
        <v>96.014801171282855</v>
      </c>
      <c r="AR34" s="161">
        <v>90.124801171282868</v>
      </c>
      <c r="AS34" s="161">
        <v>90.124801171282868</v>
      </c>
      <c r="AT34" s="161">
        <v>90.124801171282868</v>
      </c>
      <c r="AU34" s="161">
        <v>93.196125831247386</v>
      </c>
      <c r="AV34" s="161">
        <v>93.196125831247386</v>
      </c>
      <c r="AW34" s="161">
        <v>93.196125831247386</v>
      </c>
      <c r="AX34" s="161">
        <v>96.04</v>
      </c>
      <c r="AY34" s="161">
        <v>96.201345291479825</v>
      </c>
      <c r="AZ34" s="161">
        <v>96.201345291479825</v>
      </c>
      <c r="BA34" s="161">
        <v>99.741345291479831</v>
      </c>
      <c r="BB34" s="161">
        <v>99.741345291479831</v>
      </c>
      <c r="BC34" s="161">
        <v>99.741345291479831</v>
      </c>
      <c r="BD34" s="161">
        <v>101.3408408071749</v>
      </c>
      <c r="BE34" s="161">
        <v>101.3408408071749</v>
      </c>
      <c r="BF34" s="161">
        <v>101.3408408071749</v>
      </c>
      <c r="BG34" s="161">
        <v>98.440840807174908</v>
      </c>
      <c r="BH34" s="161">
        <v>98.440840807174908</v>
      </c>
      <c r="BI34" s="161">
        <v>97.755197791653842</v>
      </c>
      <c r="BJ34" s="161">
        <v>102.17</v>
      </c>
      <c r="BK34" s="161">
        <v>102.17</v>
      </c>
      <c r="BL34" s="161">
        <v>102.17</v>
      </c>
      <c r="BM34" s="161">
        <v>104.34042662921885</v>
      </c>
      <c r="BN34" s="161">
        <v>104.34042662921885</v>
      </c>
      <c r="BO34" s="161">
        <v>104.34042662921885</v>
      </c>
      <c r="BP34" s="161">
        <v>104.04042662921884</v>
      </c>
      <c r="BQ34" s="161">
        <v>104.04042662921884</v>
      </c>
      <c r="BR34" s="161">
        <v>104.04042662921884</v>
      </c>
      <c r="BS34" s="161">
        <v>104.58042662921885</v>
      </c>
      <c r="BT34" s="161">
        <v>104.58042662921885</v>
      </c>
      <c r="BU34" s="161">
        <v>104.58042662921885</v>
      </c>
      <c r="BV34" s="161">
        <v>108.14999999999999</v>
      </c>
      <c r="BW34" s="161">
        <v>108.14999999999999</v>
      </c>
      <c r="BX34" s="161">
        <v>108.14999999999999</v>
      </c>
      <c r="BY34" s="161">
        <v>102.3</v>
      </c>
      <c r="BZ34" s="161">
        <v>102.3</v>
      </c>
      <c r="CA34" s="161">
        <v>102.3</v>
      </c>
      <c r="CB34" s="161">
        <v>103.66</v>
      </c>
      <c r="CC34" s="161">
        <v>103.66</v>
      </c>
      <c r="CD34" s="161">
        <v>103.66</v>
      </c>
      <c r="CE34" s="161">
        <v>106.22687128712872</v>
      </c>
      <c r="CF34" s="161">
        <v>106.22687128712872</v>
      </c>
      <c r="CG34" s="161">
        <v>98.127199328655507</v>
      </c>
      <c r="CH34" s="161">
        <v>106.45000000000002</v>
      </c>
      <c r="CI34" s="161">
        <v>106.45000000000002</v>
      </c>
      <c r="CJ34" s="161">
        <v>106.45000000000002</v>
      </c>
      <c r="CK34" s="161">
        <v>101.35059787849565</v>
      </c>
      <c r="CL34" s="161">
        <v>101.16512990716652</v>
      </c>
      <c r="CM34" s="161">
        <v>101.16059787849565</v>
      </c>
      <c r="CN34" s="161">
        <v>97.899402121504352</v>
      </c>
      <c r="CO34" s="161">
        <v>97.899402121504352</v>
      </c>
      <c r="CP34" s="161">
        <v>96.875328459198045</v>
      </c>
      <c r="CQ34" s="161">
        <v>100.62532845919804</v>
      </c>
      <c r="CR34" s="161">
        <v>100.62532845919804</v>
      </c>
      <c r="CS34" s="161">
        <v>100.62532845919804</v>
      </c>
      <c r="CT34" s="162">
        <v>106.87000000000002</v>
      </c>
      <c r="CU34" s="162">
        <v>106.87000000000002</v>
      </c>
      <c r="CV34" s="162">
        <v>106.88759972954701</v>
      </c>
      <c r="CW34" s="165">
        <v>103.93</v>
      </c>
      <c r="CX34" s="165">
        <v>103.93</v>
      </c>
      <c r="CY34" s="165">
        <v>104.32</v>
      </c>
      <c r="CZ34" s="161">
        <v>102.54275019230261</v>
      </c>
      <c r="DA34" s="161">
        <v>102.53267315070015</v>
      </c>
      <c r="DB34" s="161">
        <v>102.53267315070015</v>
      </c>
      <c r="DC34" s="161">
        <v>106.39187293681626</v>
      </c>
      <c r="DD34" s="161">
        <v>106.39187293681626</v>
      </c>
      <c r="DE34" s="161">
        <v>106.39187293681626</v>
      </c>
      <c r="DF34" s="161">
        <v>103.19999999999999</v>
      </c>
      <c r="DG34" s="161">
        <v>103.18807788944721</v>
      </c>
      <c r="DH34" s="161">
        <v>103.23349246231155</v>
      </c>
      <c r="DI34" s="161">
        <v>102.45431269891569</v>
      </c>
      <c r="DJ34" s="161">
        <v>101.31840097861109</v>
      </c>
      <c r="DK34" s="161">
        <v>101.31840097861109</v>
      </c>
      <c r="DL34" s="115"/>
      <c r="DM34" s="115"/>
      <c r="DN34" s="115"/>
      <c r="DO34" s="115"/>
      <c r="DP34" s="115"/>
      <c r="DQ34" s="115"/>
      <c r="DR34" s="115"/>
      <c r="DS34" s="115"/>
      <c r="DT34" s="115"/>
      <c r="DU34" s="115"/>
      <c r="DV34" s="115"/>
      <c r="DW34" s="115"/>
      <c r="DX34" s="115"/>
      <c r="DY34" s="115"/>
      <c r="DZ34" s="115"/>
      <c r="EA34" s="115"/>
      <c r="EB34" s="115"/>
      <c r="EC34" s="115"/>
      <c r="ED34" s="115"/>
      <c r="EE34" s="115"/>
      <c r="EF34" s="115"/>
      <c r="EG34" s="115"/>
      <c r="EH34" s="115"/>
      <c r="EI34" s="115"/>
      <c r="EJ34" s="115"/>
      <c r="EK34" s="115"/>
      <c r="EL34" s="115"/>
      <c r="EM34" s="115"/>
      <c r="EN34" s="115"/>
      <c r="EO34" s="115"/>
      <c r="EP34" s="115"/>
      <c r="EQ34" s="115"/>
      <c r="ER34" s="115"/>
      <c r="ES34" s="115"/>
      <c r="ET34" s="115"/>
      <c r="EU34" s="115"/>
      <c r="EV34" s="115"/>
      <c r="EW34" s="115"/>
      <c r="EX34" s="115"/>
      <c r="EY34" s="115"/>
      <c r="EZ34" s="115"/>
      <c r="FA34" s="115"/>
      <c r="FB34" s="115"/>
      <c r="FC34" s="115"/>
      <c r="FD34" s="115"/>
      <c r="FE34" s="115"/>
      <c r="FF34" s="115"/>
      <c r="FG34" s="115"/>
      <c r="FH34" s="115"/>
      <c r="FI34" s="115"/>
      <c r="FJ34" s="115"/>
      <c r="FK34" s="115"/>
      <c r="FL34" s="115"/>
      <c r="FM34" s="115"/>
      <c r="FN34" s="115"/>
      <c r="FO34" s="115"/>
      <c r="FP34" s="115"/>
      <c r="FQ34" s="115"/>
      <c r="FR34" s="115"/>
      <c r="FS34" s="115"/>
      <c r="FT34" s="115"/>
      <c r="FU34" s="115"/>
      <c r="FV34" s="115"/>
      <c r="FW34" s="115"/>
      <c r="FX34" s="115"/>
      <c r="FY34" s="115"/>
      <c r="FZ34" s="115"/>
      <c r="GA34" s="115"/>
      <c r="GB34" s="115"/>
      <c r="GC34" s="115"/>
      <c r="GD34" s="115"/>
      <c r="GE34" s="115"/>
      <c r="GF34" s="115"/>
      <c r="GG34" s="115"/>
      <c r="GH34" s="115"/>
      <c r="GI34" s="115"/>
      <c r="GJ34" s="115"/>
      <c r="GK34" s="115"/>
      <c r="GL34" s="115"/>
      <c r="GM34" s="115"/>
      <c r="GN34" s="115"/>
      <c r="GO34" s="115"/>
      <c r="GP34" s="115"/>
      <c r="GQ34" s="115"/>
      <c r="GR34" s="115"/>
      <c r="GS34" s="115"/>
      <c r="GT34" s="115"/>
      <c r="GU34" s="115"/>
      <c r="GV34" s="115"/>
      <c r="GW34" s="115"/>
    </row>
    <row r="35" spans="1:205" s="110" customFormat="1">
      <c r="A35" s="155" t="s">
        <v>193</v>
      </c>
      <c r="B35" s="156">
        <v>53</v>
      </c>
      <c r="C35" s="156">
        <v>53</v>
      </c>
      <c r="D35" s="156">
        <v>53</v>
      </c>
      <c r="E35" s="156">
        <v>53</v>
      </c>
      <c r="F35" s="156">
        <v>53</v>
      </c>
      <c r="G35" s="156">
        <v>53</v>
      </c>
      <c r="H35" s="156">
        <v>53</v>
      </c>
      <c r="I35" s="156">
        <v>53</v>
      </c>
      <c r="J35" s="156">
        <v>53</v>
      </c>
      <c r="K35" s="156">
        <v>53</v>
      </c>
      <c r="L35" s="156">
        <v>53</v>
      </c>
      <c r="M35" s="156">
        <v>53</v>
      </c>
      <c r="N35" s="156">
        <v>53</v>
      </c>
      <c r="O35" s="156">
        <v>53</v>
      </c>
      <c r="P35" s="156">
        <v>53</v>
      </c>
      <c r="Q35" s="156">
        <v>53</v>
      </c>
      <c r="R35" s="156">
        <v>53</v>
      </c>
      <c r="S35" s="156">
        <v>53</v>
      </c>
      <c r="T35" s="156">
        <v>53</v>
      </c>
      <c r="U35" s="156">
        <v>53</v>
      </c>
      <c r="V35" s="156">
        <v>53</v>
      </c>
      <c r="W35" s="156">
        <v>53</v>
      </c>
      <c r="X35" s="156">
        <v>53</v>
      </c>
      <c r="Y35" s="156">
        <v>53</v>
      </c>
      <c r="Z35" s="156">
        <v>54.1</v>
      </c>
      <c r="AA35" s="156">
        <v>54.1</v>
      </c>
      <c r="AB35" s="156">
        <v>54.1</v>
      </c>
      <c r="AC35" s="156">
        <v>54.1</v>
      </c>
      <c r="AD35" s="156">
        <v>54.1</v>
      </c>
      <c r="AE35" s="156">
        <v>54.1</v>
      </c>
      <c r="AF35" s="156">
        <v>54.1</v>
      </c>
      <c r="AG35" s="156">
        <v>54.1</v>
      </c>
      <c r="AH35" s="156">
        <v>54.1</v>
      </c>
      <c r="AI35" s="156">
        <v>54.1</v>
      </c>
      <c r="AJ35" s="156">
        <v>54.1</v>
      </c>
      <c r="AK35" s="156">
        <v>54.1</v>
      </c>
      <c r="AL35" s="156">
        <v>55</v>
      </c>
      <c r="AM35" s="156">
        <v>55</v>
      </c>
      <c r="AN35" s="156">
        <v>55</v>
      </c>
      <c r="AO35" s="156">
        <v>55</v>
      </c>
      <c r="AP35" s="156">
        <v>55</v>
      </c>
      <c r="AQ35" s="156">
        <v>55</v>
      </c>
      <c r="AR35" s="156">
        <v>55</v>
      </c>
      <c r="AS35" s="156">
        <v>55</v>
      </c>
      <c r="AT35" s="156">
        <v>55</v>
      </c>
      <c r="AU35" s="156">
        <v>55</v>
      </c>
      <c r="AV35" s="156">
        <v>55</v>
      </c>
      <c r="AW35" s="156">
        <v>55</v>
      </c>
      <c r="AX35" s="156">
        <v>61.3</v>
      </c>
      <c r="AY35" s="156">
        <v>61.3</v>
      </c>
      <c r="AZ35" s="156">
        <v>61.3</v>
      </c>
      <c r="BA35" s="156">
        <v>61.3</v>
      </c>
      <c r="BB35" s="156">
        <v>61.3</v>
      </c>
      <c r="BC35" s="156">
        <v>61.3</v>
      </c>
      <c r="BD35" s="156">
        <v>61.3</v>
      </c>
      <c r="BE35" s="156">
        <v>61.3</v>
      </c>
      <c r="BF35" s="156">
        <v>61.3</v>
      </c>
      <c r="BG35" s="156">
        <v>61.3</v>
      </c>
      <c r="BH35" s="156">
        <v>61.3</v>
      </c>
      <c r="BI35" s="156">
        <v>61.3</v>
      </c>
      <c r="BJ35" s="156">
        <v>68.400000000000006</v>
      </c>
      <c r="BK35" s="156">
        <v>68.400000000000006</v>
      </c>
      <c r="BL35" s="156">
        <v>68.400000000000006</v>
      </c>
      <c r="BM35" s="156">
        <v>68.400000000000006</v>
      </c>
      <c r="BN35" s="156">
        <v>68.400000000000006</v>
      </c>
      <c r="BO35" s="156">
        <v>68.400000000000006</v>
      </c>
      <c r="BP35" s="156">
        <v>68.400000000000006</v>
      </c>
      <c r="BQ35" s="156">
        <v>68.400000000000006</v>
      </c>
      <c r="BR35" s="156">
        <v>68.400000000000006</v>
      </c>
      <c r="BS35" s="156">
        <v>68.400000000000006</v>
      </c>
      <c r="BT35" s="156">
        <v>68.400000000000006</v>
      </c>
      <c r="BU35" s="156">
        <v>68.400000000000006</v>
      </c>
      <c r="BV35" s="156">
        <v>69.599999999999994</v>
      </c>
      <c r="BW35" s="156">
        <v>69.599999999999994</v>
      </c>
      <c r="BX35" s="156">
        <v>69.599999999999994</v>
      </c>
      <c r="BY35" s="156">
        <v>69.599999999999994</v>
      </c>
      <c r="BZ35" s="156">
        <v>69.599999999999994</v>
      </c>
      <c r="CA35" s="156">
        <v>69.599999999999994</v>
      </c>
      <c r="CB35" s="156">
        <v>69.599999999999994</v>
      </c>
      <c r="CC35" s="156">
        <v>69.599999999999994</v>
      </c>
      <c r="CD35" s="156">
        <v>69.599999999999994</v>
      </c>
      <c r="CE35" s="156">
        <v>69.599999999999994</v>
      </c>
      <c r="CF35" s="156">
        <v>69.599999999999994</v>
      </c>
      <c r="CG35" s="156">
        <v>69.599999999999994</v>
      </c>
      <c r="CH35" s="156">
        <v>70.900000000000006</v>
      </c>
      <c r="CI35" s="156">
        <v>70.900000000000006</v>
      </c>
      <c r="CJ35" s="156">
        <v>70.900000000000006</v>
      </c>
      <c r="CK35" s="156">
        <v>70.900000000000006</v>
      </c>
      <c r="CL35" s="156">
        <v>70.900000000000006</v>
      </c>
      <c r="CM35" s="156">
        <v>70.900000000000006</v>
      </c>
      <c r="CN35" s="156">
        <v>70.900000000000006</v>
      </c>
      <c r="CO35" s="156">
        <v>70.900000000000006</v>
      </c>
      <c r="CP35" s="156">
        <v>70.900000000000006</v>
      </c>
      <c r="CQ35" s="156">
        <v>70.900000000000006</v>
      </c>
      <c r="CR35" s="156">
        <v>70.900000000000006</v>
      </c>
      <c r="CS35" s="156">
        <v>70.900000000000006</v>
      </c>
      <c r="CT35" s="158">
        <v>83.3</v>
      </c>
      <c r="CU35" s="158">
        <v>83.3</v>
      </c>
      <c r="CV35" s="158">
        <v>83.3</v>
      </c>
      <c r="CW35" s="163">
        <v>83.3</v>
      </c>
      <c r="CX35" s="163">
        <v>83.3</v>
      </c>
      <c r="CY35" s="163">
        <v>83.3</v>
      </c>
      <c r="CZ35" s="156">
        <v>83.3</v>
      </c>
      <c r="DA35" s="156">
        <v>83.3</v>
      </c>
      <c r="DB35" s="156">
        <v>83.3</v>
      </c>
      <c r="DC35" s="156">
        <v>83.3</v>
      </c>
      <c r="DD35" s="156">
        <v>83.3</v>
      </c>
      <c r="DE35" s="156">
        <v>83.3</v>
      </c>
      <c r="DF35" s="156">
        <v>87.8</v>
      </c>
      <c r="DG35" s="156">
        <v>87.8</v>
      </c>
      <c r="DH35" s="156">
        <v>87.8</v>
      </c>
      <c r="DI35" s="156">
        <v>87.8</v>
      </c>
      <c r="DJ35" s="156">
        <v>87.8</v>
      </c>
      <c r="DK35" s="156">
        <v>87.8</v>
      </c>
      <c r="DL35" s="115"/>
      <c r="DM35" s="115"/>
      <c r="DN35" s="115"/>
      <c r="DO35" s="115"/>
      <c r="DP35" s="115"/>
      <c r="DQ35" s="115"/>
      <c r="DR35" s="115"/>
      <c r="DS35" s="115"/>
      <c r="DT35" s="115"/>
      <c r="DU35" s="115"/>
      <c r="DV35" s="115"/>
      <c r="DW35" s="115"/>
      <c r="DX35" s="115"/>
      <c r="DY35" s="115"/>
      <c r="DZ35" s="115"/>
      <c r="EA35" s="115"/>
      <c r="EB35" s="115"/>
      <c r="EC35" s="115"/>
      <c r="ED35" s="115"/>
      <c r="EE35" s="115"/>
      <c r="EF35" s="115"/>
      <c r="EG35" s="115"/>
      <c r="EH35" s="115"/>
      <c r="EI35" s="115"/>
      <c r="EJ35" s="115"/>
      <c r="EK35" s="115"/>
      <c r="EL35" s="115"/>
      <c r="EM35" s="115"/>
      <c r="EN35" s="115"/>
      <c r="EO35" s="115"/>
      <c r="EP35" s="115"/>
      <c r="EQ35" s="115"/>
      <c r="ER35" s="115"/>
      <c r="ES35" s="115"/>
      <c r="ET35" s="115"/>
      <c r="EU35" s="115"/>
      <c r="EV35" s="115"/>
      <c r="EW35" s="115"/>
      <c r="EX35" s="115"/>
      <c r="EY35" s="115"/>
      <c r="EZ35" s="115"/>
      <c r="FA35" s="115"/>
      <c r="FB35" s="115"/>
      <c r="FC35" s="115"/>
      <c r="FD35" s="115"/>
      <c r="FE35" s="115"/>
      <c r="FF35" s="115"/>
      <c r="FG35" s="115"/>
      <c r="FH35" s="115"/>
      <c r="FI35" s="115"/>
      <c r="FJ35" s="115"/>
      <c r="FK35" s="115"/>
      <c r="FL35" s="115"/>
      <c r="FM35" s="115"/>
      <c r="FN35" s="115"/>
      <c r="FO35" s="115"/>
      <c r="FP35" s="115"/>
      <c r="FQ35" s="115"/>
      <c r="FR35" s="115"/>
      <c r="FS35" s="115"/>
      <c r="FT35" s="115"/>
      <c r="FU35" s="115"/>
      <c r="FV35" s="115"/>
      <c r="FW35" s="115"/>
      <c r="FX35" s="115"/>
      <c r="FY35" s="115"/>
      <c r="FZ35" s="115"/>
      <c r="GA35" s="115"/>
      <c r="GB35" s="115"/>
      <c r="GC35" s="115"/>
      <c r="GD35" s="115"/>
      <c r="GE35" s="115"/>
      <c r="GF35" s="115"/>
      <c r="GG35" s="115"/>
      <c r="GH35" s="115"/>
      <c r="GI35" s="115"/>
      <c r="GJ35" s="115"/>
      <c r="GK35" s="115"/>
      <c r="GL35" s="115"/>
      <c r="GM35" s="115"/>
      <c r="GN35" s="115"/>
      <c r="GO35" s="115"/>
      <c r="GP35" s="115"/>
      <c r="GQ35" s="115"/>
      <c r="GR35" s="115"/>
      <c r="GS35" s="115"/>
      <c r="GT35" s="115"/>
      <c r="GU35" s="115"/>
      <c r="GV35" s="115"/>
      <c r="GW35" s="115"/>
    </row>
    <row r="36" spans="1:205" s="110" customFormat="1">
      <c r="A36" s="155" t="s">
        <v>194</v>
      </c>
      <c r="B36" s="156">
        <v>4</v>
      </c>
      <c r="C36" s="156">
        <v>4</v>
      </c>
      <c r="D36" s="156">
        <v>4</v>
      </c>
      <c r="E36" s="156">
        <v>4</v>
      </c>
      <c r="F36" s="156">
        <v>4</v>
      </c>
      <c r="G36" s="156">
        <v>4</v>
      </c>
      <c r="H36" s="156">
        <v>4</v>
      </c>
      <c r="I36" s="156">
        <v>4</v>
      </c>
      <c r="J36" s="156">
        <v>4</v>
      </c>
      <c r="K36" s="156">
        <v>4</v>
      </c>
      <c r="L36" s="156">
        <v>4</v>
      </c>
      <c r="M36" s="156">
        <v>4</v>
      </c>
      <c r="N36" s="156">
        <v>4</v>
      </c>
      <c r="O36" s="156">
        <v>4</v>
      </c>
      <c r="P36" s="156">
        <v>4</v>
      </c>
      <c r="Q36" s="156">
        <v>4</v>
      </c>
      <c r="R36" s="156">
        <v>4</v>
      </c>
      <c r="S36" s="156">
        <v>4</v>
      </c>
      <c r="T36" s="156">
        <v>4</v>
      </c>
      <c r="U36" s="156">
        <v>4</v>
      </c>
      <c r="V36" s="156">
        <v>4</v>
      </c>
      <c r="W36" s="156">
        <v>4</v>
      </c>
      <c r="X36" s="156">
        <v>4</v>
      </c>
      <c r="Y36" s="156">
        <v>4</v>
      </c>
      <c r="Z36" s="156">
        <v>4</v>
      </c>
      <c r="AA36" s="156">
        <v>4</v>
      </c>
      <c r="AB36" s="156">
        <v>4</v>
      </c>
      <c r="AC36" s="156">
        <v>4</v>
      </c>
      <c r="AD36" s="156">
        <v>4</v>
      </c>
      <c r="AE36" s="156">
        <v>4</v>
      </c>
      <c r="AF36" s="156">
        <v>4</v>
      </c>
      <c r="AG36" s="156">
        <v>4</v>
      </c>
      <c r="AH36" s="156">
        <v>4</v>
      </c>
      <c r="AI36" s="156">
        <v>4</v>
      </c>
      <c r="AJ36" s="156">
        <v>4</v>
      </c>
      <c r="AK36" s="156">
        <v>4</v>
      </c>
      <c r="AL36" s="156">
        <v>4</v>
      </c>
      <c r="AM36" s="156">
        <v>4</v>
      </c>
      <c r="AN36" s="156">
        <v>4</v>
      </c>
      <c r="AO36" s="156">
        <v>4</v>
      </c>
      <c r="AP36" s="156">
        <v>4</v>
      </c>
      <c r="AQ36" s="156">
        <v>4</v>
      </c>
      <c r="AR36" s="156">
        <v>4</v>
      </c>
      <c r="AS36" s="156">
        <v>4</v>
      </c>
      <c r="AT36" s="156">
        <v>4</v>
      </c>
      <c r="AU36" s="156">
        <v>4</v>
      </c>
      <c r="AV36" s="156">
        <v>4</v>
      </c>
      <c r="AW36" s="156">
        <v>4</v>
      </c>
      <c r="AX36" s="156">
        <v>4</v>
      </c>
      <c r="AY36" s="156">
        <v>4</v>
      </c>
      <c r="AZ36" s="156">
        <v>4</v>
      </c>
      <c r="BA36" s="156">
        <v>4</v>
      </c>
      <c r="BB36" s="156">
        <v>4</v>
      </c>
      <c r="BC36" s="156">
        <v>4</v>
      </c>
      <c r="BD36" s="156">
        <v>4</v>
      </c>
      <c r="BE36" s="156">
        <v>4</v>
      </c>
      <c r="BF36" s="156">
        <v>4</v>
      </c>
      <c r="BG36" s="156">
        <v>4</v>
      </c>
      <c r="BH36" s="156">
        <v>4</v>
      </c>
      <c r="BI36" s="156">
        <v>4</v>
      </c>
      <c r="BJ36" s="156">
        <v>4</v>
      </c>
      <c r="BK36" s="156">
        <v>4</v>
      </c>
      <c r="BL36" s="156">
        <v>4</v>
      </c>
      <c r="BM36" s="156">
        <v>4</v>
      </c>
      <c r="BN36" s="156">
        <v>4</v>
      </c>
      <c r="BO36" s="156">
        <v>4</v>
      </c>
      <c r="BP36" s="156">
        <v>4</v>
      </c>
      <c r="BQ36" s="156">
        <v>4</v>
      </c>
      <c r="BR36" s="156">
        <v>4</v>
      </c>
      <c r="BS36" s="156">
        <v>4</v>
      </c>
      <c r="BT36" s="156">
        <v>4</v>
      </c>
      <c r="BU36" s="156">
        <v>4</v>
      </c>
      <c r="BV36" s="156">
        <v>4</v>
      </c>
      <c r="BW36" s="156">
        <v>4</v>
      </c>
      <c r="BX36" s="156">
        <v>4</v>
      </c>
      <c r="BY36" s="156">
        <v>4</v>
      </c>
      <c r="BZ36" s="156">
        <v>4</v>
      </c>
      <c r="CA36" s="156">
        <v>4</v>
      </c>
      <c r="CB36" s="156">
        <v>4</v>
      </c>
      <c r="CC36" s="156">
        <v>4</v>
      </c>
      <c r="CD36" s="156">
        <v>4</v>
      </c>
      <c r="CE36" s="156">
        <v>4</v>
      </c>
      <c r="CF36" s="156">
        <v>4</v>
      </c>
      <c r="CG36" s="156">
        <v>4</v>
      </c>
      <c r="CH36" s="156">
        <v>4</v>
      </c>
      <c r="CI36" s="156">
        <v>4</v>
      </c>
      <c r="CJ36" s="156">
        <v>4</v>
      </c>
      <c r="CK36" s="156">
        <v>4</v>
      </c>
      <c r="CL36" s="156">
        <v>4</v>
      </c>
      <c r="CM36" s="156">
        <v>4</v>
      </c>
      <c r="CN36" s="156">
        <v>4</v>
      </c>
      <c r="CO36" s="156">
        <v>4</v>
      </c>
      <c r="CP36" s="156">
        <v>4</v>
      </c>
      <c r="CQ36" s="156">
        <v>4</v>
      </c>
      <c r="CR36" s="156">
        <v>4</v>
      </c>
      <c r="CS36" s="156">
        <v>4</v>
      </c>
      <c r="CT36" s="158">
        <v>0</v>
      </c>
      <c r="CU36" s="158">
        <v>0</v>
      </c>
      <c r="CV36" s="158">
        <v>0</v>
      </c>
      <c r="CW36" s="163">
        <v>0</v>
      </c>
      <c r="CX36" s="163">
        <v>0</v>
      </c>
      <c r="CY36" s="163">
        <v>0</v>
      </c>
      <c r="CZ36" s="156">
        <v>0</v>
      </c>
      <c r="DA36" s="156">
        <v>0</v>
      </c>
      <c r="DB36" s="156">
        <v>0</v>
      </c>
      <c r="DC36" s="156">
        <v>0</v>
      </c>
      <c r="DD36" s="156">
        <v>0</v>
      </c>
      <c r="DE36" s="156">
        <v>0</v>
      </c>
      <c r="DF36" s="156">
        <v>0</v>
      </c>
      <c r="DG36" s="156">
        <v>0</v>
      </c>
      <c r="DH36" s="156">
        <v>0</v>
      </c>
      <c r="DI36" s="156">
        <v>0</v>
      </c>
      <c r="DJ36" s="156">
        <v>0</v>
      </c>
      <c r="DK36" s="156">
        <v>0</v>
      </c>
      <c r="DL36" s="115"/>
      <c r="DM36" s="115"/>
      <c r="DN36" s="115"/>
      <c r="DO36" s="115"/>
      <c r="DP36" s="115"/>
      <c r="DQ36" s="115"/>
      <c r="DR36" s="115"/>
      <c r="DS36" s="115"/>
      <c r="DT36" s="115"/>
      <c r="DU36" s="115"/>
      <c r="DV36" s="115"/>
      <c r="DW36" s="115"/>
      <c r="DX36" s="115"/>
      <c r="DY36" s="115"/>
      <c r="DZ36" s="115"/>
      <c r="EA36" s="115"/>
      <c r="EB36" s="115"/>
      <c r="EC36" s="115"/>
      <c r="ED36" s="115"/>
      <c r="EE36" s="115"/>
      <c r="EF36" s="115"/>
      <c r="EG36" s="115"/>
      <c r="EH36" s="115"/>
      <c r="EI36" s="115"/>
      <c r="EJ36" s="115"/>
      <c r="EK36" s="115"/>
      <c r="EL36" s="115"/>
      <c r="EM36" s="115"/>
      <c r="EN36" s="115"/>
      <c r="EO36" s="115"/>
      <c r="EP36" s="115"/>
      <c r="EQ36" s="115"/>
      <c r="ER36" s="115"/>
      <c r="ES36" s="115"/>
      <c r="ET36" s="115"/>
      <c r="EU36" s="115"/>
      <c r="EV36" s="115"/>
      <c r="EW36" s="115"/>
      <c r="EX36" s="115"/>
      <c r="EY36" s="115"/>
      <c r="EZ36" s="115"/>
      <c r="FA36" s="115"/>
      <c r="FB36" s="115"/>
      <c r="FC36" s="115"/>
      <c r="FD36" s="115"/>
      <c r="FE36" s="115"/>
      <c r="FF36" s="115"/>
      <c r="FG36" s="115"/>
      <c r="FH36" s="115"/>
      <c r="FI36" s="115"/>
      <c r="FJ36" s="115"/>
      <c r="FK36" s="115"/>
      <c r="FL36" s="115"/>
      <c r="FM36" s="115"/>
      <c r="FN36" s="115"/>
      <c r="FO36" s="115"/>
      <c r="FP36" s="115"/>
      <c r="FQ36" s="115"/>
      <c r="FR36" s="115"/>
      <c r="FS36" s="115"/>
      <c r="FT36" s="115"/>
      <c r="FU36" s="115"/>
      <c r="FV36" s="115"/>
      <c r="FW36" s="115"/>
      <c r="FX36" s="115"/>
      <c r="FY36" s="115"/>
      <c r="FZ36" s="115"/>
      <c r="GA36" s="115"/>
      <c r="GB36" s="115"/>
      <c r="GC36" s="115"/>
      <c r="GD36" s="115"/>
      <c r="GE36" s="115"/>
      <c r="GF36" s="115"/>
      <c r="GG36" s="115"/>
      <c r="GH36" s="115"/>
      <c r="GI36" s="115"/>
      <c r="GJ36" s="115"/>
      <c r="GK36" s="115"/>
      <c r="GL36" s="115"/>
      <c r="GM36" s="115"/>
      <c r="GN36" s="115"/>
      <c r="GO36" s="115"/>
      <c r="GP36" s="115"/>
      <c r="GQ36" s="115"/>
      <c r="GR36" s="115"/>
      <c r="GS36" s="115"/>
      <c r="GT36" s="115"/>
      <c r="GU36" s="115"/>
      <c r="GV36" s="115"/>
      <c r="GW36" s="115"/>
    </row>
    <row r="37" spans="1:205" s="110" customFormat="1">
      <c r="A37" s="155" t="s">
        <v>195</v>
      </c>
      <c r="B37" s="156">
        <v>0.6</v>
      </c>
      <c r="C37" s="156">
        <v>0.6</v>
      </c>
      <c r="D37" s="156">
        <v>0.6</v>
      </c>
      <c r="E37" s="156">
        <v>0.6</v>
      </c>
      <c r="F37" s="156">
        <v>0.6</v>
      </c>
      <c r="G37" s="156">
        <v>0.6</v>
      </c>
      <c r="H37" s="156">
        <v>0.6</v>
      </c>
      <c r="I37" s="156">
        <v>0.6</v>
      </c>
      <c r="J37" s="156">
        <v>0.6</v>
      </c>
      <c r="K37" s="156">
        <v>0.6</v>
      </c>
      <c r="L37" s="156">
        <v>0.6</v>
      </c>
      <c r="M37" s="156">
        <v>0.6</v>
      </c>
      <c r="N37" s="156">
        <v>0.6</v>
      </c>
      <c r="O37" s="156">
        <v>0.6</v>
      </c>
      <c r="P37" s="156">
        <v>0.6</v>
      </c>
      <c r="Q37" s="156">
        <v>0.6</v>
      </c>
      <c r="R37" s="156">
        <v>0.6</v>
      </c>
      <c r="S37" s="156">
        <v>0.6</v>
      </c>
      <c r="T37" s="156">
        <v>0.6</v>
      </c>
      <c r="U37" s="156">
        <v>0.6</v>
      </c>
      <c r="V37" s="156">
        <v>0.6</v>
      </c>
      <c r="W37" s="156">
        <v>0.6</v>
      </c>
      <c r="X37" s="156">
        <v>0.6</v>
      </c>
      <c r="Y37" s="156">
        <v>0.6</v>
      </c>
      <c r="Z37" s="156">
        <v>0.6</v>
      </c>
      <c r="AA37" s="156">
        <v>0.6</v>
      </c>
      <c r="AB37" s="156">
        <v>0.6</v>
      </c>
      <c r="AC37" s="156">
        <v>0.6</v>
      </c>
      <c r="AD37" s="156">
        <v>0.6</v>
      </c>
      <c r="AE37" s="156">
        <v>0.6</v>
      </c>
      <c r="AF37" s="156">
        <v>0.6</v>
      </c>
      <c r="AG37" s="156">
        <v>0.6</v>
      </c>
      <c r="AH37" s="156">
        <v>0.6</v>
      </c>
      <c r="AI37" s="156">
        <v>0.6</v>
      </c>
      <c r="AJ37" s="156">
        <v>0.6</v>
      </c>
      <c r="AK37" s="156">
        <v>0.6</v>
      </c>
      <c r="AL37" s="156">
        <v>0.6</v>
      </c>
      <c r="AM37" s="156">
        <v>0.6</v>
      </c>
      <c r="AN37" s="156">
        <v>0.6</v>
      </c>
      <c r="AO37" s="156">
        <v>0.6</v>
      </c>
      <c r="AP37" s="156">
        <v>0.6</v>
      </c>
      <c r="AQ37" s="156">
        <v>0.6</v>
      </c>
      <c r="AR37" s="156">
        <v>0.6</v>
      </c>
      <c r="AS37" s="156">
        <v>0.6</v>
      </c>
      <c r="AT37" s="156">
        <v>0.6</v>
      </c>
      <c r="AU37" s="156">
        <v>0.6</v>
      </c>
      <c r="AV37" s="156">
        <v>0.6</v>
      </c>
      <c r="AW37" s="156">
        <v>0.6</v>
      </c>
      <c r="AX37" s="156">
        <v>0.6</v>
      </c>
      <c r="AY37" s="156">
        <v>0.6</v>
      </c>
      <c r="AZ37" s="156">
        <v>0.6</v>
      </c>
      <c r="BA37" s="156">
        <v>0.6</v>
      </c>
      <c r="BB37" s="156">
        <v>0.6</v>
      </c>
      <c r="BC37" s="156">
        <v>0.6</v>
      </c>
      <c r="BD37" s="156">
        <v>0.6</v>
      </c>
      <c r="BE37" s="156">
        <v>0.6</v>
      </c>
      <c r="BF37" s="156">
        <v>0.6</v>
      </c>
      <c r="BG37" s="156">
        <v>0.6</v>
      </c>
      <c r="BH37" s="156">
        <v>0.6</v>
      </c>
      <c r="BI37" s="156">
        <v>0.6</v>
      </c>
      <c r="BJ37" s="156">
        <v>0.6</v>
      </c>
      <c r="BK37" s="156">
        <v>0.6</v>
      </c>
      <c r="BL37" s="156">
        <v>0.6</v>
      </c>
      <c r="BM37" s="156">
        <v>0.6</v>
      </c>
      <c r="BN37" s="156">
        <v>0.6</v>
      </c>
      <c r="BO37" s="156">
        <v>0.6</v>
      </c>
      <c r="BP37" s="156">
        <v>0.6</v>
      </c>
      <c r="BQ37" s="156">
        <v>0.6</v>
      </c>
      <c r="BR37" s="156">
        <v>0.6</v>
      </c>
      <c r="BS37" s="156">
        <v>0.6</v>
      </c>
      <c r="BT37" s="156">
        <v>0.6</v>
      </c>
      <c r="BU37" s="156">
        <v>0.6</v>
      </c>
      <c r="BV37" s="156">
        <v>0.6</v>
      </c>
      <c r="BW37" s="156">
        <v>0.6</v>
      </c>
      <c r="BX37" s="156">
        <v>0.6</v>
      </c>
      <c r="BY37" s="156">
        <v>0.6</v>
      </c>
      <c r="BZ37" s="156">
        <v>0.6</v>
      </c>
      <c r="CA37" s="156">
        <v>0.6</v>
      </c>
      <c r="CB37" s="156">
        <v>0.6</v>
      </c>
      <c r="CC37" s="156">
        <v>0.6</v>
      </c>
      <c r="CD37" s="156">
        <v>0.6</v>
      </c>
      <c r="CE37" s="156">
        <v>0.6</v>
      </c>
      <c r="CF37" s="156">
        <v>0.6</v>
      </c>
      <c r="CG37" s="156">
        <v>0.6</v>
      </c>
      <c r="CH37" s="156">
        <v>0.6</v>
      </c>
      <c r="CI37" s="156">
        <v>0.6</v>
      </c>
      <c r="CJ37" s="156">
        <v>0.6</v>
      </c>
      <c r="CK37" s="156">
        <v>0.6</v>
      </c>
      <c r="CL37" s="156">
        <v>0.6</v>
      </c>
      <c r="CM37" s="156">
        <v>0.6</v>
      </c>
      <c r="CN37" s="156">
        <v>0.6</v>
      </c>
      <c r="CO37" s="156">
        <v>0.6</v>
      </c>
      <c r="CP37" s="156">
        <v>0.6</v>
      </c>
      <c r="CQ37" s="156">
        <v>0.6</v>
      </c>
      <c r="CR37" s="156">
        <v>0.6</v>
      </c>
      <c r="CS37" s="156">
        <v>0.6</v>
      </c>
      <c r="CT37" s="158">
        <v>0</v>
      </c>
      <c r="CU37" s="158">
        <v>0</v>
      </c>
      <c r="CV37" s="158">
        <v>0</v>
      </c>
      <c r="CW37" s="163">
        <v>0</v>
      </c>
      <c r="CX37" s="163">
        <v>0</v>
      </c>
      <c r="CY37" s="163">
        <v>0</v>
      </c>
      <c r="CZ37" s="156">
        <v>0</v>
      </c>
      <c r="DA37" s="156">
        <v>0</v>
      </c>
      <c r="DB37" s="156">
        <v>0</v>
      </c>
      <c r="DC37" s="156">
        <v>0</v>
      </c>
      <c r="DD37" s="156">
        <v>0</v>
      </c>
      <c r="DE37" s="156">
        <v>0</v>
      </c>
      <c r="DF37" s="156">
        <v>0</v>
      </c>
      <c r="DG37" s="156">
        <v>0</v>
      </c>
      <c r="DH37" s="156">
        <v>0</v>
      </c>
      <c r="DI37" s="156">
        <v>0</v>
      </c>
      <c r="DJ37" s="156">
        <v>0</v>
      </c>
      <c r="DK37" s="156">
        <v>0</v>
      </c>
      <c r="DL37" s="115"/>
      <c r="DM37" s="115"/>
      <c r="DN37" s="115"/>
      <c r="DO37" s="115"/>
      <c r="DP37" s="115"/>
      <c r="DQ37" s="115"/>
      <c r="DR37" s="115"/>
      <c r="DS37" s="115"/>
      <c r="DT37" s="115"/>
      <c r="DU37" s="115"/>
      <c r="DV37" s="115"/>
      <c r="DW37" s="115"/>
      <c r="DX37" s="115"/>
      <c r="DY37" s="115"/>
      <c r="DZ37" s="115"/>
      <c r="EA37" s="115"/>
      <c r="EB37" s="115"/>
      <c r="EC37" s="115"/>
      <c r="ED37" s="115"/>
      <c r="EE37" s="115"/>
      <c r="EF37" s="115"/>
      <c r="EG37" s="115"/>
      <c r="EH37" s="115"/>
      <c r="EI37" s="115"/>
      <c r="EJ37" s="115"/>
      <c r="EK37" s="115"/>
      <c r="EL37" s="115"/>
      <c r="EM37" s="115"/>
      <c r="EN37" s="115"/>
      <c r="EO37" s="115"/>
      <c r="EP37" s="115"/>
      <c r="EQ37" s="115"/>
      <c r="ER37" s="115"/>
      <c r="ES37" s="115"/>
      <c r="ET37" s="115"/>
      <c r="EU37" s="115"/>
      <c r="EV37" s="115"/>
      <c r="EW37" s="115"/>
      <c r="EX37" s="115"/>
      <c r="EY37" s="115"/>
      <c r="EZ37" s="115"/>
      <c r="FA37" s="115"/>
      <c r="FB37" s="115"/>
      <c r="FC37" s="115"/>
      <c r="FD37" s="115"/>
      <c r="FE37" s="115"/>
      <c r="FF37" s="115"/>
      <c r="FG37" s="115"/>
      <c r="FH37" s="115"/>
      <c r="FI37" s="115"/>
      <c r="FJ37" s="115"/>
      <c r="FK37" s="115"/>
      <c r="FL37" s="115"/>
      <c r="FM37" s="115"/>
      <c r="FN37" s="115"/>
      <c r="FO37" s="115"/>
      <c r="FP37" s="115"/>
      <c r="FQ37" s="115"/>
      <c r="FR37" s="115"/>
      <c r="FS37" s="115"/>
      <c r="FT37" s="115"/>
      <c r="FU37" s="115"/>
      <c r="FV37" s="115"/>
      <c r="FW37" s="115"/>
      <c r="FX37" s="115"/>
      <c r="FY37" s="115"/>
      <c r="FZ37" s="115"/>
      <c r="GA37" s="115"/>
      <c r="GB37" s="115"/>
      <c r="GC37" s="115"/>
      <c r="GD37" s="115"/>
      <c r="GE37" s="115"/>
      <c r="GF37" s="115"/>
      <c r="GG37" s="115"/>
      <c r="GH37" s="115"/>
      <c r="GI37" s="115"/>
      <c r="GJ37" s="115"/>
      <c r="GK37" s="115"/>
      <c r="GL37" s="115"/>
      <c r="GM37" s="115"/>
      <c r="GN37" s="115"/>
      <c r="GO37" s="115"/>
      <c r="GP37" s="115"/>
      <c r="GQ37" s="115"/>
      <c r="GR37" s="115"/>
      <c r="GS37" s="115"/>
      <c r="GT37" s="115"/>
      <c r="GU37" s="115"/>
      <c r="GV37" s="115"/>
      <c r="GW37" s="115"/>
    </row>
    <row r="38" spans="1:205" s="110" customFormat="1">
      <c r="A38" s="155" t="s">
        <v>196</v>
      </c>
      <c r="B38" s="156">
        <v>9</v>
      </c>
      <c r="C38" s="156">
        <v>9</v>
      </c>
      <c r="D38" s="156">
        <v>9</v>
      </c>
      <c r="E38" s="156">
        <v>9</v>
      </c>
      <c r="F38" s="156">
        <v>9</v>
      </c>
      <c r="G38" s="156">
        <v>9</v>
      </c>
      <c r="H38" s="156">
        <v>9</v>
      </c>
      <c r="I38" s="156">
        <v>9</v>
      </c>
      <c r="J38" s="156">
        <v>9</v>
      </c>
      <c r="K38" s="156">
        <v>9</v>
      </c>
      <c r="L38" s="156">
        <v>9</v>
      </c>
      <c r="M38" s="156">
        <v>9</v>
      </c>
      <c r="N38" s="156">
        <v>9</v>
      </c>
      <c r="O38" s="156">
        <v>9</v>
      </c>
      <c r="P38" s="156">
        <v>9</v>
      </c>
      <c r="Q38" s="156">
        <v>9</v>
      </c>
      <c r="R38" s="156">
        <v>9</v>
      </c>
      <c r="S38" s="156">
        <v>9</v>
      </c>
      <c r="T38" s="156">
        <v>9</v>
      </c>
      <c r="U38" s="156">
        <v>9</v>
      </c>
      <c r="V38" s="156">
        <v>9</v>
      </c>
      <c r="W38" s="156">
        <v>9</v>
      </c>
      <c r="X38" s="156">
        <v>9</v>
      </c>
      <c r="Y38" s="156">
        <v>9</v>
      </c>
      <c r="Z38" s="156">
        <v>8.8000000000000007</v>
      </c>
      <c r="AA38" s="156">
        <v>8.8000000000000007</v>
      </c>
      <c r="AB38" s="156">
        <v>8.8000000000000007</v>
      </c>
      <c r="AC38" s="156">
        <v>8.8000000000000007</v>
      </c>
      <c r="AD38" s="156">
        <v>8.8000000000000007</v>
      </c>
      <c r="AE38" s="156">
        <v>8.8000000000000007</v>
      </c>
      <c r="AF38" s="156">
        <v>8.8000000000000007</v>
      </c>
      <c r="AG38" s="156">
        <v>8.8000000000000007</v>
      </c>
      <c r="AH38" s="156">
        <v>8.8000000000000007</v>
      </c>
      <c r="AI38" s="156">
        <v>8.8000000000000007</v>
      </c>
      <c r="AJ38" s="156">
        <v>8.8000000000000007</v>
      </c>
      <c r="AK38" s="156">
        <v>8.8000000000000007</v>
      </c>
      <c r="AL38" s="156">
        <v>8.9</v>
      </c>
      <c r="AM38" s="156">
        <v>8.9</v>
      </c>
      <c r="AN38" s="156">
        <v>8.9</v>
      </c>
      <c r="AO38" s="156">
        <v>8.9</v>
      </c>
      <c r="AP38" s="156">
        <v>8.9</v>
      </c>
      <c r="AQ38" s="156">
        <v>8.9</v>
      </c>
      <c r="AR38" s="156">
        <v>8.9</v>
      </c>
      <c r="AS38" s="156">
        <v>8.9</v>
      </c>
      <c r="AT38" s="156">
        <v>8.9</v>
      </c>
      <c r="AU38" s="156">
        <v>8.9</v>
      </c>
      <c r="AV38" s="156">
        <v>8.9</v>
      </c>
      <c r="AW38" s="156">
        <v>8.9</v>
      </c>
      <c r="AX38" s="156">
        <v>6.2</v>
      </c>
      <c r="AY38" s="156">
        <v>6.2</v>
      </c>
      <c r="AZ38" s="156">
        <v>6.2</v>
      </c>
      <c r="BA38" s="156">
        <v>6.2</v>
      </c>
      <c r="BB38" s="156">
        <v>6.2</v>
      </c>
      <c r="BC38" s="156">
        <v>6.2</v>
      </c>
      <c r="BD38" s="156">
        <v>6.2</v>
      </c>
      <c r="BE38" s="156">
        <v>6.2</v>
      </c>
      <c r="BF38" s="156">
        <v>6.2</v>
      </c>
      <c r="BG38" s="156">
        <v>6.2</v>
      </c>
      <c r="BH38" s="156">
        <v>6.2</v>
      </c>
      <c r="BI38" s="156">
        <v>6.2</v>
      </c>
      <c r="BJ38" s="156">
        <v>6.3</v>
      </c>
      <c r="BK38" s="156">
        <v>6.3</v>
      </c>
      <c r="BL38" s="156">
        <v>6.3</v>
      </c>
      <c r="BM38" s="156">
        <v>6.3</v>
      </c>
      <c r="BN38" s="156">
        <v>6.3</v>
      </c>
      <c r="BO38" s="156">
        <v>6.3</v>
      </c>
      <c r="BP38" s="156">
        <v>6.3</v>
      </c>
      <c r="BQ38" s="156">
        <v>6.3</v>
      </c>
      <c r="BR38" s="156">
        <v>6.3</v>
      </c>
      <c r="BS38" s="156">
        <v>6.3</v>
      </c>
      <c r="BT38" s="156">
        <v>6.3</v>
      </c>
      <c r="BU38" s="156">
        <v>6.3</v>
      </c>
      <c r="BV38" s="156">
        <v>6.4</v>
      </c>
      <c r="BW38" s="156">
        <v>6.4</v>
      </c>
      <c r="BX38" s="156">
        <v>6.4</v>
      </c>
      <c r="BY38" s="156">
        <v>6.4</v>
      </c>
      <c r="BZ38" s="156">
        <v>6.4</v>
      </c>
      <c r="CA38" s="156">
        <v>6.4</v>
      </c>
      <c r="CB38" s="156">
        <v>6.4</v>
      </c>
      <c r="CC38" s="156">
        <v>6.4</v>
      </c>
      <c r="CD38" s="156">
        <v>6.4</v>
      </c>
      <c r="CE38" s="156">
        <v>6.4</v>
      </c>
      <c r="CF38" s="156">
        <v>6.4</v>
      </c>
      <c r="CG38" s="156">
        <v>6.4</v>
      </c>
      <c r="CH38" s="156">
        <v>6.5</v>
      </c>
      <c r="CI38" s="156">
        <v>6.5</v>
      </c>
      <c r="CJ38" s="156">
        <v>6.5</v>
      </c>
      <c r="CK38" s="156">
        <v>6.5</v>
      </c>
      <c r="CL38" s="156">
        <v>6.5</v>
      </c>
      <c r="CM38" s="156">
        <v>6.5</v>
      </c>
      <c r="CN38" s="156">
        <v>6.5</v>
      </c>
      <c r="CO38" s="156">
        <v>6.5</v>
      </c>
      <c r="CP38" s="156">
        <v>6.5</v>
      </c>
      <c r="CQ38" s="156">
        <v>6.5</v>
      </c>
      <c r="CR38" s="156">
        <v>6.5</v>
      </c>
      <c r="CS38" s="156">
        <v>6.5</v>
      </c>
      <c r="CT38" s="158">
        <v>0</v>
      </c>
      <c r="CU38" s="158">
        <v>0</v>
      </c>
      <c r="CV38" s="158">
        <v>0</v>
      </c>
      <c r="CW38" s="163">
        <v>0</v>
      </c>
      <c r="CX38" s="163">
        <v>0</v>
      </c>
      <c r="CY38" s="163">
        <v>0</v>
      </c>
      <c r="CZ38" s="156">
        <v>0</v>
      </c>
      <c r="DA38" s="156">
        <v>0</v>
      </c>
      <c r="DB38" s="156">
        <v>0</v>
      </c>
      <c r="DC38" s="156">
        <v>0</v>
      </c>
      <c r="DD38" s="156">
        <v>0</v>
      </c>
      <c r="DE38" s="156">
        <v>0</v>
      </c>
      <c r="DF38" s="156">
        <v>0</v>
      </c>
      <c r="DG38" s="156">
        <v>0</v>
      </c>
      <c r="DH38" s="156">
        <v>0</v>
      </c>
      <c r="DI38" s="156">
        <v>0</v>
      </c>
      <c r="DJ38" s="156">
        <v>0</v>
      </c>
      <c r="DK38" s="156">
        <v>0</v>
      </c>
      <c r="DL38" s="115"/>
      <c r="DM38" s="115"/>
      <c r="DN38" s="115"/>
      <c r="DO38" s="115"/>
      <c r="DP38" s="115"/>
      <c r="DQ38" s="115"/>
      <c r="DR38" s="115"/>
      <c r="DS38" s="115"/>
      <c r="DT38" s="115"/>
      <c r="DU38" s="115"/>
      <c r="DV38" s="115"/>
      <c r="DW38" s="115"/>
      <c r="DX38" s="115"/>
      <c r="DY38" s="115"/>
      <c r="DZ38" s="115"/>
      <c r="EA38" s="115"/>
      <c r="EB38" s="115"/>
      <c r="EC38" s="115"/>
      <c r="ED38" s="115"/>
      <c r="EE38" s="115"/>
      <c r="EF38" s="115"/>
      <c r="EG38" s="115"/>
      <c r="EH38" s="115"/>
      <c r="EI38" s="115"/>
      <c r="EJ38" s="115"/>
      <c r="EK38" s="115"/>
      <c r="EL38" s="115"/>
      <c r="EM38" s="115"/>
      <c r="EN38" s="115"/>
      <c r="EO38" s="115"/>
      <c r="EP38" s="115"/>
      <c r="EQ38" s="115"/>
      <c r="ER38" s="115"/>
      <c r="ES38" s="115"/>
      <c r="ET38" s="115"/>
      <c r="EU38" s="115"/>
      <c r="EV38" s="115"/>
      <c r="EW38" s="115"/>
      <c r="EX38" s="115"/>
      <c r="EY38" s="115"/>
      <c r="EZ38" s="115"/>
      <c r="FA38" s="115"/>
      <c r="FB38" s="115"/>
      <c r="FC38" s="115"/>
      <c r="FD38" s="115"/>
      <c r="FE38" s="115"/>
      <c r="FF38" s="115"/>
      <c r="FG38" s="115"/>
      <c r="FH38" s="115"/>
      <c r="FI38" s="115"/>
      <c r="FJ38" s="115"/>
      <c r="FK38" s="115"/>
      <c r="FL38" s="115"/>
      <c r="FM38" s="115"/>
      <c r="FN38" s="115"/>
      <c r="FO38" s="115"/>
      <c r="FP38" s="115"/>
      <c r="FQ38" s="115"/>
      <c r="FR38" s="115"/>
      <c r="FS38" s="115"/>
      <c r="FT38" s="115"/>
      <c r="FU38" s="115"/>
      <c r="FV38" s="115"/>
      <c r="FW38" s="115"/>
      <c r="FX38" s="115"/>
      <c r="FY38" s="115"/>
      <c r="FZ38" s="115"/>
      <c r="GA38" s="115"/>
      <c r="GB38" s="115"/>
      <c r="GC38" s="115"/>
      <c r="GD38" s="115"/>
      <c r="GE38" s="115"/>
      <c r="GF38" s="115"/>
      <c r="GG38" s="115"/>
      <c r="GH38" s="115"/>
      <c r="GI38" s="115"/>
      <c r="GJ38" s="115"/>
      <c r="GK38" s="115"/>
      <c r="GL38" s="115"/>
      <c r="GM38" s="115"/>
      <c r="GN38" s="115"/>
      <c r="GO38" s="115"/>
      <c r="GP38" s="115"/>
      <c r="GQ38" s="115"/>
      <c r="GR38" s="115"/>
      <c r="GS38" s="115"/>
      <c r="GT38" s="115"/>
      <c r="GU38" s="115"/>
      <c r="GV38" s="115"/>
      <c r="GW38" s="115"/>
    </row>
    <row r="39" spans="1:205" s="110" customFormat="1">
      <c r="A39" s="155" t="s">
        <v>197</v>
      </c>
      <c r="B39" s="156">
        <v>37.244999999999997</v>
      </c>
      <c r="C39" s="156">
        <v>37.244999999999997</v>
      </c>
      <c r="D39" s="156">
        <v>37.244999999999997</v>
      </c>
      <c r="E39" s="156">
        <v>39.901722309505104</v>
      </c>
      <c r="F39" s="156">
        <v>39.901722309505104</v>
      </c>
      <c r="G39" s="156">
        <v>39.901722309505104</v>
      </c>
      <c r="H39" s="156">
        <v>39.99531310464446</v>
      </c>
      <c r="I39" s="156">
        <v>39.992988844602181</v>
      </c>
      <c r="J39" s="156">
        <v>39.992988844602181</v>
      </c>
      <c r="K39" s="156">
        <v>41.277988844602184</v>
      </c>
      <c r="L39" s="156">
        <v>41.277988844602184</v>
      </c>
      <c r="M39" s="156">
        <v>41.277988844602184</v>
      </c>
      <c r="N39" s="156">
        <v>40.017499999999998</v>
      </c>
      <c r="O39" s="156">
        <v>40.017499999999998</v>
      </c>
      <c r="P39" s="156">
        <v>40.017499999999998</v>
      </c>
      <c r="Q39" s="156">
        <v>36.819007246376806</v>
      </c>
      <c r="R39" s="156">
        <v>36.819007246376806</v>
      </c>
      <c r="S39" s="156">
        <v>36.819007246376806</v>
      </c>
      <c r="T39" s="156">
        <v>37.57102898550724</v>
      </c>
      <c r="U39" s="156">
        <v>37.571028985507247</v>
      </c>
      <c r="V39" s="156">
        <v>37.57102898550724</v>
      </c>
      <c r="W39" s="156">
        <v>37.361342028985504</v>
      </c>
      <c r="X39" s="156">
        <v>37.361342028985504</v>
      </c>
      <c r="Y39" s="156">
        <v>37.361342028985504</v>
      </c>
      <c r="Z39" s="156">
        <v>42.072499999999998</v>
      </c>
      <c r="AA39" s="156">
        <v>42.072499999999998</v>
      </c>
      <c r="AB39" s="156">
        <v>42.072499999999998</v>
      </c>
      <c r="AC39" s="156">
        <v>41.392500000000005</v>
      </c>
      <c r="AD39" s="156">
        <v>41.392500000000005</v>
      </c>
      <c r="AE39" s="156">
        <v>41.392500000000005</v>
      </c>
      <c r="AF39" s="156">
        <v>41.798999999999999</v>
      </c>
      <c r="AG39" s="156">
        <v>41.798999999999999</v>
      </c>
      <c r="AH39" s="156">
        <v>41.798999999999999</v>
      </c>
      <c r="AI39" s="156">
        <v>45.720000000000006</v>
      </c>
      <c r="AJ39" s="156">
        <v>45.720000000000006</v>
      </c>
      <c r="AK39" s="156">
        <v>45.720000000000006</v>
      </c>
      <c r="AL39" s="156">
        <v>44.847499999999997</v>
      </c>
      <c r="AM39" s="156">
        <v>44.847499999999997</v>
      </c>
      <c r="AN39" s="156">
        <v>44.847499999999997</v>
      </c>
      <c r="AO39" s="156">
        <v>41.317094236051219</v>
      </c>
      <c r="AP39" s="156">
        <v>41.12870029282071</v>
      </c>
      <c r="AQ39" s="156">
        <v>41.12870029282071</v>
      </c>
      <c r="AR39" s="156">
        <v>39.656200292820714</v>
      </c>
      <c r="AS39" s="156">
        <v>39.656200292820714</v>
      </c>
      <c r="AT39" s="156">
        <v>39.656200292820714</v>
      </c>
      <c r="AU39" s="156">
        <v>40.42403145781185</v>
      </c>
      <c r="AV39" s="156">
        <v>40.42403145781185</v>
      </c>
      <c r="AW39" s="156">
        <v>40.42403145781185</v>
      </c>
      <c r="AX39" s="156">
        <v>42.034999999999997</v>
      </c>
      <c r="AY39" s="156">
        <v>42.075336322869951</v>
      </c>
      <c r="AZ39" s="156">
        <v>42.075336322869951</v>
      </c>
      <c r="BA39" s="156">
        <v>42.960336322869956</v>
      </c>
      <c r="BB39" s="156">
        <v>42.960336322869956</v>
      </c>
      <c r="BC39" s="156">
        <v>42.960336322869956</v>
      </c>
      <c r="BD39" s="156">
        <v>43.36021020179372</v>
      </c>
      <c r="BE39" s="156">
        <v>43.36021020179372</v>
      </c>
      <c r="BF39" s="156">
        <v>43.36021020179372</v>
      </c>
      <c r="BG39" s="156">
        <v>42.635210201793718</v>
      </c>
      <c r="BH39" s="156">
        <v>42.635210201793718</v>
      </c>
      <c r="BI39" s="156">
        <v>42.463799447913452</v>
      </c>
      <c r="BJ39" s="156">
        <v>45.3675</v>
      </c>
      <c r="BK39" s="156">
        <v>45.3675</v>
      </c>
      <c r="BL39" s="156">
        <v>45.3675</v>
      </c>
      <c r="BM39" s="156">
        <v>45.910106657304716</v>
      </c>
      <c r="BN39" s="156">
        <v>45.910106657304716</v>
      </c>
      <c r="BO39" s="156">
        <v>45.910106657304716</v>
      </c>
      <c r="BP39" s="156">
        <v>45.835106657304713</v>
      </c>
      <c r="BQ39" s="156">
        <v>45.835106657304713</v>
      </c>
      <c r="BR39" s="156">
        <v>45.835106657304713</v>
      </c>
      <c r="BS39" s="156">
        <v>45.970106657304719</v>
      </c>
      <c r="BT39" s="156">
        <v>45.970106657304719</v>
      </c>
      <c r="BU39" s="156">
        <v>45.970106657304719</v>
      </c>
      <c r="BV39" s="156">
        <v>47.1875</v>
      </c>
      <c r="BW39" s="156">
        <v>47.1875</v>
      </c>
      <c r="BX39" s="156">
        <v>47.1875</v>
      </c>
      <c r="BY39" s="156">
        <v>45.724999999999994</v>
      </c>
      <c r="BZ39" s="156">
        <v>45.724999999999994</v>
      </c>
      <c r="CA39" s="156">
        <v>45.724999999999994</v>
      </c>
      <c r="CB39" s="156">
        <v>46.064999999999998</v>
      </c>
      <c r="CC39" s="156">
        <v>46.064999999999998</v>
      </c>
      <c r="CD39" s="156">
        <v>46.064999999999998</v>
      </c>
      <c r="CE39" s="156">
        <v>46.706717821782178</v>
      </c>
      <c r="CF39" s="156">
        <v>46.706717821782178</v>
      </c>
      <c r="CG39" s="156">
        <v>44.681799832163875</v>
      </c>
      <c r="CH39" s="156">
        <v>47.112500000000004</v>
      </c>
      <c r="CI39" s="156">
        <v>47.112500000000004</v>
      </c>
      <c r="CJ39" s="156">
        <v>47.112500000000004</v>
      </c>
      <c r="CK39" s="156">
        <v>45.837649469623912</v>
      </c>
      <c r="CL39" s="156">
        <v>45.791282476791629</v>
      </c>
      <c r="CM39" s="156">
        <v>45.790149469623913</v>
      </c>
      <c r="CN39" s="156">
        <v>44.974850530376088</v>
      </c>
      <c r="CO39" s="156">
        <v>44.974850530376088</v>
      </c>
      <c r="CP39" s="156">
        <v>44.718832114799511</v>
      </c>
      <c r="CQ39" s="156">
        <v>45.656332114799511</v>
      </c>
      <c r="CR39" s="156">
        <v>45.656332114799511</v>
      </c>
      <c r="CS39" s="156">
        <v>45.656332114799511</v>
      </c>
      <c r="CT39" s="158">
        <v>47.542500000000004</v>
      </c>
      <c r="CU39" s="158">
        <v>47.542500000000004</v>
      </c>
      <c r="CV39" s="158">
        <v>47.546899932386751</v>
      </c>
      <c r="CW39" s="163">
        <v>46.81</v>
      </c>
      <c r="CX39" s="163">
        <v>46.81</v>
      </c>
      <c r="CY39" s="163">
        <v>46.9</v>
      </c>
      <c r="CZ39" s="156">
        <v>46.460687548075654</v>
      </c>
      <c r="DA39" s="156">
        <v>46.458168287675036</v>
      </c>
      <c r="DB39" s="156">
        <v>46.458168287675036</v>
      </c>
      <c r="DC39" s="156">
        <v>47.422968234204063</v>
      </c>
      <c r="DD39" s="156">
        <v>47.422968234204063</v>
      </c>
      <c r="DE39" s="156">
        <v>47.422968234204063</v>
      </c>
      <c r="DF39" s="156">
        <v>47.75</v>
      </c>
      <c r="DG39" s="156">
        <v>47.747019472361799</v>
      </c>
      <c r="DH39" s="156">
        <v>47.758373115577882</v>
      </c>
      <c r="DI39" s="156">
        <v>47.563578174728917</v>
      </c>
      <c r="DJ39" s="156">
        <v>47.279600244652769</v>
      </c>
      <c r="DK39" s="156">
        <v>47.279600244652769</v>
      </c>
      <c r="DL39" s="115"/>
      <c r="DM39" s="115"/>
      <c r="DN39" s="115"/>
      <c r="DO39" s="115"/>
      <c r="DP39" s="115"/>
      <c r="DQ39" s="115"/>
      <c r="DR39" s="115"/>
      <c r="DS39" s="115"/>
      <c r="DT39" s="115"/>
      <c r="DU39" s="115"/>
      <c r="DV39" s="115"/>
      <c r="DW39" s="115"/>
      <c r="DX39" s="115"/>
      <c r="DY39" s="115"/>
      <c r="DZ39" s="115"/>
      <c r="EA39" s="115"/>
      <c r="EB39" s="115"/>
      <c r="EC39" s="115"/>
      <c r="ED39" s="115"/>
      <c r="EE39" s="115"/>
      <c r="EF39" s="115"/>
      <c r="EG39" s="115"/>
      <c r="EH39" s="115"/>
      <c r="EI39" s="115"/>
      <c r="EJ39" s="115"/>
      <c r="EK39" s="115"/>
      <c r="EL39" s="115"/>
      <c r="EM39" s="115"/>
      <c r="EN39" s="115"/>
      <c r="EO39" s="115"/>
      <c r="EP39" s="115"/>
      <c r="EQ39" s="115"/>
      <c r="ER39" s="115"/>
      <c r="ES39" s="115"/>
      <c r="ET39" s="115"/>
      <c r="EU39" s="115"/>
      <c r="EV39" s="115"/>
      <c r="EW39" s="115"/>
      <c r="EX39" s="115"/>
      <c r="EY39" s="115"/>
      <c r="EZ39" s="115"/>
      <c r="FA39" s="115"/>
      <c r="FB39" s="115"/>
      <c r="FC39" s="115"/>
      <c r="FD39" s="115"/>
      <c r="FE39" s="115"/>
      <c r="FF39" s="115"/>
      <c r="FG39" s="115"/>
      <c r="FH39" s="115"/>
      <c r="FI39" s="115"/>
      <c r="FJ39" s="115"/>
      <c r="FK39" s="115"/>
      <c r="FL39" s="115"/>
      <c r="FM39" s="115"/>
      <c r="FN39" s="115"/>
      <c r="FO39" s="115"/>
      <c r="FP39" s="115"/>
      <c r="FQ39" s="115"/>
      <c r="FR39" s="115"/>
      <c r="FS39" s="115"/>
      <c r="FT39" s="115"/>
      <c r="FU39" s="115"/>
      <c r="FV39" s="115"/>
      <c r="FW39" s="115"/>
      <c r="FX39" s="115"/>
      <c r="FY39" s="115"/>
      <c r="FZ39" s="115"/>
      <c r="GA39" s="115"/>
      <c r="GB39" s="115"/>
      <c r="GC39" s="115"/>
      <c r="GD39" s="115"/>
      <c r="GE39" s="115"/>
      <c r="GF39" s="115"/>
      <c r="GG39" s="115"/>
      <c r="GH39" s="115"/>
      <c r="GI39" s="115"/>
      <c r="GJ39" s="115"/>
      <c r="GK39" s="115"/>
      <c r="GL39" s="115"/>
      <c r="GM39" s="115"/>
      <c r="GN39" s="115"/>
      <c r="GO39" s="115"/>
      <c r="GP39" s="115"/>
      <c r="GQ39" s="115"/>
      <c r="GR39" s="115"/>
      <c r="GS39" s="115"/>
      <c r="GT39" s="115"/>
      <c r="GU39" s="115"/>
      <c r="GV39" s="115"/>
      <c r="GW39" s="115"/>
    </row>
    <row r="40" spans="1:205" s="110" customFormat="1">
      <c r="A40" s="160" t="s">
        <v>198</v>
      </c>
      <c r="B40" s="161">
        <v>186.22499999999999</v>
      </c>
      <c r="C40" s="161">
        <v>186.22499999999999</v>
      </c>
      <c r="D40" s="161">
        <v>186.22499999999999</v>
      </c>
      <c r="E40" s="161">
        <v>199.5086115475255</v>
      </c>
      <c r="F40" s="161">
        <v>199.5086115475255</v>
      </c>
      <c r="G40" s="161">
        <v>199.5086115475255</v>
      </c>
      <c r="H40" s="161">
        <v>199.97656552322229</v>
      </c>
      <c r="I40" s="161">
        <v>199.96494422301089</v>
      </c>
      <c r="J40" s="161">
        <v>199.96494422301089</v>
      </c>
      <c r="K40" s="161">
        <v>206.38994422301093</v>
      </c>
      <c r="L40" s="161">
        <v>206.38994422301093</v>
      </c>
      <c r="M40" s="161">
        <v>206.38994422301093</v>
      </c>
      <c r="N40" s="161">
        <v>200.08749999999998</v>
      </c>
      <c r="O40" s="161">
        <v>200.08749999999998</v>
      </c>
      <c r="P40" s="161">
        <v>200.08749999999998</v>
      </c>
      <c r="Q40" s="161">
        <v>184.09503623188402</v>
      </c>
      <c r="R40" s="161">
        <v>184.09503623188402</v>
      </c>
      <c r="S40" s="161">
        <v>184.09503623188402</v>
      </c>
      <c r="T40" s="161">
        <v>187.8551449275362</v>
      </c>
      <c r="U40" s="161">
        <v>187.85514492753623</v>
      </c>
      <c r="V40" s="161">
        <v>187.8551449275362</v>
      </c>
      <c r="W40" s="161">
        <v>186.80671014492754</v>
      </c>
      <c r="X40" s="161">
        <v>186.80671014492754</v>
      </c>
      <c r="Y40" s="161">
        <v>186.80671014492754</v>
      </c>
      <c r="Z40" s="161">
        <v>210.36249999999998</v>
      </c>
      <c r="AA40" s="161">
        <v>210.36249999999998</v>
      </c>
      <c r="AB40" s="161">
        <v>210.36249999999998</v>
      </c>
      <c r="AC40" s="161">
        <v>206.96250000000003</v>
      </c>
      <c r="AD40" s="161">
        <v>206.96250000000003</v>
      </c>
      <c r="AE40" s="161">
        <v>206.96250000000003</v>
      </c>
      <c r="AF40" s="161">
        <v>208.995</v>
      </c>
      <c r="AG40" s="161">
        <v>208.995</v>
      </c>
      <c r="AH40" s="161">
        <v>208.995</v>
      </c>
      <c r="AI40" s="161">
        <v>228.60000000000002</v>
      </c>
      <c r="AJ40" s="161">
        <v>228.60000000000002</v>
      </c>
      <c r="AK40" s="161">
        <v>228.60000000000002</v>
      </c>
      <c r="AL40" s="161">
        <v>224.23749999999998</v>
      </c>
      <c r="AM40" s="161">
        <v>224.23749999999998</v>
      </c>
      <c r="AN40" s="161">
        <v>224.23749999999998</v>
      </c>
      <c r="AO40" s="161">
        <v>206.58547118025609</v>
      </c>
      <c r="AP40" s="161">
        <v>205.64350146410357</v>
      </c>
      <c r="AQ40" s="161">
        <v>205.64350146410357</v>
      </c>
      <c r="AR40" s="161">
        <v>198.28100146410355</v>
      </c>
      <c r="AS40" s="161">
        <v>198.28100146410355</v>
      </c>
      <c r="AT40" s="161">
        <v>198.28100146410355</v>
      </c>
      <c r="AU40" s="161">
        <v>202.12015728905925</v>
      </c>
      <c r="AV40" s="161">
        <v>202.12015728905925</v>
      </c>
      <c r="AW40" s="161">
        <v>202.12015728905925</v>
      </c>
      <c r="AX40" s="161">
        <v>210.17499999999998</v>
      </c>
      <c r="AY40" s="161">
        <v>210.37668161434976</v>
      </c>
      <c r="AZ40" s="161">
        <v>210.37668161434976</v>
      </c>
      <c r="BA40" s="161">
        <v>214.80168161434977</v>
      </c>
      <c r="BB40" s="161">
        <v>214.80168161434977</v>
      </c>
      <c r="BC40" s="161">
        <v>214.80168161434977</v>
      </c>
      <c r="BD40" s="161">
        <v>216.80105100896861</v>
      </c>
      <c r="BE40" s="161">
        <v>216.80105100896861</v>
      </c>
      <c r="BF40" s="161">
        <v>216.80105100896861</v>
      </c>
      <c r="BG40" s="161">
        <v>213.17605100896859</v>
      </c>
      <c r="BH40" s="161">
        <v>213.17605100896859</v>
      </c>
      <c r="BI40" s="161">
        <v>212.31899723956727</v>
      </c>
      <c r="BJ40" s="161">
        <v>226.83750000000001</v>
      </c>
      <c r="BK40" s="161">
        <v>226.83750000000001</v>
      </c>
      <c r="BL40" s="161">
        <v>226.83750000000001</v>
      </c>
      <c r="BM40" s="161">
        <v>229.55053328652357</v>
      </c>
      <c r="BN40" s="161">
        <v>229.55053328652357</v>
      </c>
      <c r="BO40" s="161">
        <v>229.55053328652357</v>
      </c>
      <c r="BP40" s="161">
        <v>229.17553328652357</v>
      </c>
      <c r="BQ40" s="161">
        <v>229.17553328652357</v>
      </c>
      <c r="BR40" s="161">
        <v>229.17553328652357</v>
      </c>
      <c r="BS40" s="161">
        <v>229.85053328652359</v>
      </c>
      <c r="BT40" s="161">
        <v>229.85053328652359</v>
      </c>
      <c r="BU40" s="161">
        <v>229.85053328652359</v>
      </c>
      <c r="BV40" s="161">
        <v>235.9375</v>
      </c>
      <c r="BW40" s="161">
        <v>235.9375</v>
      </c>
      <c r="BX40" s="161">
        <v>235.9375</v>
      </c>
      <c r="BY40" s="161">
        <v>228.62499999999997</v>
      </c>
      <c r="BZ40" s="161">
        <v>228.62499999999997</v>
      </c>
      <c r="CA40" s="161">
        <v>228.62499999999997</v>
      </c>
      <c r="CB40" s="161">
        <v>230.32499999999999</v>
      </c>
      <c r="CC40" s="161">
        <v>230.32499999999999</v>
      </c>
      <c r="CD40" s="161">
        <v>230.32499999999999</v>
      </c>
      <c r="CE40" s="161">
        <v>233.53358910891089</v>
      </c>
      <c r="CF40" s="161">
        <v>233.53358910891089</v>
      </c>
      <c r="CG40" s="161">
        <v>223.40899916081938</v>
      </c>
      <c r="CH40" s="161">
        <v>235.56250000000003</v>
      </c>
      <c r="CI40" s="161">
        <v>235.56250000000003</v>
      </c>
      <c r="CJ40" s="161">
        <v>235.56250000000003</v>
      </c>
      <c r="CK40" s="161">
        <v>229.18824734811955</v>
      </c>
      <c r="CL40" s="161">
        <v>228.95641238395814</v>
      </c>
      <c r="CM40" s="161">
        <v>228.95074734811956</v>
      </c>
      <c r="CN40" s="161">
        <v>224.87425265188045</v>
      </c>
      <c r="CO40" s="161">
        <v>224.87425265188045</v>
      </c>
      <c r="CP40" s="161">
        <v>223.59416057399756</v>
      </c>
      <c r="CQ40" s="161">
        <v>228.28166057399756</v>
      </c>
      <c r="CR40" s="161">
        <v>228.28166057399756</v>
      </c>
      <c r="CS40" s="161">
        <v>228.28166057399756</v>
      </c>
      <c r="CT40" s="162">
        <v>237.71250000000003</v>
      </c>
      <c r="CU40" s="162">
        <v>237.71250000000003</v>
      </c>
      <c r="CV40" s="162">
        <v>237.73449966193374</v>
      </c>
      <c r="CW40" s="165">
        <v>234.04</v>
      </c>
      <c r="CX40" s="165">
        <v>234.04</v>
      </c>
      <c r="CY40" s="165">
        <v>234.52</v>
      </c>
      <c r="CZ40" s="161">
        <v>232.30343774037829</v>
      </c>
      <c r="DA40" s="161">
        <v>232.2908414383752</v>
      </c>
      <c r="DB40" s="161">
        <v>232.2908414383752</v>
      </c>
      <c r="DC40" s="161">
        <v>237.11484117102032</v>
      </c>
      <c r="DD40" s="161">
        <v>237.11484117102032</v>
      </c>
      <c r="DE40" s="161">
        <v>237.11484117102032</v>
      </c>
      <c r="DF40" s="161">
        <v>238.75</v>
      </c>
      <c r="DG40" s="161">
        <v>238.73509736180898</v>
      </c>
      <c r="DH40" s="161">
        <v>238.79186557788941</v>
      </c>
      <c r="DI40" s="161">
        <v>237.81789087364459</v>
      </c>
      <c r="DJ40" s="161">
        <v>236.39800122326386</v>
      </c>
      <c r="DK40" s="161">
        <v>236.39800122326386</v>
      </c>
      <c r="DL40" s="115"/>
      <c r="DM40" s="115"/>
      <c r="DN40" s="115"/>
      <c r="DO40" s="115"/>
      <c r="DP40" s="115"/>
      <c r="DQ40" s="115"/>
      <c r="DR40" s="115"/>
      <c r="DS40" s="115"/>
      <c r="DT40" s="115"/>
      <c r="DU40" s="115"/>
      <c r="DV40" s="115"/>
      <c r="DW40" s="115"/>
      <c r="DX40" s="115"/>
      <c r="DY40" s="115"/>
      <c r="DZ40" s="115"/>
      <c r="EA40" s="115"/>
      <c r="EB40" s="115"/>
      <c r="EC40" s="115"/>
      <c r="ED40" s="115"/>
      <c r="EE40" s="115"/>
      <c r="EF40" s="115"/>
      <c r="EG40" s="115"/>
      <c r="EH40" s="115"/>
      <c r="EI40" s="115"/>
      <c r="EJ40" s="115"/>
      <c r="EK40" s="115"/>
      <c r="EL40" s="115"/>
      <c r="EM40" s="115"/>
      <c r="EN40" s="115"/>
      <c r="EO40" s="115"/>
      <c r="EP40" s="115"/>
      <c r="EQ40" s="115"/>
      <c r="ER40" s="115"/>
      <c r="ES40" s="115"/>
      <c r="ET40" s="115"/>
      <c r="EU40" s="115"/>
      <c r="EV40" s="115"/>
      <c r="EW40" s="115"/>
      <c r="EX40" s="115"/>
      <c r="EY40" s="115"/>
      <c r="EZ40" s="115"/>
      <c r="FA40" s="115"/>
      <c r="FB40" s="115"/>
      <c r="FC40" s="115"/>
      <c r="FD40" s="115"/>
      <c r="FE40" s="115"/>
      <c r="FF40" s="115"/>
      <c r="FG40" s="115"/>
      <c r="FH40" s="115"/>
      <c r="FI40" s="115"/>
      <c r="FJ40" s="115"/>
      <c r="FK40" s="115"/>
      <c r="FL40" s="115"/>
      <c r="FM40" s="115"/>
      <c r="FN40" s="115"/>
      <c r="FO40" s="115"/>
      <c r="FP40" s="115"/>
      <c r="FQ40" s="115"/>
      <c r="FR40" s="115"/>
      <c r="FS40" s="115"/>
      <c r="FT40" s="115"/>
      <c r="FU40" s="115"/>
      <c r="FV40" s="115"/>
      <c r="FW40" s="115"/>
      <c r="FX40" s="115"/>
      <c r="FY40" s="115"/>
      <c r="FZ40" s="115"/>
      <c r="GA40" s="115"/>
      <c r="GB40" s="115"/>
      <c r="GC40" s="115"/>
      <c r="GD40" s="115"/>
      <c r="GE40" s="115"/>
      <c r="GF40" s="115"/>
      <c r="GG40" s="115"/>
      <c r="GH40" s="115"/>
      <c r="GI40" s="115"/>
      <c r="GJ40" s="115"/>
      <c r="GK40" s="115"/>
      <c r="GL40" s="115"/>
      <c r="GM40" s="115"/>
      <c r="GN40" s="115"/>
      <c r="GO40" s="115"/>
      <c r="GP40" s="115"/>
      <c r="GQ40" s="115"/>
      <c r="GR40" s="115"/>
      <c r="GS40" s="115"/>
      <c r="GT40" s="115"/>
      <c r="GU40" s="115"/>
      <c r="GV40" s="115"/>
      <c r="GW40" s="115"/>
    </row>
    <row r="41" spans="1:205" s="110" customFormat="1"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17"/>
      <c r="BP41" s="117"/>
      <c r="BQ41" s="117"/>
      <c r="BR41" s="117"/>
      <c r="BS41" s="117"/>
      <c r="BT41" s="117"/>
      <c r="BU41" s="117"/>
      <c r="BV41" s="117"/>
      <c r="BW41" s="117"/>
      <c r="BX41" s="117"/>
      <c r="BY41" s="117"/>
      <c r="BZ41" s="117"/>
      <c r="CA41" s="117"/>
      <c r="CB41" s="117"/>
      <c r="CC41" s="117"/>
      <c r="CD41" s="117"/>
      <c r="CE41" s="117"/>
      <c r="CF41" s="117"/>
      <c r="CG41" s="117"/>
    </row>
    <row r="42" spans="1:205" s="110" customFormat="1"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7"/>
      <c r="BN42" s="117"/>
      <c r="BO42" s="117"/>
      <c r="BP42" s="117"/>
      <c r="BQ42" s="117"/>
      <c r="BR42" s="117"/>
      <c r="BS42" s="117"/>
      <c r="BT42" s="117"/>
      <c r="BU42" s="117"/>
      <c r="BV42" s="117"/>
      <c r="BW42" s="117"/>
      <c r="BX42" s="117"/>
      <c r="BY42" s="117"/>
      <c r="BZ42" s="117"/>
      <c r="CA42" s="117"/>
      <c r="CB42" s="117"/>
      <c r="CC42" s="117"/>
      <c r="CD42" s="117"/>
      <c r="CE42" s="117"/>
      <c r="CF42" s="117"/>
      <c r="CG42" s="117"/>
    </row>
    <row r="43" spans="1:205" s="110" customFormat="1"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117"/>
      <c r="BT43" s="117"/>
      <c r="BU43" s="117"/>
      <c r="BV43" s="117"/>
      <c r="BW43" s="117"/>
      <c r="BX43" s="117"/>
      <c r="BY43" s="117"/>
      <c r="BZ43" s="117"/>
      <c r="CA43" s="117"/>
      <c r="CB43" s="117"/>
      <c r="CC43" s="117"/>
      <c r="CD43" s="117"/>
      <c r="CE43" s="117"/>
      <c r="CF43" s="117"/>
      <c r="CG43" s="117"/>
    </row>
    <row r="44" spans="1:205" s="118" customFormat="1">
      <c r="A44" s="166" t="s">
        <v>183</v>
      </c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</row>
    <row r="45" spans="1:205" s="120" customFormat="1">
      <c r="A45" s="167" t="s">
        <v>200</v>
      </c>
      <c r="B45" s="168">
        <v>38718</v>
      </c>
      <c r="C45" s="168">
        <v>38749</v>
      </c>
      <c r="D45" s="168">
        <v>38777</v>
      </c>
      <c r="E45" s="168">
        <v>38808</v>
      </c>
      <c r="F45" s="168">
        <v>38838</v>
      </c>
      <c r="G45" s="168">
        <v>38869</v>
      </c>
      <c r="H45" s="168">
        <v>38899</v>
      </c>
      <c r="I45" s="168">
        <v>38930</v>
      </c>
      <c r="J45" s="168">
        <v>38961</v>
      </c>
      <c r="K45" s="168">
        <v>38991</v>
      </c>
      <c r="L45" s="168">
        <v>39022</v>
      </c>
      <c r="M45" s="168">
        <v>39052</v>
      </c>
      <c r="N45" s="168">
        <v>39083</v>
      </c>
      <c r="O45" s="168">
        <v>39114</v>
      </c>
      <c r="P45" s="168">
        <v>39142</v>
      </c>
      <c r="Q45" s="168">
        <v>39173</v>
      </c>
      <c r="R45" s="168">
        <v>39203</v>
      </c>
      <c r="S45" s="168">
        <v>39234</v>
      </c>
      <c r="T45" s="168">
        <v>39264</v>
      </c>
      <c r="U45" s="168">
        <v>39295</v>
      </c>
      <c r="V45" s="168">
        <v>39326</v>
      </c>
      <c r="W45" s="168">
        <v>39356</v>
      </c>
      <c r="X45" s="168">
        <v>39387</v>
      </c>
      <c r="Y45" s="168">
        <v>39417</v>
      </c>
      <c r="Z45" s="168">
        <v>39448</v>
      </c>
      <c r="AA45" s="168">
        <v>39479</v>
      </c>
      <c r="AB45" s="168">
        <v>39508</v>
      </c>
      <c r="AC45" s="168">
        <v>39539</v>
      </c>
      <c r="AD45" s="168">
        <v>39569</v>
      </c>
      <c r="AE45" s="168">
        <v>39600</v>
      </c>
      <c r="AF45" s="168">
        <v>39630</v>
      </c>
      <c r="AG45" s="168">
        <v>39661</v>
      </c>
      <c r="AH45" s="168">
        <v>39692</v>
      </c>
      <c r="AI45" s="168">
        <v>39722</v>
      </c>
      <c r="AJ45" s="168">
        <v>39753</v>
      </c>
      <c r="AK45" s="168">
        <v>39783</v>
      </c>
      <c r="AL45" s="168">
        <v>39814</v>
      </c>
      <c r="AM45" s="168">
        <v>39845</v>
      </c>
      <c r="AN45" s="168">
        <v>39873</v>
      </c>
      <c r="AO45" s="168">
        <v>39904</v>
      </c>
      <c r="AP45" s="168">
        <v>39934</v>
      </c>
      <c r="AQ45" s="168">
        <v>39965</v>
      </c>
      <c r="AR45" s="168">
        <v>39995</v>
      </c>
      <c r="AS45" s="168">
        <v>40026</v>
      </c>
      <c r="AT45" s="168">
        <v>40057</v>
      </c>
      <c r="AU45" s="168">
        <v>40087</v>
      </c>
      <c r="AV45" s="168">
        <v>40118</v>
      </c>
      <c r="AW45" s="168">
        <v>40148</v>
      </c>
      <c r="AX45" s="168">
        <v>40179</v>
      </c>
      <c r="AY45" s="168">
        <v>40210</v>
      </c>
      <c r="AZ45" s="168">
        <v>40238</v>
      </c>
      <c r="BA45" s="168">
        <v>40269</v>
      </c>
      <c r="BB45" s="168">
        <v>40299</v>
      </c>
      <c r="BC45" s="168">
        <v>40330</v>
      </c>
      <c r="BD45" s="168">
        <v>40360</v>
      </c>
      <c r="BE45" s="168">
        <v>40391</v>
      </c>
      <c r="BF45" s="168">
        <v>40422</v>
      </c>
      <c r="BG45" s="168">
        <v>40452</v>
      </c>
      <c r="BH45" s="168">
        <v>40483</v>
      </c>
      <c r="BI45" s="168">
        <v>40513</v>
      </c>
      <c r="BJ45" s="168">
        <v>40544</v>
      </c>
      <c r="BK45" s="168">
        <v>40575</v>
      </c>
      <c r="BL45" s="168">
        <v>40603</v>
      </c>
      <c r="BM45" s="168">
        <v>40634</v>
      </c>
      <c r="BN45" s="168">
        <v>40664</v>
      </c>
      <c r="BO45" s="168">
        <v>40695</v>
      </c>
      <c r="BP45" s="168">
        <v>40725</v>
      </c>
      <c r="BQ45" s="168">
        <v>40756</v>
      </c>
      <c r="BR45" s="168">
        <v>40787</v>
      </c>
      <c r="BS45" s="168">
        <v>40817</v>
      </c>
      <c r="BT45" s="168">
        <v>40848</v>
      </c>
      <c r="BU45" s="168">
        <v>40878</v>
      </c>
      <c r="BV45" s="168">
        <v>40909</v>
      </c>
      <c r="BW45" s="168">
        <v>40940</v>
      </c>
      <c r="BX45" s="168">
        <v>40969</v>
      </c>
      <c r="BY45" s="168">
        <v>41000</v>
      </c>
      <c r="BZ45" s="168">
        <v>41030</v>
      </c>
      <c r="CA45" s="168">
        <v>41061</v>
      </c>
      <c r="CB45" s="168">
        <v>41091</v>
      </c>
      <c r="CC45" s="168">
        <v>41122</v>
      </c>
      <c r="CD45" s="168">
        <v>41153</v>
      </c>
      <c r="CE45" s="168">
        <v>41183</v>
      </c>
      <c r="CF45" s="168">
        <v>41214</v>
      </c>
      <c r="CG45" s="168">
        <v>41244</v>
      </c>
      <c r="CH45" s="168">
        <v>41275</v>
      </c>
      <c r="CI45" s="168">
        <v>41306</v>
      </c>
      <c r="CJ45" s="168">
        <v>41334</v>
      </c>
      <c r="CK45" s="168">
        <v>41365</v>
      </c>
      <c r="CL45" s="168">
        <v>41395</v>
      </c>
      <c r="CM45" s="168">
        <v>41426</v>
      </c>
      <c r="CN45" s="168">
        <v>41456</v>
      </c>
      <c r="CO45" s="168">
        <v>41487</v>
      </c>
      <c r="CP45" s="168">
        <v>41518</v>
      </c>
      <c r="CQ45" s="168">
        <v>41548</v>
      </c>
      <c r="CR45" s="168">
        <v>41579</v>
      </c>
      <c r="CS45" s="168">
        <v>41609</v>
      </c>
      <c r="CT45" s="169">
        <v>41640</v>
      </c>
      <c r="CU45" s="169">
        <v>41671</v>
      </c>
      <c r="CV45" s="169">
        <v>41699</v>
      </c>
      <c r="CW45" s="169">
        <v>41730</v>
      </c>
      <c r="CX45" s="169">
        <v>41760</v>
      </c>
      <c r="CY45" s="169">
        <v>41791</v>
      </c>
      <c r="CZ45" s="169">
        <v>41821</v>
      </c>
      <c r="DA45" s="169">
        <v>41852</v>
      </c>
      <c r="DB45" s="169">
        <v>41883</v>
      </c>
      <c r="DC45" s="169">
        <v>41913</v>
      </c>
      <c r="DD45" s="169">
        <v>41944</v>
      </c>
      <c r="DE45" s="169">
        <v>41974</v>
      </c>
      <c r="DF45" s="169">
        <v>42005</v>
      </c>
      <c r="DG45" s="169">
        <v>42036</v>
      </c>
      <c r="DH45" s="169">
        <v>42064</v>
      </c>
      <c r="DI45" s="169">
        <v>42095</v>
      </c>
      <c r="DJ45" s="169">
        <v>42125</v>
      </c>
      <c r="DK45" s="169">
        <v>42156</v>
      </c>
      <c r="DL45" s="169">
        <v>42186</v>
      </c>
      <c r="DM45" s="169">
        <v>42217</v>
      </c>
      <c r="DN45" s="169">
        <v>42248</v>
      </c>
      <c r="DO45" s="169">
        <v>42278</v>
      </c>
      <c r="DP45" s="169">
        <v>42309</v>
      </c>
      <c r="DQ45" s="169">
        <v>42339</v>
      </c>
      <c r="DR45" s="169">
        <v>42370</v>
      </c>
      <c r="DS45" s="169">
        <v>42401</v>
      </c>
      <c r="DT45" s="169">
        <v>42430</v>
      </c>
      <c r="DU45" s="169">
        <v>42461</v>
      </c>
      <c r="DV45" s="169">
        <v>42491</v>
      </c>
      <c r="DW45" s="169">
        <v>42522</v>
      </c>
      <c r="DX45" s="169">
        <v>42552</v>
      </c>
      <c r="DY45" s="169">
        <v>42583</v>
      </c>
      <c r="DZ45" s="169">
        <v>42614</v>
      </c>
      <c r="EA45" s="169">
        <v>42644</v>
      </c>
      <c r="EB45" s="169">
        <v>42675</v>
      </c>
      <c r="EC45" s="169">
        <v>42705</v>
      </c>
      <c r="ED45" s="169">
        <v>42736</v>
      </c>
      <c r="EE45" s="169">
        <v>42767</v>
      </c>
      <c r="EF45" s="169">
        <v>42795</v>
      </c>
      <c r="EG45" s="169">
        <v>42826</v>
      </c>
      <c r="EH45" s="169">
        <v>42856</v>
      </c>
      <c r="EI45" s="169">
        <v>42887</v>
      </c>
      <c r="EJ45" s="169">
        <v>42917</v>
      </c>
      <c r="EK45" s="169">
        <v>42948</v>
      </c>
      <c r="EL45" s="169">
        <v>42979</v>
      </c>
      <c r="EM45" s="169">
        <v>43009</v>
      </c>
      <c r="EN45" s="169">
        <v>43040</v>
      </c>
      <c r="EO45" s="169">
        <v>43070</v>
      </c>
      <c r="EP45" s="169">
        <v>43101</v>
      </c>
      <c r="EQ45" s="169">
        <v>43132</v>
      </c>
      <c r="ER45" s="169">
        <v>43160</v>
      </c>
      <c r="ES45" s="169">
        <v>43191</v>
      </c>
      <c r="ET45" s="169">
        <v>43221</v>
      </c>
      <c r="EU45" s="169">
        <v>43252</v>
      </c>
      <c r="EV45" s="169">
        <v>43282</v>
      </c>
      <c r="EW45" s="169">
        <v>43313</v>
      </c>
      <c r="EX45" s="169">
        <v>43344</v>
      </c>
      <c r="EY45" s="169">
        <v>43374</v>
      </c>
      <c r="EZ45" s="169">
        <v>43405</v>
      </c>
      <c r="FA45" s="169">
        <v>43435</v>
      </c>
      <c r="FB45" s="169">
        <v>43466</v>
      </c>
      <c r="FC45" s="169">
        <v>43497</v>
      </c>
      <c r="FD45" s="169">
        <v>43525</v>
      </c>
      <c r="FE45" s="169">
        <v>43556</v>
      </c>
      <c r="FF45" s="169">
        <v>43586</v>
      </c>
      <c r="FG45" s="169">
        <v>43617</v>
      </c>
      <c r="FH45" s="169">
        <v>43647</v>
      </c>
      <c r="FI45" s="169">
        <v>43678</v>
      </c>
      <c r="FJ45" s="169">
        <v>43709</v>
      </c>
      <c r="FK45" s="169">
        <v>43739</v>
      </c>
      <c r="FL45" s="169">
        <v>43770</v>
      </c>
      <c r="FM45" s="169">
        <v>43800</v>
      </c>
      <c r="FN45" s="169">
        <v>43831</v>
      </c>
      <c r="FO45" s="169">
        <v>43862</v>
      </c>
      <c r="FP45" s="169">
        <v>43891</v>
      </c>
      <c r="FQ45" s="169">
        <v>43922</v>
      </c>
      <c r="FR45" s="169">
        <v>43952</v>
      </c>
      <c r="FS45" s="169">
        <v>43983</v>
      </c>
      <c r="FT45" s="169">
        <v>44013</v>
      </c>
      <c r="FU45" s="169">
        <v>44044</v>
      </c>
      <c r="FV45" s="169">
        <v>44075</v>
      </c>
      <c r="FW45" s="169">
        <v>44105</v>
      </c>
      <c r="FX45" s="169">
        <v>44136</v>
      </c>
      <c r="FY45" s="169">
        <v>44166</v>
      </c>
      <c r="FZ45" s="169">
        <v>44197</v>
      </c>
      <c r="GA45" s="169">
        <v>44228</v>
      </c>
      <c r="GB45" s="169">
        <v>44256</v>
      </c>
      <c r="GC45" s="169">
        <v>44287</v>
      </c>
      <c r="GD45" s="169">
        <v>44317</v>
      </c>
      <c r="GE45" s="169">
        <v>44348</v>
      </c>
      <c r="GF45" s="169">
        <v>44378</v>
      </c>
      <c r="GG45" s="169">
        <v>44409</v>
      </c>
      <c r="GH45" s="169">
        <v>44440</v>
      </c>
      <c r="GI45" s="169">
        <v>44470</v>
      </c>
      <c r="GJ45" s="169">
        <v>44501</v>
      </c>
      <c r="GK45" s="169">
        <v>44531</v>
      </c>
      <c r="GL45" s="169">
        <v>44562</v>
      </c>
      <c r="GM45" s="169">
        <v>44593</v>
      </c>
      <c r="GN45" s="169">
        <v>44621</v>
      </c>
      <c r="GO45" s="169">
        <v>44652</v>
      </c>
      <c r="GP45" s="169">
        <v>44682</v>
      </c>
      <c r="GQ45" s="169">
        <v>44713</v>
      </c>
      <c r="GR45" s="169">
        <v>44743</v>
      </c>
      <c r="GS45" s="169">
        <v>44774</v>
      </c>
      <c r="GT45" s="169">
        <v>44805</v>
      </c>
      <c r="GU45" s="169">
        <v>44835</v>
      </c>
      <c r="GV45" s="169">
        <v>44866</v>
      </c>
      <c r="GW45" s="169">
        <v>44896</v>
      </c>
    </row>
    <row r="46" spans="1:205" s="120" customFormat="1">
      <c r="A46" s="170" t="s">
        <v>185</v>
      </c>
      <c r="B46" s="171">
        <v>36.57</v>
      </c>
      <c r="C46" s="171">
        <v>36.57</v>
      </c>
      <c r="D46" s="171">
        <v>36.57</v>
      </c>
      <c r="E46" s="171">
        <v>41.84</v>
      </c>
      <c r="F46" s="171">
        <v>41.84</v>
      </c>
      <c r="G46" s="171">
        <v>41.84</v>
      </c>
      <c r="H46" s="171">
        <v>37.799999999999997</v>
      </c>
      <c r="I46" s="171">
        <v>37.799999999999997</v>
      </c>
      <c r="J46" s="171">
        <v>37.799999999999997</v>
      </c>
      <c r="K46" s="171">
        <v>48.33</v>
      </c>
      <c r="L46" s="171">
        <v>48.33</v>
      </c>
      <c r="M46" s="171">
        <v>48.33</v>
      </c>
      <c r="N46" s="171">
        <v>44.63</v>
      </c>
      <c r="O46" s="171">
        <v>44.63</v>
      </c>
      <c r="P46" s="171">
        <v>44.63</v>
      </c>
      <c r="Q46" s="171">
        <v>28.05</v>
      </c>
      <c r="R46" s="171">
        <v>28.05</v>
      </c>
      <c r="S46" s="171">
        <v>28.05</v>
      </c>
      <c r="T46" s="171">
        <v>30.07</v>
      </c>
      <c r="U46" s="171">
        <v>30.07</v>
      </c>
      <c r="V46" s="171">
        <v>30.07</v>
      </c>
      <c r="W46" s="171">
        <v>30.55</v>
      </c>
      <c r="X46" s="171">
        <v>30.55</v>
      </c>
      <c r="Y46" s="171">
        <v>30.55</v>
      </c>
      <c r="Z46" s="171">
        <v>48.25</v>
      </c>
      <c r="AA46" s="171">
        <v>48.25</v>
      </c>
      <c r="AB46" s="171">
        <v>48.25</v>
      </c>
      <c r="AC46" s="171">
        <v>46.84</v>
      </c>
      <c r="AD46" s="171">
        <v>46.84</v>
      </c>
      <c r="AE46" s="171">
        <v>46.84</v>
      </c>
      <c r="AF46" s="171">
        <v>50.63</v>
      </c>
      <c r="AG46" s="171">
        <v>50.63</v>
      </c>
      <c r="AH46" s="171">
        <v>50.63</v>
      </c>
      <c r="AI46" s="171">
        <v>65.61</v>
      </c>
      <c r="AJ46" s="171">
        <v>65.61</v>
      </c>
      <c r="AK46" s="171">
        <v>65.61</v>
      </c>
      <c r="AL46" s="171">
        <v>50.88</v>
      </c>
      <c r="AM46" s="171">
        <v>50.88</v>
      </c>
      <c r="AN46" s="171">
        <v>50.88</v>
      </c>
      <c r="AO46" s="171">
        <v>32.659999999999997</v>
      </c>
      <c r="AP46" s="171">
        <v>32.659999999999997</v>
      </c>
      <c r="AQ46" s="171">
        <v>32.659999999999997</v>
      </c>
      <c r="AR46" s="171">
        <v>30.81</v>
      </c>
      <c r="AS46" s="171">
        <v>30.81</v>
      </c>
      <c r="AT46" s="171">
        <v>30.81</v>
      </c>
      <c r="AU46" s="171">
        <v>33.61</v>
      </c>
      <c r="AV46" s="171">
        <v>33.61</v>
      </c>
      <c r="AW46" s="171">
        <v>33.61</v>
      </c>
      <c r="AX46" s="171">
        <v>33.729999999999997</v>
      </c>
      <c r="AY46" s="171">
        <v>33.729999999999997</v>
      </c>
      <c r="AZ46" s="171">
        <v>33.729999999999997</v>
      </c>
      <c r="BA46" s="171">
        <v>37.450000000000003</v>
      </c>
      <c r="BB46" s="171">
        <v>37.450000000000003</v>
      </c>
      <c r="BC46" s="171">
        <v>37.450000000000003</v>
      </c>
      <c r="BD46" s="171">
        <v>40.47</v>
      </c>
      <c r="BE46" s="171">
        <v>40.47</v>
      </c>
      <c r="BF46" s="171">
        <v>40.47</v>
      </c>
      <c r="BG46" s="171">
        <v>41.97</v>
      </c>
      <c r="BH46" s="171">
        <v>41.97</v>
      </c>
      <c r="BI46" s="171">
        <v>41.97</v>
      </c>
      <c r="BJ46" s="171">
        <v>42.98</v>
      </c>
      <c r="BK46" s="171">
        <v>42.98</v>
      </c>
      <c r="BL46" s="171">
        <v>42.98</v>
      </c>
      <c r="BM46" s="171">
        <v>44.78</v>
      </c>
      <c r="BN46" s="171">
        <v>44.78</v>
      </c>
      <c r="BO46" s="171">
        <v>44.78</v>
      </c>
      <c r="BP46" s="171">
        <v>49.1</v>
      </c>
      <c r="BQ46" s="171">
        <v>49.1</v>
      </c>
      <c r="BR46" s="171">
        <v>49.1</v>
      </c>
      <c r="BS46" s="171">
        <v>46.04</v>
      </c>
      <c r="BT46" s="171">
        <v>46.04</v>
      </c>
      <c r="BU46" s="171">
        <v>46.04</v>
      </c>
      <c r="BV46" s="171">
        <v>43.2</v>
      </c>
      <c r="BW46" s="171">
        <v>43.2</v>
      </c>
      <c r="BX46" s="171">
        <v>43.2</v>
      </c>
      <c r="BY46" s="171">
        <v>35.51</v>
      </c>
      <c r="BZ46" s="171">
        <v>35.51</v>
      </c>
      <c r="CA46" s="171">
        <v>35.51</v>
      </c>
      <c r="CB46" s="171">
        <v>34.33</v>
      </c>
      <c r="CC46" s="171">
        <v>34.33</v>
      </c>
      <c r="CD46" s="171">
        <v>34.33</v>
      </c>
      <c r="CE46" s="171">
        <v>37.340000000000003</v>
      </c>
      <c r="CF46" s="171">
        <v>37.340000000000003</v>
      </c>
      <c r="CG46" s="171">
        <v>37.340000000000003</v>
      </c>
      <c r="CH46" s="171">
        <v>37.57</v>
      </c>
      <c r="CI46" s="171">
        <v>37.57</v>
      </c>
      <c r="CJ46" s="171">
        <v>37.57</v>
      </c>
      <c r="CK46" s="171">
        <v>34.270000000000003</v>
      </c>
      <c r="CL46" s="171">
        <v>34.219043664479251</v>
      </c>
      <c r="CM46" s="171">
        <v>34.18</v>
      </c>
      <c r="CN46" s="171">
        <v>33.28</v>
      </c>
      <c r="CO46" s="171">
        <v>33.28</v>
      </c>
      <c r="CP46" s="171">
        <v>33.28</v>
      </c>
      <c r="CQ46" s="171">
        <v>33.4</v>
      </c>
      <c r="CR46" s="171">
        <v>33.4</v>
      </c>
      <c r="CS46" s="171">
        <v>33.4</v>
      </c>
      <c r="CT46" s="172">
        <v>35.25</v>
      </c>
      <c r="CU46" s="172">
        <v>35.25</v>
      </c>
      <c r="CV46" s="172">
        <v>35.25</v>
      </c>
      <c r="CW46" s="171">
        <v>30.42</v>
      </c>
      <c r="CX46" s="171">
        <v>30.42</v>
      </c>
      <c r="CY46" s="171">
        <v>30.42</v>
      </c>
      <c r="CZ46" s="171">
        <v>30</v>
      </c>
      <c r="DA46" s="171">
        <v>30</v>
      </c>
      <c r="DB46" s="171">
        <v>30</v>
      </c>
      <c r="DC46" s="171">
        <v>31.61</v>
      </c>
      <c r="DD46" s="171">
        <v>31.61</v>
      </c>
      <c r="DE46" s="171">
        <v>31.61</v>
      </c>
      <c r="DF46" s="171">
        <v>29.99</v>
      </c>
      <c r="DG46" s="171">
        <v>29.99</v>
      </c>
      <c r="DH46" s="171">
        <v>30.01</v>
      </c>
      <c r="DI46" s="171">
        <v>28.61</v>
      </c>
      <c r="DJ46" s="171">
        <v>28.62</v>
      </c>
      <c r="DK46" s="171">
        <v>28.6</v>
      </c>
    </row>
    <row r="47" spans="1:205" s="120" customFormat="1">
      <c r="A47" s="170" t="s">
        <v>186</v>
      </c>
      <c r="B47" s="171">
        <v>7.6800000000000077E-2</v>
      </c>
      <c r="C47" s="171">
        <v>7.6800000000000077E-2</v>
      </c>
      <c r="D47" s="171">
        <v>7.6800000000000077E-2</v>
      </c>
      <c r="E47" s="171">
        <v>7.6799999999999785E-2</v>
      </c>
      <c r="F47" s="171">
        <v>7.6799999999999785E-2</v>
      </c>
      <c r="G47" s="171">
        <v>7.6799999999999785E-2</v>
      </c>
      <c r="H47" s="171">
        <v>7.6800000000000077E-2</v>
      </c>
      <c r="I47" s="171">
        <v>7.6800000000000077E-2</v>
      </c>
      <c r="J47" s="171">
        <v>7.6800000000000077E-2</v>
      </c>
      <c r="K47" s="171">
        <v>7.7199999999999991E-2</v>
      </c>
      <c r="L47" s="171">
        <v>7.7199999999999991E-2</v>
      </c>
      <c r="M47" s="171">
        <v>7.7199999999999991E-2</v>
      </c>
      <c r="N47" s="171">
        <v>7.8799999999999953E-2</v>
      </c>
      <c r="O47" s="171">
        <v>7.8799999999999953E-2</v>
      </c>
      <c r="P47" s="171">
        <v>7.8799999999999953E-2</v>
      </c>
      <c r="Q47" s="171">
        <v>7.3999999999999913E-2</v>
      </c>
      <c r="R47" s="171">
        <v>7.3999999999999913E-2</v>
      </c>
      <c r="S47" s="171">
        <v>7.3999999999999913E-2</v>
      </c>
      <c r="T47" s="171">
        <v>7.4000000000000052E-2</v>
      </c>
      <c r="U47" s="171">
        <v>7.4000000000000052E-2</v>
      </c>
      <c r="V47" s="171">
        <v>7.4000000000000052E-2</v>
      </c>
      <c r="W47" s="171">
        <v>7.3999999999999913E-2</v>
      </c>
      <c r="X47" s="171">
        <v>7.3999999999999913E-2</v>
      </c>
      <c r="Y47" s="171">
        <v>7.3999999999999913E-2</v>
      </c>
      <c r="Z47" s="171">
        <v>8.0399999999999985E-2</v>
      </c>
      <c r="AA47" s="171">
        <v>8.0399999999999985E-2</v>
      </c>
      <c r="AB47" s="171">
        <v>8.0399999999999985E-2</v>
      </c>
      <c r="AC47" s="171">
        <v>0.08</v>
      </c>
      <c r="AD47" s="171">
        <v>0.08</v>
      </c>
      <c r="AE47" s="171">
        <v>0.08</v>
      </c>
      <c r="AF47" s="171">
        <v>8.0040000000000014E-2</v>
      </c>
      <c r="AG47" s="171">
        <v>8.0040000000000014E-2</v>
      </c>
      <c r="AH47" s="171">
        <v>8.0040000000000014E-2</v>
      </c>
      <c r="AI47" s="171">
        <v>0.08</v>
      </c>
      <c r="AJ47" s="171">
        <v>0.08</v>
      </c>
      <c r="AK47" s="171">
        <v>0.08</v>
      </c>
      <c r="AL47" s="171">
        <v>8.6399999999999852E-2</v>
      </c>
      <c r="AM47" s="171">
        <v>8.6399999999999852E-2</v>
      </c>
      <c r="AN47" s="171">
        <v>8.6399999999999852E-2</v>
      </c>
      <c r="AO47" s="171">
        <v>8.6000000000000215E-2</v>
      </c>
      <c r="AP47" s="171">
        <v>8.6000000000000215E-2</v>
      </c>
      <c r="AQ47" s="171">
        <v>8.6000000000000215E-2</v>
      </c>
      <c r="AR47" s="171">
        <v>8.6400000000000005E-2</v>
      </c>
      <c r="AS47" s="171">
        <v>8.6400000000000005E-2</v>
      </c>
      <c r="AT47" s="171">
        <v>8.6400000000000005E-2</v>
      </c>
      <c r="AU47" s="171">
        <v>8.5999999999999993E-2</v>
      </c>
      <c r="AV47" s="171">
        <v>8.5999999999999993E-2</v>
      </c>
      <c r="AW47" s="171">
        <v>8.5999999999999993E-2</v>
      </c>
      <c r="AX47" s="171">
        <v>9.2399999999999996E-2</v>
      </c>
      <c r="AY47" s="171">
        <v>9.2399999999999996E-2</v>
      </c>
      <c r="AZ47" s="171">
        <v>9.2399999999999996E-2</v>
      </c>
      <c r="BA47" s="171">
        <v>9.2399999999999996E-2</v>
      </c>
      <c r="BB47" s="171">
        <v>9.2399999999999996E-2</v>
      </c>
      <c r="BC47" s="171">
        <v>9.2399999999999996E-2</v>
      </c>
      <c r="BD47" s="171">
        <v>9.6400000000000152E-2</v>
      </c>
      <c r="BE47" s="171">
        <v>9.6400000000000152E-2</v>
      </c>
      <c r="BF47" s="171">
        <v>9.6400000000000152E-2</v>
      </c>
      <c r="BG47" s="171">
        <v>9.6400000000000152E-2</v>
      </c>
      <c r="BH47" s="171">
        <v>9.6400000000000152E-2</v>
      </c>
      <c r="BI47" s="171">
        <v>9.6400000000000152E-2</v>
      </c>
      <c r="BJ47" s="171">
        <v>9.5200000000000007E-2</v>
      </c>
      <c r="BK47" s="171">
        <v>9.5200000000000007E-2</v>
      </c>
      <c r="BL47" s="171">
        <v>9.5200000000000007E-2</v>
      </c>
      <c r="BM47" s="171">
        <v>9.5200000000000007E-2</v>
      </c>
      <c r="BN47" s="171">
        <v>9.5200000000000007E-2</v>
      </c>
      <c r="BO47" s="171">
        <v>9.5200000000000007E-2</v>
      </c>
      <c r="BP47" s="171">
        <v>9.5200000000000007E-2</v>
      </c>
      <c r="BQ47" s="171">
        <v>9.5200000000000007E-2</v>
      </c>
      <c r="BR47" s="171">
        <v>9.5200000000000007E-2</v>
      </c>
      <c r="BS47" s="171">
        <v>9.5200000000000007E-2</v>
      </c>
      <c r="BT47" s="171">
        <v>9.5200000000000007E-2</v>
      </c>
      <c r="BU47" s="171">
        <v>9.5200000000000007E-2</v>
      </c>
      <c r="BV47" s="171">
        <v>0.10116</v>
      </c>
      <c r="BW47" s="171">
        <v>0.10116</v>
      </c>
      <c r="BX47" s="171">
        <v>0.10116</v>
      </c>
      <c r="BY47" s="171">
        <v>0.10116</v>
      </c>
      <c r="BZ47" s="171">
        <v>0.10116</v>
      </c>
      <c r="CA47" s="171">
        <v>0.10116</v>
      </c>
      <c r="CB47" s="171">
        <v>0.10116</v>
      </c>
      <c r="CC47" s="171">
        <v>0.10116</v>
      </c>
      <c r="CD47" s="171">
        <v>0.10116</v>
      </c>
      <c r="CE47" s="171">
        <v>0.10116</v>
      </c>
      <c r="CF47" s="171">
        <v>0.10116</v>
      </c>
      <c r="CG47" s="171">
        <v>0.10116</v>
      </c>
      <c r="CH47" s="171">
        <v>0.10092</v>
      </c>
      <c r="CI47" s="171">
        <v>0.10092</v>
      </c>
      <c r="CJ47" s="171">
        <v>0.10092</v>
      </c>
      <c r="CK47" s="171">
        <v>0.10092</v>
      </c>
      <c r="CL47" s="171">
        <v>0.10112</v>
      </c>
      <c r="CM47" s="171">
        <v>0.10204000000000001</v>
      </c>
      <c r="CN47" s="171">
        <v>0.10216</v>
      </c>
      <c r="CO47" s="171">
        <v>0.10216</v>
      </c>
      <c r="CP47" s="171">
        <v>0.10216</v>
      </c>
      <c r="CQ47" s="171">
        <v>0.10216</v>
      </c>
      <c r="CR47" s="171">
        <v>0.10216</v>
      </c>
      <c r="CS47" s="171">
        <v>0.10216</v>
      </c>
      <c r="CT47" s="172">
        <v>0.10440000000000001</v>
      </c>
      <c r="CU47" s="172">
        <v>0.10440000000000001</v>
      </c>
      <c r="CV47" s="172">
        <v>0.10440000000000001</v>
      </c>
      <c r="CW47" s="171">
        <v>0.1</v>
      </c>
      <c r="CX47" s="171">
        <v>0.1</v>
      </c>
      <c r="CY47" s="171">
        <v>0.1</v>
      </c>
      <c r="CZ47" s="171">
        <v>0.10004</v>
      </c>
      <c r="DA47" s="171">
        <v>0.10004</v>
      </c>
      <c r="DB47" s="171">
        <v>0.10004</v>
      </c>
      <c r="DC47" s="171">
        <v>0.1002</v>
      </c>
      <c r="DD47" s="171">
        <v>0.1002</v>
      </c>
      <c r="DE47" s="171">
        <v>0.1002</v>
      </c>
      <c r="DF47" s="171">
        <v>0.10108</v>
      </c>
      <c r="DG47" s="171">
        <v>0.10108</v>
      </c>
      <c r="DH47" s="171">
        <v>0.10312</v>
      </c>
      <c r="DI47" s="171">
        <v>0.10340000000000001</v>
      </c>
      <c r="DJ47" s="171">
        <v>0.10340000000000001</v>
      </c>
      <c r="DK47" s="171">
        <v>0.10340000000000001</v>
      </c>
    </row>
    <row r="48" spans="1:205" s="120" customFormat="1">
      <c r="A48" s="173" t="s">
        <v>187</v>
      </c>
      <c r="B48" s="171">
        <v>8.23</v>
      </c>
      <c r="C48" s="171">
        <v>8.1463995485327327</v>
      </c>
      <c r="D48" s="171">
        <v>8.1463995485327327</v>
      </c>
      <c r="E48" s="171">
        <v>7.6447968397291204</v>
      </c>
      <c r="F48" s="171">
        <v>7.6447968397291204</v>
      </c>
      <c r="G48" s="171">
        <v>7.6447968397291204</v>
      </c>
      <c r="H48" s="171">
        <v>7.7191083521444712</v>
      </c>
      <c r="I48" s="171">
        <v>7.6169300225733636</v>
      </c>
      <c r="J48" s="171">
        <v>7.6169300225733636</v>
      </c>
      <c r="K48" s="171">
        <v>7.6169300225733636</v>
      </c>
      <c r="L48" s="171">
        <v>7.6169300225733636</v>
      </c>
      <c r="M48" s="171">
        <v>7.6169300225733636</v>
      </c>
      <c r="N48" s="171">
        <v>7.97</v>
      </c>
      <c r="O48" s="171">
        <v>7.97</v>
      </c>
      <c r="P48" s="171">
        <v>7.97</v>
      </c>
      <c r="Q48" s="171">
        <v>7.4962587412587416</v>
      </c>
      <c r="R48" s="171">
        <v>7.4962587412587416</v>
      </c>
      <c r="S48" s="171">
        <v>7.4962587412587416</v>
      </c>
      <c r="T48" s="171">
        <v>7.5427039627039623</v>
      </c>
      <c r="U48" s="171">
        <v>7.5427039627039623</v>
      </c>
      <c r="V48" s="171">
        <v>7.5427039627039623</v>
      </c>
      <c r="W48" s="171">
        <v>7.7563519813519806</v>
      </c>
      <c r="X48" s="171">
        <v>7.7563519813519806</v>
      </c>
      <c r="Y48" s="171">
        <v>7.7563519813519806</v>
      </c>
      <c r="Z48" s="171">
        <v>8.42</v>
      </c>
      <c r="AA48" s="171">
        <v>8.42</v>
      </c>
      <c r="AB48" s="171">
        <v>8.42</v>
      </c>
      <c r="AC48" s="171">
        <v>8.5376251455180441</v>
      </c>
      <c r="AD48" s="171">
        <v>8.5376251455180441</v>
      </c>
      <c r="AE48" s="171">
        <v>8.5376251455180441</v>
      </c>
      <c r="AF48" s="171">
        <v>8.5768335273573921</v>
      </c>
      <c r="AG48" s="171">
        <v>8.5768335273573921</v>
      </c>
      <c r="AH48" s="171">
        <v>8.58663562281723</v>
      </c>
      <c r="AI48" s="171">
        <v>8.8316880093131545</v>
      </c>
      <c r="AJ48" s="171">
        <v>8.8316880093131545</v>
      </c>
      <c r="AK48" s="171">
        <v>8.8316880093131545</v>
      </c>
      <c r="AL48" s="171">
        <v>9.4600000000000009</v>
      </c>
      <c r="AM48" s="171">
        <v>9.4600000000000009</v>
      </c>
      <c r="AN48" s="171">
        <v>9.4600000000000009</v>
      </c>
      <c r="AO48" s="171">
        <v>9.6150819672131149</v>
      </c>
      <c r="AP48" s="171">
        <v>9.5763114754098382</v>
      </c>
      <c r="AQ48" s="171">
        <v>9.5763114754098382</v>
      </c>
      <c r="AR48" s="171">
        <v>9.5763114754098382</v>
      </c>
      <c r="AS48" s="171">
        <v>9.5763114754098382</v>
      </c>
      <c r="AT48" s="171">
        <v>9.5569262295081963</v>
      </c>
      <c r="AU48" s="171">
        <v>9.5666188524590172</v>
      </c>
      <c r="AV48" s="171">
        <v>9.5666188524590172</v>
      </c>
      <c r="AW48" s="171">
        <v>9.5666188524590172</v>
      </c>
      <c r="AX48" s="171">
        <v>11.6</v>
      </c>
      <c r="AY48" s="171">
        <v>11.6</v>
      </c>
      <c r="AZ48" s="171">
        <v>11.6</v>
      </c>
      <c r="BA48" s="171">
        <v>11.657520661157026</v>
      </c>
      <c r="BB48" s="171">
        <v>11.638347107438017</v>
      </c>
      <c r="BC48" s="171">
        <v>11.638347107438017</v>
      </c>
      <c r="BD48" s="171">
        <v>11.6</v>
      </c>
      <c r="BE48" s="171">
        <v>11.6</v>
      </c>
      <c r="BF48" s="171">
        <v>11.772561983471073</v>
      </c>
      <c r="BG48" s="171">
        <v>11.772561983471073</v>
      </c>
      <c r="BH48" s="171">
        <v>11.772561983471073</v>
      </c>
      <c r="BI48" s="171">
        <v>11.772561983471073</v>
      </c>
      <c r="BJ48" s="171">
        <v>12.01</v>
      </c>
      <c r="BK48" s="171">
        <v>12.01</v>
      </c>
      <c r="BL48" s="171">
        <v>12.01</v>
      </c>
      <c r="BM48" s="171">
        <v>11.859167974882261</v>
      </c>
      <c r="BN48" s="171">
        <v>11.859167974882261</v>
      </c>
      <c r="BO48" s="171">
        <v>11.859167974882261</v>
      </c>
      <c r="BP48" s="171">
        <v>12.104270015698587</v>
      </c>
      <c r="BQ48" s="171">
        <v>12.104270015698587</v>
      </c>
      <c r="BR48" s="171">
        <v>12.104270015698587</v>
      </c>
      <c r="BS48" s="171">
        <v>12.207967032967032</v>
      </c>
      <c r="BT48" s="171">
        <v>12.207967032967032</v>
      </c>
      <c r="BU48" s="171">
        <v>12.207967032967032</v>
      </c>
      <c r="BV48" s="171">
        <v>12.8</v>
      </c>
      <c r="BW48" s="171">
        <v>12.8</v>
      </c>
      <c r="BX48" s="171">
        <v>12.8</v>
      </c>
      <c r="BY48" s="171">
        <v>12.8</v>
      </c>
      <c r="BZ48" s="171">
        <v>12.817864619678994</v>
      </c>
      <c r="CA48" s="171">
        <v>12.817864619678994</v>
      </c>
      <c r="CB48" s="171">
        <v>12.47843684577809</v>
      </c>
      <c r="CC48" s="171">
        <v>12.47843684577809</v>
      </c>
      <c r="CD48" s="171">
        <v>12.47843684577809</v>
      </c>
      <c r="CE48" s="171">
        <v>12.469504535938592</v>
      </c>
      <c r="CF48" s="171">
        <v>12.469504535938592</v>
      </c>
      <c r="CG48" s="171">
        <v>12.469504535938592</v>
      </c>
      <c r="CH48" s="171">
        <v>13.78</v>
      </c>
      <c r="CI48" s="171">
        <v>13.78</v>
      </c>
      <c r="CJ48" s="171">
        <v>13.78</v>
      </c>
      <c r="CK48" s="171">
        <v>13.752622516556292</v>
      </c>
      <c r="CL48" s="171">
        <v>13.752622516556292</v>
      </c>
      <c r="CM48" s="171">
        <v>13.807377483443709</v>
      </c>
      <c r="CN48" s="171">
        <v>13.716119205298012</v>
      </c>
      <c r="CO48" s="171">
        <v>13.734370860927154</v>
      </c>
      <c r="CP48" s="171">
        <v>13.734370860927154</v>
      </c>
      <c r="CQ48" s="171">
        <v>13.734370860927154</v>
      </c>
      <c r="CR48" s="171">
        <v>13.734370860927154</v>
      </c>
      <c r="CS48" s="171">
        <v>13.734370860927154</v>
      </c>
      <c r="CT48" s="172">
        <v>13.16</v>
      </c>
      <c r="CU48" s="172">
        <v>13.16</v>
      </c>
      <c r="CV48" s="172">
        <v>13.168897903989183</v>
      </c>
      <c r="CW48" s="171">
        <v>13.17</v>
      </c>
      <c r="CX48" s="171">
        <v>13.19</v>
      </c>
      <c r="CY48" s="171">
        <v>13.19</v>
      </c>
      <c r="CZ48" s="171">
        <v>13.186802443991853</v>
      </c>
      <c r="DA48" s="171">
        <v>13.186802443991853</v>
      </c>
      <c r="DB48" s="171">
        <v>13.186802443991853</v>
      </c>
      <c r="DC48" s="171">
        <v>13.186802443991853</v>
      </c>
      <c r="DD48" s="171">
        <v>13.186802443991853</v>
      </c>
      <c r="DE48" s="171">
        <v>13.186802443991853</v>
      </c>
      <c r="DF48" s="171">
        <v>14.88</v>
      </c>
      <c r="DG48" s="171">
        <v>14.890013458950202</v>
      </c>
      <c r="DH48" s="171">
        <v>14.890013458950202</v>
      </c>
      <c r="DI48" s="171">
        <v>13.244414535666218</v>
      </c>
      <c r="DJ48" s="171">
        <v>13.244414535666218</v>
      </c>
      <c r="DK48" s="171">
        <v>13.262180349932704</v>
      </c>
    </row>
    <row r="49" spans="1:205" s="120" customFormat="1">
      <c r="A49" s="170" t="s">
        <v>188</v>
      </c>
      <c r="B49" s="171">
        <v>3.6</v>
      </c>
      <c r="C49" s="171">
        <v>3.6</v>
      </c>
      <c r="D49" s="171">
        <v>3.4354285714285715</v>
      </c>
      <c r="E49" s="171">
        <v>3.7645714285714291</v>
      </c>
      <c r="F49" s="171">
        <v>3.7645714285714291</v>
      </c>
      <c r="G49" s="171">
        <v>3.7645714285714291</v>
      </c>
      <c r="H49" s="171">
        <v>3.6</v>
      </c>
      <c r="I49" s="171">
        <v>3.7028571428571433</v>
      </c>
      <c r="J49" s="171">
        <v>3.7028571428571433</v>
      </c>
      <c r="K49" s="171">
        <v>3.7028571428571433</v>
      </c>
      <c r="L49" s="171">
        <v>3.7028571428571433</v>
      </c>
      <c r="M49" s="171">
        <v>3.7028571428571433</v>
      </c>
      <c r="N49" s="171">
        <v>3.51</v>
      </c>
      <c r="O49" s="171">
        <v>3.51</v>
      </c>
      <c r="P49" s="171">
        <v>3.51</v>
      </c>
      <c r="Q49" s="171">
        <v>3.51</v>
      </c>
      <c r="R49" s="171">
        <v>3.51</v>
      </c>
      <c r="S49" s="171">
        <v>3.51</v>
      </c>
      <c r="T49" s="171">
        <v>3.51</v>
      </c>
      <c r="U49" s="171">
        <v>3.51</v>
      </c>
      <c r="V49" s="171">
        <v>3.51</v>
      </c>
      <c r="W49" s="171">
        <v>3.51</v>
      </c>
      <c r="X49" s="171">
        <v>3.51</v>
      </c>
      <c r="Y49" s="171">
        <v>3.51</v>
      </c>
      <c r="Z49" s="171">
        <v>2.83</v>
      </c>
      <c r="AA49" s="171">
        <v>2.83</v>
      </c>
      <c r="AB49" s="171">
        <v>2.83</v>
      </c>
      <c r="AC49" s="171">
        <v>2.83</v>
      </c>
      <c r="AD49" s="171">
        <v>2.83</v>
      </c>
      <c r="AE49" s="171">
        <v>2.83</v>
      </c>
      <c r="AF49" s="171">
        <v>2.83</v>
      </c>
      <c r="AG49" s="171">
        <v>2.83</v>
      </c>
      <c r="AH49" s="171">
        <v>2.83</v>
      </c>
      <c r="AI49" s="171">
        <v>2.83</v>
      </c>
      <c r="AJ49" s="171">
        <v>2.83</v>
      </c>
      <c r="AK49" s="171">
        <v>2.83</v>
      </c>
      <c r="AL49" s="171">
        <v>2.88</v>
      </c>
      <c r="AM49" s="171">
        <v>2.88</v>
      </c>
      <c r="AN49" s="171">
        <v>2.88</v>
      </c>
      <c r="AO49" s="171">
        <v>2.6002285714285716</v>
      </c>
      <c r="AP49" s="171">
        <v>2.2710857142857139</v>
      </c>
      <c r="AQ49" s="171">
        <v>2.2710857142857139</v>
      </c>
      <c r="AR49" s="171">
        <v>2.2710857142857139</v>
      </c>
      <c r="AS49" s="171">
        <v>2.2710857142857139</v>
      </c>
      <c r="AT49" s="171">
        <v>2.2710857142857139</v>
      </c>
      <c r="AU49" s="171">
        <v>2.2710857142857139</v>
      </c>
      <c r="AV49" s="171">
        <v>2.2710857142857139</v>
      </c>
      <c r="AW49" s="171">
        <v>2.2710857142857139</v>
      </c>
      <c r="AX49" s="171">
        <v>2.72</v>
      </c>
      <c r="AY49" s="171">
        <v>2.72</v>
      </c>
      <c r="AZ49" s="171">
        <v>2.72</v>
      </c>
      <c r="BA49" s="171">
        <v>2.72</v>
      </c>
      <c r="BB49" s="171">
        <v>2.72</v>
      </c>
      <c r="BC49" s="171">
        <v>2.72</v>
      </c>
      <c r="BD49" s="171">
        <v>2.7058227848101266</v>
      </c>
      <c r="BE49" s="171">
        <v>2.7058227848101266</v>
      </c>
      <c r="BF49" s="171">
        <v>2.7058227848101266</v>
      </c>
      <c r="BG49" s="171">
        <v>2.7058227848101266</v>
      </c>
      <c r="BH49" s="171">
        <v>2.7058227848101266</v>
      </c>
      <c r="BI49" s="171">
        <v>2.7058227848101266</v>
      </c>
      <c r="BJ49" s="171">
        <v>2.74</v>
      </c>
      <c r="BK49" s="171">
        <v>2.74</v>
      </c>
      <c r="BL49" s="171">
        <v>2.74</v>
      </c>
      <c r="BM49" s="171">
        <v>2.74</v>
      </c>
      <c r="BN49" s="171">
        <v>2.74</v>
      </c>
      <c r="BO49" s="171">
        <v>2.74</v>
      </c>
      <c r="BP49" s="171">
        <v>2.74</v>
      </c>
      <c r="BQ49" s="171">
        <v>2.74</v>
      </c>
      <c r="BR49" s="171">
        <v>2.74</v>
      </c>
      <c r="BS49" s="171">
        <v>2.7519389978213513</v>
      </c>
      <c r="BT49" s="171">
        <v>2.7519389978213513</v>
      </c>
      <c r="BU49" s="171">
        <v>2.7519389978213513</v>
      </c>
      <c r="BV49" s="171">
        <v>3.21</v>
      </c>
      <c r="BW49" s="171">
        <v>3.21</v>
      </c>
      <c r="BX49" s="171">
        <v>3.21</v>
      </c>
      <c r="BY49" s="171">
        <v>3.2193859649122811</v>
      </c>
      <c r="BZ49" s="171">
        <v>3.2217324561403511</v>
      </c>
      <c r="CA49" s="171">
        <v>3.2217324561403511</v>
      </c>
      <c r="CB49" s="171">
        <v>3.1091008771929824</v>
      </c>
      <c r="CC49" s="171">
        <v>3.1091008771929824</v>
      </c>
      <c r="CD49" s="171">
        <v>3.1091008771929824</v>
      </c>
      <c r="CE49" s="171">
        <v>3.1091008771929824</v>
      </c>
      <c r="CF49" s="171">
        <v>3.1091008771929824</v>
      </c>
      <c r="CG49" s="171">
        <v>3.1091008771929824</v>
      </c>
      <c r="CH49" s="171">
        <v>3.07</v>
      </c>
      <c r="CI49" s="171">
        <v>3.07</v>
      </c>
      <c r="CJ49" s="171">
        <v>3.07</v>
      </c>
      <c r="CK49" s="171">
        <v>3.07</v>
      </c>
      <c r="CL49" s="171">
        <v>3.07</v>
      </c>
      <c r="CM49" s="171">
        <v>2.7233870967741938</v>
      </c>
      <c r="CN49" s="171">
        <v>3.3175806451612906</v>
      </c>
      <c r="CO49" s="171">
        <v>3.3175806451612906</v>
      </c>
      <c r="CP49" s="171">
        <v>3.3175806451612906</v>
      </c>
      <c r="CQ49" s="171">
        <v>3.3175806451612906</v>
      </c>
      <c r="CR49" s="171">
        <v>3.3175806451612906</v>
      </c>
      <c r="CS49" s="171">
        <v>3.3175806451612906</v>
      </c>
      <c r="CT49" s="172">
        <v>2.92</v>
      </c>
      <c r="CU49" s="172">
        <v>2.92</v>
      </c>
      <c r="CV49" s="172">
        <v>2.92</v>
      </c>
      <c r="CW49" s="171">
        <v>2.92</v>
      </c>
      <c r="CX49" s="171">
        <v>2.92</v>
      </c>
      <c r="CY49" s="171">
        <v>2.92</v>
      </c>
      <c r="CZ49" s="171">
        <v>2.92</v>
      </c>
      <c r="DA49" s="171">
        <v>2.92</v>
      </c>
      <c r="DB49" s="171">
        <v>2.92</v>
      </c>
      <c r="DC49" s="171">
        <v>2.92</v>
      </c>
      <c r="DD49" s="171">
        <v>2.92</v>
      </c>
      <c r="DE49" s="171">
        <v>2.92</v>
      </c>
      <c r="DF49" s="171">
        <v>2.8687719298245615</v>
      </c>
      <c r="DG49" s="171">
        <v>2.8687719298245615</v>
      </c>
      <c r="DH49" s="171">
        <v>2.8687719298245615</v>
      </c>
      <c r="DI49" s="171">
        <v>3.03</v>
      </c>
      <c r="DJ49" s="171">
        <v>3.03</v>
      </c>
      <c r="DK49" s="171">
        <v>3.03</v>
      </c>
    </row>
    <row r="50" spans="1:205" s="120" customFormat="1">
      <c r="A50" s="170" t="s">
        <v>189</v>
      </c>
      <c r="B50" s="171">
        <v>0.69</v>
      </c>
      <c r="C50" s="171">
        <v>0.69</v>
      </c>
      <c r="D50" s="171">
        <v>0.69</v>
      </c>
      <c r="E50" s="171">
        <v>0.69</v>
      </c>
      <c r="F50" s="171">
        <v>0.69</v>
      </c>
      <c r="G50" s="171">
        <v>0.69</v>
      </c>
      <c r="H50" s="171">
        <v>0.69</v>
      </c>
      <c r="I50" s="171">
        <v>0.69</v>
      </c>
      <c r="J50" s="171">
        <v>0.69</v>
      </c>
      <c r="K50" s="171">
        <v>0.69</v>
      </c>
      <c r="L50" s="171">
        <v>0.69</v>
      </c>
      <c r="M50" s="171">
        <v>0.69</v>
      </c>
      <c r="N50" s="171">
        <v>0.59</v>
      </c>
      <c r="O50" s="171">
        <v>0.59</v>
      </c>
      <c r="P50" s="171">
        <v>0.59</v>
      </c>
      <c r="Q50" s="171">
        <v>0.59</v>
      </c>
      <c r="R50" s="171">
        <v>0.59</v>
      </c>
      <c r="S50" s="171">
        <v>0.59</v>
      </c>
      <c r="T50" s="171">
        <v>0.58375661375661381</v>
      </c>
      <c r="U50" s="171">
        <v>0.58375661375661381</v>
      </c>
      <c r="V50" s="171">
        <v>0.58375661375661381</v>
      </c>
      <c r="W50" s="171">
        <v>0.58583774250440912</v>
      </c>
      <c r="X50" s="171">
        <v>0.58687830687830678</v>
      </c>
      <c r="Y50" s="171">
        <v>0.58687830687830678</v>
      </c>
      <c r="Z50" s="171">
        <v>0.61</v>
      </c>
      <c r="AA50" s="171">
        <v>0.61</v>
      </c>
      <c r="AB50" s="171">
        <v>0.61</v>
      </c>
      <c r="AC50" s="171">
        <v>0.61315517241379314</v>
      </c>
      <c r="AD50" s="171">
        <v>0.61315517241379314</v>
      </c>
      <c r="AE50" s="171">
        <v>0.61315517241379314</v>
      </c>
      <c r="AF50" s="171">
        <v>0.61420689655172411</v>
      </c>
      <c r="AG50" s="171">
        <v>0.61420689655172411</v>
      </c>
      <c r="AH50" s="171">
        <v>0.61631034482758629</v>
      </c>
      <c r="AI50" s="171">
        <v>0.61736206896551726</v>
      </c>
      <c r="AJ50" s="171">
        <v>0.61736206896551726</v>
      </c>
      <c r="AK50" s="171">
        <v>0.61736206896551726</v>
      </c>
      <c r="AL50" s="171">
        <v>0.76</v>
      </c>
      <c r="AM50" s="171">
        <v>0.76</v>
      </c>
      <c r="AN50" s="171">
        <v>0.76</v>
      </c>
      <c r="AO50" s="171">
        <v>0.76966101694915257</v>
      </c>
      <c r="AP50" s="171">
        <v>0.78254237288135586</v>
      </c>
      <c r="AQ50" s="171">
        <v>0.78254237288135586</v>
      </c>
      <c r="AR50" s="171">
        <v>0.78254237288135586</v>
      </c>
      <c r="AS50" s="171">
        <v>0.77824858757062154</v>
      </c>
      <c r="AT50" s="171">
        <v>0.77824858757062154</v>
      </c>
      <c r="AU50" s="171">
        <v>0.77502824858757058</v>
      </c>
      <c r="AV50" s="171">
        <v>0.7803954802259887</v>
      </c>
      <c r="AW50" s="171">
        <v>0.7803954802259887</v>
      </c>
      <c r="AX50" s="171">
        <v>0.84</v>
      </c>
      <c r="AY50" s="171">
        <v>0.84</v>
      </c>
      <c r="AZ50" s="171">
        <v>0.84</v>
      </c>
      <c r="BA50" s="171">
        <v>0.84983606557377067</v>
      </c>
      <c r="BB50" s="171">
        <v>0.84983606557377067</v>
      </c>
      <c r="BC50" s="171">
        <v>0.84983606557377067</v>
      </c>
      <c r="BD50" s="171">
        <v>0.84983606557377067</v>
      </c>
      <c r="BE50" s="171">
        <v>0.84983606557377067</v>
      </c>
      <c r="BF50" s="171">
        <v>0.84983606557377067</v>
      </c>
      <c r="BG50" s="171">
        <v>0.85180327868852457</v>
      </c>
      <c r="BH50" s="171">
        <v>0.85180327868852457</v>
      </c>
      <c r="BI50" s="171">
        <v>0.85180327868852457</v>
      </c>
      <c r="BJ50" s="171">
        <v>0.87999999999999901</v>
      </c>
      <c r="BK50" s="171">
        <v>0.87999999999999901</v>
      </c>
      <c r="BL50" s="171">
        <v>0.87999999999999901</v>
      </c>
      <c r="BM50" s="171">
        <v>0.87887611749680616</v>
      </c>
      <c r="BN50" s="171">
        <v>0.87887611749680616</v>
      </c>
      <c r="BO50" s="171">
        <v>0.87887611749680616</v>
      </c>
      <c r="BP50" s="171">
        <v>0.87887611749680616</v>
      </c>
      <c r="BQ50" s="171">
        <v>0.87887611749680616</v>
      </c>
      <c r="BR50" s="171">
        <v>0.87887611749680616</v>
      </c>
      <c r="BS50" s="171">
        <v>0.87662835249042048</v>
      </c>
      <c r="BT50" s="171">
        <v>0.87662835249042048</v>
      </c>
      <c r="BU50" s="171">
        <v>0.87662835249042048</v>
      </c>
      <c r="BV50" s="171">
        <v>0.89</v>
      </c>
      <c r="BW50" s="171">
        <v>0.89</v>
      </c>
      <c r="BX50" s="171">
        <v>0.89</v>
      </c>
      <c r="BY50" s="171">
        <v>0.89</v>
      </c>
      <c r="BZ50" s="171">
        <v>0.89</v>
      </c>
      <c r="CA50" s="171">
        <v>0.89</v>
      </c>
      <c r="CB50" s="171">
        <v>0.89</v>
      </c>
      <c r="CC50" s="171">
        <v>0.89</v>
      </c>
      <c r="CD50" s="171">
        <v>0.89</v>
      </c>
      <c r="CE50" s="171">
        <v>0.89110696517412957</v>
      </c>
      <c r="CF50" s="171">
        <v>0.89110696517412957</v>
      </c>
      <c r="CG50" s="171">
        <v>0.89110696517412957</v>
      </c>
      <c r="CH50" s="171">
        <v>0.65999999999999925</v>
      </c>
      <c r="CI50" s="171">
        <v>0.65999999999999925</v>
      </c>
      <c r="CJ50" s="171">
        <v>0.65999999999999925</v>
      </c>
      <c r="CK50" s="171">
        <v>0.65999999999999925</v>
      </c>
      <c r="CL50" s="171">
        <v>0.65999999999999925</v>
      </c>
      <c r="CM50" s="171">
        <v>0.65999999999999925</v>
      </c>
      <c r="CN50" s="171">
        <v>0.6608991825613072</v>
      </c>
      <c r="CO50" s="171">
        <v>0.6608991825613072</v>
      </c>
      <c r="CP50" s="171">
        <v>0.6608991825613072</v>
      </c>
      <c r="CQ50" s="171">
        <v>0.6608991825613072</v>
      </c>
      <c r="CR50" s="171">
        <v>0.6608991825613072</v>
      </c>
      <c r="CS50" s="171">
        <v>0.6608991825613072</v>
      </c>
      <c r="CT50" s="172">
        <v>0.69</v>
      </c>
      <c r="CU50" s="172">
        <v>0.69</v>
      </c>
      <c r="CV50" s="172">
        <v>0.69</v>
      </c>
      <c r="CW50" s="171">
        <v>0.69</v>
      </c>
      <c r="CX50" s="171">
        <v>0.69</v>
      </c>
      <c r="CY50" s="171">
        <v>0.69</v>
      </c>
      <c r="CZ50" s="171">
        <v>0.69094780219780216</v>
      </c>
      <c r="DA50" s="171">
        <v>0.69094780219780216</v>
      </c>
      <c r="DB50" s="171">
        <v>0.69094780219780216</v>
      </c>
      <c r="DC50" s="171">
        <v>0.69094780219780216</v>
      </c>
      <c r="DD50" s="171">
        <v>0.69094780219780216</v>
      </c>
      <c r="DE50" s="171">
        <v>0.69094780219780216</v>
      </c>
      <c r="DF50" s="171">
        <v>0.41999999999999993</v>
      </c>
      <c r="DG50" s="171">
        <v>0.43384615384615371</v>
      </c>
      <c r="DH50" s="171">
        <v>0.71274725274725259</v>
      </c>
      <c r="DI50" s="171">
        <v>0.69</v>
      </c>
      <c r="DJ50" s="171">
        <v>0.69</v>
      </c>
      <c r="DK50" s="171">
        <v>0.69</v>
      </c>
    </row>
    <row r="51" spans="1:205" s="120" customFormat="1">
      <c r="A51" s="170" t="s">
        <v>190</v>
      </c>
      <c r="B51" s="171">
        <v>4.0999999999999996</v>
      </c>
      <c r="C51" s="171">
        <v>4.0999999999999996</v>
      </c>
      <c r="D51" s="171">
        <v>4.0999999999999996</v>
      </c>
      <c r="E51" s="171">
        <v>4.0999999999999996</v>
      </c>
      <c r="F51" s="171">
        <v>4.0999999999999996</v>
      </c>
      <c r="G51" s="171">
        <v>4.0999999999999996</v>
      </c>
      <c r="H51" s="171">
        <v>4.0999999999999996</v>
      </c>
      <c r="I51" s="171">
        <v>4.0999999999999996</v>
      </c>
      <c r="J51" s="171">
        <v>4.0999999999999996</v>
      </c>
      <c r="K51" s="171">
        <v>4.0999999999999996</v>
      </c>
      <c r="L51" s="171">
        <v>4.0999999999999996</v>
      </c>
      <c r="M51" s="171">
        <v>4.0999999999999996</v>
      </c>
      <c r="N51" s="171">
        <v>5.3</v>
      </c>
      <c r="O51" s="171">
        <v>5.3</v>
      </c>
      <c r="P51" s="171">
        <v>5.3</v>
      </c>
      <c r="Q51" s="171">
        <v>5.3</v>
      </c>
      <c r="R51" s="171">
        <v>5.3</v>
      </c>
      <c r="S51" s="171">
        <v>5.3</v>
      </c>
      <c r="T51" s="171">
        <v>5.3</v>
      </c>
      <c r="U51" s="171">
        <v>5.3</v>
      </c>
      <c r="V51" s="171">
        <v>5.3</v>
      </c>
      <c r="W51" s="171">
        <v>5.3</v>
      </c>
      <c r="X51" s="171">
        <v>5.3</v>
      </c>
      <c r="Y51" s="171">
        <v>5.3</v>
      </c>
      <c r="Z51" s="171">
        <v>5.5</v>
      </c>
      <c r="AA51" s="171">
        <v>5.5</v>
      </c>
      <c r="AB51" s="171">
        <v>5.5</v>
      </c>
      <c r="AC51" s="171">
        <v>5.5</v>
      </c>
      <c r="AD51" s="171">
        <v>5.5</v>
      </c>
      <c r="AE51" s="171">
        <v>5.5</v>
      </c>
      <c r="AF51" s="171">
        <v>5.5</v>
      </c>
      <c r="AG51" s="171">
        <v>5.5</v>
      </c>
      <c r="AH51" s="171">
        <v>5.5</v>
      </c>
      <c r="AI51" s="171">
        <v>5.5</v>
      </c>
      <c r="AJ51" s="171">
        <v>5.5</v>
      </c>
      <c r="AK51" s="171">
        <v>5.5</v>
      </c>
      <c r="AL51" s="171">
        <v>6.8</v>
      </c>
      <c r="AM51" s="171">
        <v>6.8</v>
      </c>
      <c r="AN51" s="171">
        <v>6.8</v>
      </c>
      <c r="AO51" s="171">
        <v>6.8</v>
      </c>
      <c r="AP51" s="171">
        <v>6.8</v>
      </c>
      <c r="AQ51" s="171">
        <v>6.8</v>
      </c>
      <c r="AR51" s="171">
        <v>6.8</v>
      </c>
      <c r="AS51" s="171">
        <v>6.8</v>
      </c>
      <c r="AT51" s="171">
        <v>6.8</v>
      </c>
      <c r="AU51" s="171">
        <v>6.8</v>
      </c>
      <c r="AV51" s="171">
        <v>6.8</v>
      </c>
      <c r="AW51" s="171">
        <v>6.8</v>
      </c>
      <c r="AX51" s="171">
        <v>3.8</v>
      </c>
      <c r="AY51" s="171">
        <v>3.8</v>
      </c>
      <c r="AZ51" s="171">
        <v>3.8</v>
      </c>
      <c r="BA51" s="171">
        <v>3.8</v>
      </c>
      <c r="BB51" s="171">
        <v>3.8</v>
      </c>
      <c r="BC51" s="171">
        <v>3.8</v>
      </c>
      <c r="BD51" s="171">
        <v>3.8</v>
      </c>
      <c r="BE51" s="171">
        <v>3.8</v>
      </c>
      <c r="BF51" s="171">
        <v>3.8</v>
      </c>
      <c r="BG51" s="171">
        <v>3.8</v>
      </c>
      <c r="BH51" s="171">
        <v>3.8</v>
      </c>
      <c r="BI51" s="171">
        <v>3.8</v>
      </c>
      <c r="BJ51" s="171">
        <v>7.4</v>
      </c>
      <c r="BK51" s="171">
        <v>7.4</v>
      </c>
      <c r="BL51" s="171">
        <v>7.4</v>
      </c>
      <c r="BM51" s="171">
        <v>7.4</v>
      </c>
      <c r="BN51" s="171">
        <v>7.4</v>
      </c>
      <c r="BO51" s="171">
        <v>7.4</v>
      </c>
      <c r="BP51" s="171">
        <v>7.4</v>
      </c>
      <c r="BQ51" s="171">
        <v>7.4</v>
      </c>
      <c r="BR51" s="171">
        <v>7.4</v>
      </c>
      <c r="BS51" s="171">
        <v>7.4</v>
      </c>
      <c r="BT51" s="171">
        <v>7.4</v>
      </c>
      <c r="BU51" s="171">
        <v>7.4</v>
      </c>
      <c r="BV51" s="171">
        <v>7.6</v>
      </c>
      <c r="BW51" s="171">
        <v>7.6</v>
      </c>
      <c r="BX51" s="171">
        <v>7.6</v>
      </c>
      <c r="BY51" s="171">
        <v>7.6</v>
      </c>
      <c r="BZ51" s="171">
        <v>7.6</v>
      </c>
      <c r="CA51" s="171">
        <v>7.6</v>
      </c>
      <c r="CB51" s="171">
        <v>7.6</v>
      </c>
      <c r="CC51" s="171">
        <v>7.6</v>
      </c>
      <c r="CD51" s="171">
        <v>7.6</v>
      </c>
      <c r="CE51" s="171">
        <v>7.6</v>
      </c>
      <c r="CF51" s="171">
        <v>7.6</v>
      </c>
      <c r="CG51" s="171">
        <v>7.6</v>
      </c>
      <c r="CH51" s="171">
        <v>6.9</v>
      </c>
      <c r="CI51" s="171">
        <v>6.9</v>
      </c>
      <c r="CJ51" s="171">
        <v>6.9</v>
      </c>
      <c r="CK51" s="171">
        <v>6.9</v>
      </c>
      <c r="CL51" s="171">
        <v>6.9</v>
      </c>
      <c r="CM51" s="171">
        <v>6.9</v>
      </c>
      <c r="CN51" s="171">
        <v>6.9</v>
      </c>
      <c r="CO51" s="171">
        <v>6.9</v>
      </c>
      <c r="CP51" s="171">
        <v>6.9</v>
      </c>
      <c r="CQ51" s="171">
        <v>6.9</v>
      </c>
      <c r="CR51" s="171">
        <v>6.9</v>
      </c>
      <c r="CS51" s="171">
        <v>6.9</v>
      </c>
      <c r="CT51" s="172">
        <v>6.9</v>
      </c>
      <c r="CU51" s="172">
        <v>6.9</v>
      </c>
      <c r="CV51" s="172">
        <v>6.9</v>
      </c>
      <c r="CW51" s="171">
        <v>6.9</v>
      </c>
      <c r="CX51" s="171">
        <v>6.9</v>
      </c>
      <c r="CY51" s="171">
        <v>6.9</v>
      </c>
      <c r="CZ51" s="171">
        <v>6.9</v>
      </c>
      <c r="DA51" s="171">
        <v>6.9</v>
      </c>
      <c r="DB51" s="171">
        <v>6.9</v>
      </c>
      <c r="DC51" s="171">
        <v>6.9</v>
      </c>
      <c r="DD51" s="171">
        <v>6.9</v>
      </c>
      <c r="DE51" s="171">
        <v>6.9</v>
      </c>
      <c r="DF51" s="171">
        <v>7.1</v>
      </c>
      <c r="DG51" s="171">
        <v>7.1</v>
      </c>
      <c r="DH51" s="171">
        <v>7.1</v>
      </c>
      <c r="DI51" s="171">
        <v>7.1</v>
      </c>
      <c r="DJ51" s="171">
        <v>7.1</v>
      </c>
      <c r="DK51" s="171">
        <v>7.1</v>
      </c>
    </row>
    <row r="52" spans="1:205" s="120" customFormat="1">
      <c r="A52" s="173" t="s">
        <v>191</v>
      </c>
      <c r="B52" s="172">
        <v>4.8</v>
      </c>
      <c r="C52" s="172">
        <v>4.8</v>
      </c>
      <c r="D52" s="172">
        <v>4.8</v>
      </c>
      <c r="E52" s="172">
        <v>4</v>
      </c>
      <c r="F52" s="172">
        <v>4</v>
      </c>
      <c r="G52" s="172">
        <v>4</v>
      </c>
      <c r="H52" s="172">
        <v>6</v>
      </c>
      <c r="I52" s="172">
        <v>6</v>
      </c>
      <c r="J52" s="172">
        <v>6</v>
      </c>
      <c r="K52" s="172">
        <v>0.6</v>
      </c>
      <c r="L52" s="172">
        <v>0.6</v>
      </c>
      <c r="M52" s="172">
        <v>0.6</v>
      </c>
      <c r="N52" s="172">
        <v>9.4</v>
      </c>
      <c r="O52" s="172">
        <v>9.4</v>
      </c>
      <c r="P52" s="172">
        <v>9.4</v>
      </c>
      <c r="Q52" s="172">
        <v>16.8</v>
      </c>
      <c r="R52" s="172">
        <v>16.8</v>
      </c>
      <c r="S52" s="172">
        <v>16.8</v>
      </c>
      <c r="T52" s="172">
        <v>14.2</v>
      </c>
      <c r="U52" s="172">
        <v>14.2</v>
      </c>
      <c r="V52" s="172">
        <v>14.2</v>
      </c>
      <c r="W52" s="172">
        <v>12.4</v>
      </c>
      <c r="X52" s="172">
        <v>12.4</v>
      </c>
      <c r="Y52" s="172">
        <v>12.4</v>
      </c>
      <c r="Z52" s="171">
        <v>4.3</v>
      </c>
      <c r="AA52" s="171">
        <v>4.3</v>
      </c>
      <c r="AB52" s="171">
        <v>4.3</v>
      </c>
      <c r="AC52" s="171">
        <v>6.4</v>
      </c>
      <c r="AD52" s="171">
        <v>6.4</v>
      </c>
      <c r="AE52" s="171">
        <v>6.4</v>
      </c>
      <c r="AF52" s="171">
        <v>4.7</v>
      </c>
      <c r="AG52" s="171">
        <v>4.7</v>
      </c>
      <c r="AH52" s="171">
        <v>4.7</v>
      </c>
      <c r="AI52" s="171">
        <v>3.6</v>
      </c>
      <c r="AJ52" s="171">
        <v>3.6</v>
      </c>
      <c r="AK52" s="171">
        <v>3.6</v>
      </c>
      <c r="AL52" s="171">
        <v>5.2</v>
      </c>
      <c r="AM52" s="171">
        <v>5.2</v>
      </c>
      <c r="AN52" s="171">
        <v>5.2</v>
      </c>
      <c r="AO52" s="171">
        <v>14</v>
      </c>
      <c r="AP52" s="171">
        <v>14</v>
      </c>
      <c r="AQ52" s="171">
        <v>14</v>
      </c>
      <c r="AR52" s="171">
        <v>12.5</v>
      </c>
      <c r="AS52" s="171">
        <v>12.5</v>
      </c>
      <c r="AT52" s="171">
        <v>12.5</v>
      </c>
      <c r="AU52" s="171">
        <v>13.4</v>
      </c>
      <c r="AV52" s="171">
        <v>13.4</v>
      </c>
      <c r="AW52" s="171">
        <v>13.4</v>
      </c>
      <c r="AX52" s="171">
        <v>12.5</v>
      </c>
      <c r="AY52" s="171">
        <v>12.5</v>
      </c>
      <c r="AZ52" s="171">
        <v>12.5</v>
      </c>
      <c r="BA52" s="171">
        <v>8.6</v>
      </c>
      <c r="BB52" s="171">
        <v>8.6</v>
      </c>
      <c r="BC52" s="171">
        <v>8.6</v>
      </c>
      <c r="BD52" s="171">
        <v>8.5</v>
      </c>
      <c r="BE52" s="171">
        <v>8.5</v>
      </c>
      <c r="BF52" s="171">
        <v>8.5</v>
      </c>
      <c r="BG52" s="171">
        <v>7.4</v>
      </c>
      <c r="BH52" s="171">
        <v>7.4</v>
      </c>
      <c r="BI52" s="171">
        <v>7.4</v>
      </c>
      <c r="BJ52" s="171">
        <v>6</v>
      </c>
      <c r="BK52" s="171">
        <v>6</v>
      </c>
      <c r="BL52" s="171">
        <v>6</v>
      </c>
      <c r="BM52" s="171">
        <v>7.5</v>
      </c>
      <c r="BN52" s="171">
        <v>7.5</v>
      </c>
      <c r="BO52" s="171">
        <v>7.5</v>
      </c>
      <c r="BP52" s="171">
        <v>7</v>
      </c>
      <c r="BQ52" s="171">
        <v>7</v>
      </c>
      <c r="BR52" s="171">
        <v>7</v>
      </c>
      <c r="BS52" s="171">
        <v>10.1</v>
      </c>
      <c r="BT52" s="171">
        <v>10.1</v>
      </c>
      <c r="BU52" s="171">
        <v>10.1</v>
      </c>
      <c r="BV52" s="171">
        <v>11.3</v>
      </c>
      <c r="BW52" s="171">
        <v>11.3</v>
      </c>
      <c r="BX52" s="171">
        <v>11.3</v>
      </c>
      <c r="BY52" s="171">
        <v>16</v>
      </c>
      <c r="BZ52" s="171">
        <v>16</v>
      </c>
      <c r="CA52" s="171">
        <v>16</v>
      </c>
      <c r="CB52" s="171">
        <v>18.2</v>
      </c>
      <c r="CC52" s="171">
        <v>18.2</v>
      </c>
      <c r="CD52" s="171">
        <v>18.2</v>
      </c>
      <c r="CE52" s="171">
        <v>16.600000000000001</v>
      </c>
      <c r="CF52" s="171">
        <v>16.600000000000001</v>
      </c>
      <c r="CG52" s="171">
        <v>16.600000000000001</v>
      </c>
      <c r="CH52" s="171">
        <v>17.399999999999999</v>
      </c>
      <c r="CI52" s="171">
        <v>17.399999999999999</v>
      </c>
      <c r="CJ52" s="171">
        <v>17.399999999999999</v>
      </c>
      <c r="CK52" s="171">
        <v>17.899999999999999</v>
      </c>
      <c r="CL52" s="171">
        <v>17.899999999999999</v>
      </c>
      <c r="CM52" s="171">
        <v>17.899999999999999</v>
      </c>
      <c r="CN52" s="171">
        <v>16.100000000000001</v>
      </c>
      <c r="CO52" s="171">
        <v>16.100000000000001</v>
      </c>
      <c r="CP52" s="171">
        <v>16.100000000000001</v>
      </c>
      <c r="CQ52" s="171">
        <v>18.100000000000001</v>
      </c>
      <c r="CR52" s="171">
        <v>18.100000000000001</v>
      </c>
      <c r="CS52" s="171">
        <v>18.100000000000001</v>
      </c>
      <c r="CT52" s="172">
        <v>19</v>
      </c>
      <c r="CU52" s="172">
        <v>19</v>
      </c>
      <c r="CV52" s="172">
        <v>19</v>
      </c>
      <c r="CW52" s="171">
        <v>22.7</v>
      </c>
      <c r="CX52" s="171">
        <v>22.7</v>
      </c>
      <c r="CY52" s="171">
        <v>22.7</v>
      </c>
      <c r="CZ52" s="171">
        <v>21.7</v>
      </c>
      <c r="DA52" s="171">
        <v>21.7</v>
      </c>
      <c r="DB52" s="171">
        <v>21.7</v>
      </c>
      <c r="DC52" s="171">
        <v>23</v>
      </c>
      <c r="DD52" s="171">
        <v>23</v>
      </c>
      <c r="DE52" s="171">
        <v>23</v>
      </c>
      <c r="DF52" s="171">
        <v>21.1</v>
      </c>
      <c r="DG52" s="171">
        <v>21.1</v>
      </c>
      <c r="DH52" s="171">
        <v>21.1</v>
      </c>
      <c r="DI52" s="171">
        <v>21.4</v>
      </c>
      <c r="DJ52" s="171">
        <v>21.4</v>
      </c>
      <c r="DK52" s="171">
        <v>21.4</v>
      </c>
      <c r="DL52" s="147">
        <v>21.8</v>
      </c>
      <c r="DM52" s="147">
        <v>21.8</v>
      </c>
      <c r="DN52" s="147">
        <v>21.8</v>
      </c>
      <c r="DO52" s="147">
        <v>25.5</v>
      </c>
      <c r="DP52" s="147">
        <v>25.5</v>
      </c>
      <c r="DQ52" s="147">
        <v>25.5</v>
      </c>
      <c r="DR52" s="147">
        <v>26.1</v>
      </c>
      <c r="DS52" s="147">
        <v>26.1</v>
      </c>
      <c r="DT52" s="147">
        <v>26.1</v>
      </c>
      <c r="DU52" s="147">
        <v>24.7</v>
      </c>
      <c r="DV52" s="147">
        <v>24.7</v>
      </c>
      <c r="DW52" s="147">
        <v>24.7</v>
      </c>
      <c r="DX52" s="147">
        <v>20.3</v>
      </c>
      <c r="DY52" s="147">
        <v>20.3</v>
      </c>
      <c r="DZ52" s="147">
        <v>20.3</v>
      </c>
      <c r="EA52" s="147">
        <v>22.1</v>
      </c>
      <c r="EB52" s="147">
        <v>22.1</v>
      </c>
      <c r="EC52" s="147">
        <v>22.1</v>
      </c>
      <c r="ED52" s="147">
        <v>17.3</v>
      </c>
      <c r="EE52" s="147">
        <v>17.3</v>
      </c>
      <c r="EF52" s="147">
        <v>17.3</v>
      </c>
      <c r="EG52" s="147">
        <f>ED52-$ED$16/20</f>
        <v>16.435000000000002</v>
      </c>
      <c r="EH52" s="147">
        <f>EG52</f>
        <v>16.435000000000002</v>
      </c>
      <c r="EI52" s="147">
        <f>EH52</f>
        <v>16.435000000000002</v>
      </c>
      <c r="EJ52" s="147">
        <f>EG52-$ED$16/20</f>
        <v>15.570000000000002</v>
      </c>
      <c r="EK52" s="147">
        <f>EJ52</f>
        <v>15.570000000000002</v>
      </c>
      <c r="EL52" s="147">
        <f>EK52</f>
        <v>15.570000000000002</v>
      </c>
      <c r="EM52" s="147">
        <f t="shared" ref="EM52" si="74">EJ52-$ED$16/20</f>
        <v>14.705000000000002</v>
      </c>
      <c r="EN52" s="147">
        <f t="shared" ref="EN52:EO52" si="75">EM52</f>
        <v>14.705000000000002</v>
      </c>
      <c r="EO52" s="147">
        <f t="shared" si="75"/>
        <v>14.705000000000002</v>
      </c>
      <c r="EP52" s="147">
        <f t="shared" ref="EP52" si="76">EM52-$ED$16/20</f>
        <v>13.840000000000002</v>
      </c>
      <c r="EQ52" s="147">
        <f t="shared" ref="EQ52:ER52" si="77">EP52</f>
        <v>13.840000000000002</v>
      </c>
      <c r="ER52" s="147">
        <f t="shared" si="77"/>
        <v>13.840000000000002</v>
      </c>
      <c r="ES52" s="147">
        <f t="shared" ref="ES52" si="78">EP52-$ED$16/20</f>
        <v>12.975000000000001</v>
      </c>
      <c r="ET52" s="147">
        <f t="shared" ref="ET52:EU52" si="79">ES52</f>
        <v>12.975000000000001</v>
      </c>
      <c r="EU52" s="147">
        <f t="shared" si="79"/>
        <v>12.975000000000001</v>
      </c>
      <c r="EV52" s="147">
        <f t="shared" ref="EV52" si="80">ES52-$ED$16/20</f>
        <v>12.110000000000001</v>
      </c>
      <c r="EW52" s="147">
        <f t="shared" ref="EW52:EX52" si="81">EV52</f>
        <v>12.110000000000001</v>
      </c>
      <c r="EX52" s="147">
        <f t="shared" si="81"/>
        <v>12.110000000000001</v>
      </c>
      <c r="EY52" s="147">
        <f t="shared" ref="EY52" si="82">EV52-$ED$16/20</f>
        <v>11.245000000000001</v>
      </c>
      <c r="EZ52" s="147">
        <f t="shared" ref="EZ52:FA52" si="83">EY52</f>
        <v>11.245000000000001</v>
      </c>
      <c r="FA52" s="147">
        <f t="shared" si="83"/>
        <v>11.245000000000001</v>
      </c>
      <c r="FB52" s="147">
        <f t="shared" ref="FB52" si="84">EY52-$ED$16/20</f>
        <v>10.38</v>
      </c>
      <c r="FC52" s="147">
        <f t="shared" ref="FC52:FD52" si="85">FB52</f>
        <v>10.38</v>
      </c>
      <c r="FD52" s="147">
        <f t="shared" si="85"/>
        <v>10.38</v>
      </c>
      <c r="FE52" s="147">
        <f t="shared" ref="FE52" si="86">FB52-$ED$16/20</f>
        <v>9.5150000000000006</v>
      </c>
      <c r="FF52" s="147">
        <f t="shared" ref="FF52:FG52" si="87">FE52</f>
        <v>9.5150000000000006</v>
      </c>
      <c r="FG52" s="147">
        <f t="shared" si="87"/>
        <v>9.5150000000000006</v>
      </c>
      <c r="FH52" s="147">
        <f t="shared" ref="FH52" si="88">FE52-$ED$16/20</f>
        <v>8.65</v>
      </c>
      <c r="FI52" s="147">
        <f t="shared" ref="FI52:FJ52" si="89">FH52</f>
        <v>8.65</v>
      </c>
      <c r="FJ52" s="147">
        <f t="shared" si="89"/>
        <v>8.65</v>
      </c>
      <c r="FK52" s="147">
        <f t="shared" ref="FK52" si="90">FH52-$ED$16/20</f>
        <v>7.7850000000000001</v>
      </c>
      <c r="FL52" s="147">
        <f t="shared" ref="FL52:FM52" si="91">FK52</f>
        <v>7.7850000000000001</v>
      </c>
      <c r="FM52" s="147">
        <f t="shared" si="91"/>
        <v>7.7850000000000001</v>
      </c>
      <c r="FN52" s="147">
        <f t="shared" ref="FN52" si="92">FK52-$ED$16/20</f>
        <v>6.92</v>
      </c>
      <c r="FO52" s="147">
        <f t="shared" ref="FO52:FP52" si="93">FN52</f>
        <v>6.92</v>
      </c>
      <c r="FP52" s="147">
        <f t="shared" si="93"/>
        <v>6.92</v>
      </c>
      <c r="FQ52" s="147">
        <f t="shared" ref="FQ52" si="94">FN52-$ED$16/20</f>
        <v>6.0549999999999997</v>
      </c>
      <c r="FR52" s="147">
        <f t="shared" ref="FR52:FS52" si="95">FQ52</f>
        <v>6.0549999999999997</v>
      </c>
      <c r="FS52" s="147">
        <f t="shared" si="95"/>
        <v>6.0549999999999997</v>
      </c>
      <c r="FT52" s="147">
        <f t="shared" ref="FT52" si="96">FQ52-$ED$16/20</f>
        <v>5.1899999999999995</v>
      </c>
      <c r="FU52" s="147">
        <f t="shared" ref="FU52:FV52" si="97">FT52</f>
        <v>5.1899999999999995</v>
      </c>
      <c r="FV52" s="147">
        <f t="shared" si="97"/>
        <v>5.1899999999999995</v>
      </c>
      <c r="FW52" s="147">
        <f t="shared" ref="FW52" si="98">FT52-$ED$16/20</f>
        <v>4.3249999999999993</v>
      </c>
      <c r="FX52" s="147">
        <f t="shared" ref="FX52:FY52" si="99">FW52</f>
        <v>4.3249999999999993</v>
      </c>
      <c r="FY52" s="147">
        <f t="shared" si="99"/>
        <v>4.3249999999999993</v>
      </c>
      <c r="FZ52" s="147">
        <f t="shared" ref="FZ52" si="100">FW52-$ED$16/20</f>
        <v>3.4599999999999991</v>
      </c>
      <c r="GA52" s="147">
        <f t="shared" ref="GA52:GB52" si="101">FZ52</f>
        <v>3.4599999999999991</v>
      </c>
      <c r="GB52" s="147">
        <f t="shared" si="101"/>
        <v>3.4599999999999991</v>
      </c>
      <c r="GC52" s="147">
        <f t="shared" ref="GC52" si="102">FZ52-$ED$16/20</f>
        <v>2.5949999999999989</v>
      </c>
      <c r="GD52" s="147">
        <f t="shared" ref="GD52:GE52" si="103">GC52</f>
        <v>2.5949999999999989</v>
      </c>
      <c r="GE52" s="147">
        <f t="shared" si="103"/>
        <v>2.5949999999999989</v>
      </c>
      <c r="GF52" s="147">
        <f t="shared" ref="GF52" si="104">GC52-$ED$16/20</f>
        <v>1.7299999999999989</v>
      </c>
      <c r="GG52" s="147">
        <f t="shared" ref="GG52:GH52" si="105">GF52</f>
        <v>1.7299999999999989</v>
      </c>
      <c r="GH52" s="147">
        <f t="shared" si="105"/>
        <v>1.7299999999999989</v>
      </c>
      <c r="GI52" s="147">
        <f>GF52-$ED$16/20</f>
        <v>0.86499999999999888</v>
      </c>
      <c r="GJ52" s="147">
        <f t="shared" ref="GJ52:GK52" si="106">GI52</f>
        <v>0.86499999999999888</v>
      </c>
      <c r="GK52" s="147">
        <f t="shared" si="106"/>
        <v>0.86499999999999888</v>
      </c>
      <c r="GL52" s="147">
        <v>0</v>
      </c>
      <c r="GM52" s="147">
        <v>0</v>
      </c>
      <c r="GN52" s="147">
        <v>0</v>
      </c>
      <c r="GO52" s="147">
        <v>0</v>
      </c>
      <c r="GP52" s="147">
        <v>0</v>
      </c>
      <c r="GQ52" s="147">
        <v>0</v>
      </c>
      <c r="GR52" s="147">
        <v>0</v>
      </c>
      <c r="GS52" s="147">
        <v>0</v>
      </c>
      <c r="GT52" s="147">
        <v>0</v>
      </c>
      <c r="GU52" s="147">
        <v>0</v>
      </c>
      <c r="GV52" s="147">
        <v>0</v>
      </c>
      <c r="GW52" s="147">
        <v>0</v>
      </c>
    </row>
    <row r="53" spans="1:205" s="120" customFormat="1">
      <c r="A53" s="174" t="s">
        <v>192</v>
      </c>
      <c r="B53" s="175">
        <v>58.066800000000001</v>
      </c>
      <c r="C53" s="175">
        <v>57.983199548532731</v>
      </c>
      <c r="D53" s="175">
        <v>57.818628119961303</v>
      </c>
      <c r="E53" s="175">
        <v>62.116168268300548</v>
      </c>
      <c r="F53" s="175">
        <v>62.116168268300548</v>
      </c>
      <c r="G53" s="175">
        <v>62.116168268300548</v>
      </c>
      <c r="H53" s="175">
        <v>59.98590835214447</v>
      </c>
      <c r="I53" s="175">
        <v>59.9865871654305</v>
      </c>
      <c r="J53" s="175">
        <v>59.9865871654305</v>
      </c>
      <c r="K53" s="175">
        <v>65.116987165430487</v>
      </c>
      <c r="L53" s="175">
        <v>65.116987165430487</v>
      </c>
      <c r="M53" s="175">
        <v>65.116987165430487</v>
      </c>
      <c r="N53" s="175">
        <v>71.478800000000007</v>
      </c>
      <c r="O53" s="175">
        <v>71.478800000000007</v>
      </c>
      <c r="P53" s="175">
        <v>71.478800000000007</v>
      </c>
      <c r="Q53" s="175">
        <v>61.820258741258741</v>
      </c>
      <c r="R53" s="175">
        <v>61.820258741258741</v>
      </c>
      <c r="S53" s="175">
        <v>61.820258741258741</v>
      </c>
      <c r="T53" s="175">
        <v>61.28046057646057</v>
      </c>
      <c r="U53" s="175">
        <v>61.28046057646057</v>
      </c>
      <c r="V53" s="175">
        <v>61.28046057646057</v>
      </c>
      <c r="W53" s="175">
        <v>60.176189723856389</v>
      </c>
      <c r="X53" s="175">
        <v>60.177230288230284</v>
      </c>
      <c r="Y53" s="175">
        <v>60.177230288230284</v>
      </c>
      <c r="Z53" s="175">
        <v>69.990399999999994</v>
      </c>
      <c r="AA53" s="175">
        <v>69.990399999999994</v>
      </c>
      <c r="AB53" s="175">
        <v>69.990399999999994</v>
      </c>
      <c r="AC53" s="175">
        <v>70.800780317931839</v>
      </c>
      <c r="AD53" s="175">
        <v>70.800780317931839</v>
      </c>
      <c r="AE53" s="175">
        <v>70.800780317931839</v>
      </c>
      <c r="AF53" s="175">
        <v>72.931080423909108</v>
      </c>
      <c r="AG53" s="175">
        <v>72.931080423909108</v>
      </c>
      <c r="AH53" s="175">
        <v>72.942985967644816</v>
      </c>
      <c r="AI53" s="175">
        <v>87.069050078278664</v>
      </c>
      <c r="AJ53" s="175">
        <v>87.069050078278664</v>
      </c>
      <c r="AK53" s="175">
        <v>87.069050078278664</v>
      </c>
      <c r="AL53" s="175">
        <v>76.066400000000002</v>
      </c>
      <c r="AM53" s="175">
        <v>76.066400000000002</v>
      </c>
      <c r="AN53" s="175">
        <v>76.066400000000002</v>
      </c>
      <c r="AO53" s="175">
        <v>66.530971555590838</v>
      </c>
      <c r="AP53" s="175">
        <v>66.1759395625769</v>
      </c>
      <c r="AQ53" s="175">
        <v>66.1759395625769</v>
      </c>
      <c r="AR53" s="175">
        <v>62.826339562576905</v>
      </c>
      <c r="AS53" s="175">
        <v>62.822045777266169</v>
      </c>
      <c r="AT53" s="175">
        <v>62.802660531364523</v>
      </c>
      <c r="AU53" s="175">
        <v>66.508732815332294</v>
      </c>
      <c r="AV53" s="175">
        <v>66.514100046970711</v>
      </c>
      <c r="AW53" s="175">
        <v>66.514100046970711</v>
      </c>
      <c r="AX53" s="175">
        <v>65.282399999999996</v>
      </c>
      <c r="AY53" s="175">
        <v>65.282399999999996</v>
      </c>
      <c r="AZ53" s="175">
        <v>65.282399999999996</v>
      </c>
      <c r="BA53" s="175">
        <v>65.169756726730782</v>
      </c>
      <c r="BB53" s="175">
        <v>65.150583173011782</v>
      </c>
      <c r="BC53" s="175">
        <v>65.150583173011782</v>
      </c>
      <c r="BD53" s="175">
        <v>68.0220588503839</v>
      </c>
      <c r="BE53" s="175">
        <v>68.0220588503839</v>
      </c>
      <c r="BF53" s="175">
        <v>68.19462083385497</v>
      </c>
      <c r="BG53" s="175">
        <v>68.596588046969714</v>
      </c>
      <c r="BH53" s="175">
        <v>68.596588046969714</v>
      </c>
      <c r="BI53" s="175">
        <v>68.596588046969714</v>
      </c>
      <c r="BJ53" s="175">
        <v>72.105199999999996</v>
      </c>
      <c r="BK53" s="175">
        <v>72.105199999999996</v>
      </c>
      <c r="BL53" s="175">
        <v>72.105199999999996</v>
      </c>
      <c r="BM53" s="175">
        <v>75.253244092379077</v>
      </c>
      <c r="BN53" s="175">
        <v>75.253244092379077</v>
      </c>
      <c r="BO53" s="175">
        <v>75.253244092379077</v>
      </c>
      <c r="BP53" s="175">
        <v>79.318346133195391</v>
      </c>
      <c r="BQ53" s="175">
        <v>79.318346133195391</v>
      </c>
      <c r="BR53" s="175">
        <v>79.318346133195391</v>
      </c>
      <c r="BS53" s="175">
        <v>79.4717343832788</v>
      </c>
      <c r="BT53" s="175">
        <v>79.4717343832788</v>
      </c>
      <c r="BU53" s="175">
        <v>79.4717343832788</v>
      </c>
      <c r="BV53" s="175">
        <v>79.101160000000007</v>
      </c>
      <c r="BW53" s="175">
        <v>79.101160000000007</v>
      </c>
      <c r="BX53" s="175">
        <v>79.101160000000007</v>
      </c>
      <c r="BY53" s="175">
        <v>76.120545964912282</v>
      </c>
      <c r="BZ53" s="175">
        <v>76.140757075819351</v>
      </c>
      <c r="CA53" s="175">
        <v>76.140757075819351</v>
      </c>
      <c r="CB53" s="175">
        <v>76.708697722971067</v>
      </c>
      <c r="CC53" s="175">
        <v>76.708697722971067</v>
      </c>
      <c r="CD53" s="175">
        <v>76.708697722971067</v>
      </c>
      <c r="CE53" s="175">
        <v>78.110872378305714</v>
      </c>
      <c r="CF53" s="175">
        <v>78.110872378305714</v>
      </c>
      <c r="CG53" s="175">
        <v>78.110872378305714</v>
      </c>
      <c r="CH53" s="175">
        <v>79.480919999999998</v>
      </c>
      <c r="CI53" s="175">
        <v>79.480919999999998</v>
      </c>
      <c r="CJ53" s="175">
        <v>79.480919999999998</v>
      </c>
      <c r="CK53" s="175">
        <v>76.653542516556286</v>
      </c>
      <c r="CL53" s="175">
        <v>76.60278618103554</v>
      </c>
      <c r="CM53" s="175">
        <v>76.272804580217894</v>
      </c>
      <c r="CN53" s="175">
        <v>74.076759033020608</v>
      </c>
      <c r="CO53" s="175">
        <v>74.095010688649751</v>
      </c>
      <c r="CP53" s="175">
        <v>74.095010688649751</v>
      </c>
      <c r="CQ53" s="175">
        <v>76.215010688649755</v>
      </c>
      <c r="CR53" s="175">
        <v>76.215010688649755</v>
      </c>
      <c r="CS53" s="175">
        <v>76.215010688649755</v>
      </c>
      <c r="CT53" s="175">
        <v>78.024399999999986</v>
      </c>
      <c r="CU53" s="175">
        <v>78.024399999999986</v>
      </c>
      <c r="CV53" s="175">
        <v>78.03329790398918</v>
      </c>
      <c r="CW53" s="175">
        <v>76.900000000000006</v>
      </c>
      <c r="CX53" s="175">
        <v>76.92</v>
      </c>
      <c r="CY53" s="175">
        <v>76.92</v>
      </c>
      <c r="CZ53" s="175">
        <v>75.497790246189652</v>
      </c>
      <c r="DA53" s="175">
        <v>75.497790246189652</v>
      </c>
      <c r="DB53" s="175">
        <v>75.497790246189652</v>
      </c>
      <c r="DC53" s="175">
        <v>78.407950246189657</v>
      </c>
      <c r="DD53" s="175">
        <v>78.407950246189657</v>
      </c>
      <c r="DE53" s="175">
        <v>78.407950246189657</v>
      </c>
      <c r="DF53" s="175">
        <v>76.459851929824566</v>
      </c>
      <c r="DG53" s="175">
        <v>76.48371154262091</v>
      </c>
      <c r="DH53" s="175">
        <v>76.784652641522015</v>
      </c>
      <c r="DI53" s="175">
        <v>74.177814535666215</v>
      </c>
      <c r="DJ53" s="175">
        <v>74.18781453566622</v>
      </c>
      <c r="DK53" s="175">
        <v>74.185580349932707</v>
      </c>
    </row>
    <row r="54" spans="1:205" s="120" customFormat="1">
      <c r="A54" s="170" t="s">
        <v>193</v>
      </c>
      <c r="B54" s="171">
        <v>0</v>
      </c>
      <c r="C54" s="171">
        <v>0</v>
      </c>
      <c r="D54" s="171">
        <v>0</v>
      </c>
      <c r="E54" s="171">
        <v>0</v>
      </c>
      <c r="F54" s="171">
        <v>0</v>
      </c>
      <c r="G54" s="171">
        <v>0</v>
      </c>
      <c r="H54" s="171">
        <v>0</v>
      </c>
      <c r="I54" s="171">
        <v>0</v>
      </c>
      <c r="J54" s="171">
        <v>0</v>
      </c>
      <c r="K54" s="171">
        <v>0</v>
      </c>
      <c r="L54" s="171">
        <v>0</v>
      </c>
      <c r="M54" s="171">
        <v>0</v>
      </c>
      <c r="N54" s="171">
        <v>0</v>
      </c>
      <c r="O54" s="171">
        <v>0</v>
      </c>
      <c r="P54" s="171">
        <v>0</v>
      </c>
      <c r="Q54" s="171">
        <v>0</v>
      </c>
      <c r="R54" s="171">
        <v>0</v>
      </c>
      <c r="S54" s="171">
        <v>0</v>
      </c>
      <c r="T54" s="171">
        <v>0</v>
      </c>
      <c r="U54" s="171">
        <v>0</v>
      </c>
      <c r="V54" s="171">
        <v>0</v>
      </c>
      <c r="W54" s="171">
        <v>0</v>
      </c>
      <c r="X54" s="171">
        <v>0</v>
      </c>
      <c r="Y54" s="171">
        <v>0</v>
      </c>
      <c r="Z54" s="171">
        <v>0</v>
      </c>
      <c r="AA54" s="171">
        <v>0</v>
      </c>
      <c r="AB54" s="171">
        <v>0</v>
      </c>
      <c r="AC54" s="171">
        <v>0</v>
      </c>
      <c r="AD54" s="171">
        <v>0</v>
      </c>
      <c r="AE54" s="171">
        <v>0</v>
      </c>
      <c r="AF54" s="171">
        <v>0</v>
      </c>
      <c r="AG54" s="171">
        <v>0</v>
      </c>
      <c r="AH54" s="171">
        <v>0</v>
      </c>
      <c r="AI54" s="171">
        <v>0</v>
      </c>
      <c r="AJ54" s="171">
        <v>0</v>
      </c>
      <c r="AK54" s="171">
        <v>0</v>
      </c>
      <c r="AL54" s="171">
        <v>0</v>
      </c>
      <c r="AM54" s="171">
        <v>0</v>
      </c>
      <c r="AN54" s="171">
        <v>0</v>
      </c>
      <c r="AO54" s="171">
        <v>0</v>
      </c>
      <c r="AP54" s="171">
        <v>0</v>
      </c>
      <c r="AQ54" s="171">
        <v>0</v>
      </c>
      <c r="AR54" s="171">
        <v>0</v>
      </c>
      <c r="AS54" s="171">
        <v>0</v>
      </c>
      <c r="AT54" s="171">
        <v>0</v>
      </c>
      <c r="AU54" s="171">
        <v>0</v>
      </c>
      <c r="AV54" s="171">
        <v>0</v>
      </c>
      <c r="AW54" s="171">
        <v>0</v>
      </c>
      <c r="AX54" s="171">
        <v>0</v>
      </c>
      <c r="AY54" s="171">
        <v>0</v>
      </c>
      <c r="AZ54" s="171">
        <v>0</v>
      </c>
      <c r="BA54" s="171">
        <v>0</v>
      </c>
      <c r="BB54" s="171">
        <v>0</v>
      </c>
      <c r="BC54" s="171">
        <v>0</v>
      </c>
      <c r="BD54" s="171">
        <v>0</v>
      </c>
      <c r="BE54" s="171">
        <v>0</v>
      </c>
      <c r="BF54" s="171">
        <v>0</v>
      </c>
      <c r="BG54" s="171">
        <v>0</v>
      </c>
      <c r="BH54" s="171">
        <v>0</v>
      </c>
      <c r="BI54" s="171">
        <v>0</v>
      </c>
      <c r="BJ54" s="171">
        <v>1.6</v>
      </c>
      <c r="BK54" s="171">
        <v>1.6</v>
      </c>
      <c r="BL54" s="171">
        <v>1.6</v>
      </c>
      <c r="BM54" s="171">
        <v>1.6</v>
      </c>
      <c r="BN54" s="171">
        <v>1.6</v>
      </c>
      <c r="BO54" s="171">
        <v>1.6</v>
      </c>
      <c r="BP54" s="171">
        <v>1.6</v>
      </c>
      <c r="BQ54" s="171">
        <v>1.6</v>
      </c>
      <c r="BR54" s="171">
        <v>1.6</v>
      </c>
      <c r="BS54" s="171">
        <v>1.6</v>
      </c>
      <c r="BT54" s="171">
        <v>1.6</v>
      </c>
      <c r="BU54" s="171">
        <v>1.6</v>
      </c>
      <c r="BV54" s="171">
        <v>3</v>
      </c>
      <c r="BW54" s="171">
        <v>3</v>
      </c>
      <c r="BX54" s="171">
        <v>3</v>
      </c>
      <c r="BY54" s="171">
        <v>3</v>
      </c>
      <c r="BZ54" s="171">
        <v>3</v>
      </c>
      <c r="CA54" s="171">
        <v>3</v>
      </c>
      <c r="CB54" s="171">
        <v>3</v>
      </c>
      <c r="CC54" s="171">
        <v>3</v>
      </c>
      <c r="CD54" s="171">
        <v>3</v>
      </c>
      <c r="CE54" s="171">
        <v>3</v>
      </c>
      <c r="CF54" s="171">
        <v>3</v>
      </c>
      <c r="CG54" s="171">
        <v>3</v>
      </c>
      <c r="CH54" s="171">
        <v>3.5</v>
      </c>
      <c r="CI54" s="171">
        <v>2.1</v>
      </c>
      <c r="CJ54" s="171">
        <v>2.1</v>
      </c>
      <c r="CK54" s="171">
        <v>2.1</v>
      </c>
      <c r="CL54" s="171">
        <v>2.1</v>
      </c>
      <c r="CM54" s="171">
        <v>2.1</v>
      </c>
      <c r="CN54" s="171">
        <v>2.1</v>
      </c>
      <c r="CO54" s="171">
        <v>2.1</v>
      </c>
      <c r="CP54" s="171">
        <v>2.1</v>
      </c>
      <c r="CQ54" s="171">
        <v>2.1</v>
      </c>
      <c r="CR54" s="171">
        <v>2.1</v>
      </c>
      <c r="CS54" s="171">
        <v>2.1</v>
      </c>
      <c r="CT54" s="172">
        <v>0.4</v>
      </c>
      <c r="CU54" s="172">
        <v>0.4</v>
      </c>
      <c r="CV54" s="172">
        <v>0.4</v>
      </c>
      <c r="CW54" s="171">
        <v>0.4</v>
      </c>
      <c r="CX54" s="171">
        <v>0.4</v>
      </c>
      <c r="CY54" s="171">
        <v>0.4</v>
      </c>
      <c r="CZ54" s="171">
        <v>0.4</v>
      </c>
      <c r="DA54" s="171">
        <v>0.4</v>
      </c>
      <c r="DB54" s="171">
        <v>0.4</v>
      </c>
      <c r="DC54" s="171">
        <v>0.4</v>
      </c>
      <c r="DD54" s="171">
        <v>0.4</v>
      </c>
      <c r="DE54" s="171">
        <v>0.4</v>
      </c>
      <c r="DF54" s="171">
        <v>0.4</v>
      </c>
      <c r="DG54" s="171">
        <v>0.4</v>
      </c>
      <c r="DH54" s="171">
        <v>0.4</v>
      </c>
      <c r="DI54" s="171">
        <v>0.4</v>
      </c>
      <c r="DJ54" s="171">
        <v>0.4</v>
      </c>
      <c r="DK54" s="171">
        <v>0.4</v>
      </c>
    </row>
    <row r="55" spans="1:205" s="120" customFormat="1">
      <c r="A55" s="170" t="s">
        <v>194</v>
      </c>
      <c r="B55" s="171">
        <v>1</v>
      </c>
      <c r="C55" s="171">
        <v>1</v>
      </c>
      <c r="D55" s="171">
        <v>1</v>
      </c>
      <c r="E55" s="171">
        <v>1</v>
      </c>
      <c r="F55" s="171">
        <v>1</v>
      </c>
      <c r="G55" s="171">
        <v>1</v>
      </c>
      <c r="H55" s="171">
        <v>1</v>
      </c>
      <c r="I55" s="171">
        <v>1</v>
      </c>
      <c r="J55" s="171">
        <v>1</v>
      </c>
      <c r="K55" s="171">
        <v>1</v>
      </c>
      <c r="L55" s="171">
        <v>1</v>
      </c>
      <c r="M55" s="171">
        <v>1</v>
      </c>
      <c r="N55" s="171">
        <v>1</v>
      </c>
      <c r="O55" s="171">
        <v>1</v>
      </c>
      <c r="P55" s="171">
        <v>1</v>
      </c>
      <c r="Q55" s="171">
        <v>1</v>
      </c>
      <c r="R55" s="171">
        <v>1</v>
      </c>
      <c r="S55" s="171">
        <v>1</v>
      </c>
      <c r="T55" s="171">
        <v>1</v>
      </c>
      <c r="U55" s="171">
        <v>1</v>
      </c>
      <c r="V55" s="171">
        <v>1</v>
      </c>
      <c r="W55" s="171">
        <v>1</v>
      </c>
      <c r="X55" s="171">
        <v>1</v>
      </c>
      <c r="Y55" s="171">
        <v>1</v>
      </c>
      <c r="Z55" s="171">
        <v>1</v>
      </c>
      <c r="AA55" s="171">
        <v>1</v>
      </c>
      <c r="AB55" s="171">
        <v>1</v>
      </c>
      <c r="AC55" s="171">
        <v>1</v>
      </c>
      <c r="AD55" s="171">
        <v>1</v>
      </c>
      <c r="AE55" s="171">
        <v>1</v>
      </c>
      <c r="AF55" s="171">
        <v>1</v>
      </c>
      <c r="AG55" s="171">
        <v>1</v>
      </c>
      <c r="AH55" s="171">
        <v>1</v>
      </c>
      <c r="AI55" s="171">
        <v>1</v>
      </c>
      <c r="AJ55" s="171">
        <v>1</v>
      </c>
      <c r="AK55" s="171">
        <v>1</v>
      </c>
      <c r="AL55" s="171">
        <v>1</v>
      </c>
      <c r="AM55" s="171">
        <v>1</v>
      </c>
      <c r="AN55" s="171">
        <v>1</v>
      </c>
      <c r="AO55" s="171">
        <v>1</v>
      </c>
      <c r="AP55" s="171">
        <v>1</v>
      </c>
      <c r="AQ55" s="171">
        <v>1</v>
      </c>
      <c r="AR55" s="171">
        <v>1</v>
      </c>
      <c r="AS55" s="171">
        <v>1</v>
      </c>
      <c r="AT55" s="171">
        <v>1</v>
      </c>
      <c r="AU55" s="171">
        <v>1</v>
      </c>
      <c r="AV55" s="171">
        <v>1</v>
      </c>
      <c r="AW55" s="171">
        <v>1</v>
      </c>
      <c r="AX55" s="171">
        <v>1</v>
      </c>
      <c r="AY55" s="171">
        <v>1</v>
      </c>
      <c r="AZ55" s="171">
        <v>1</v>
      </c>
      <c r="BA55" s="171">
        <v>1</v>
      </c>
      <c r="BB55" s="171">
        <v>1</v>
      </c>
      <c r="BC55" s="171">
        <v>1</v>
      </c>
      <c r="BD55" s="171">
        <v>1</v>
      </c>
      <c r="BE55" s="171">
        <v>1</v>
      </c>
      <c r="BF55" s="171">
        <v>1</v>
      </c>
      <c r="BG55" s="171">
        <v>1</v>
      </c>
      <c r="BH55" s="171">
        <v>1</v>
      </c>
      <c r="BI55" s="171">
        <v>1</v>
      </c>
      <c r="BJ55" s="171">
        <v>1</v>
      </c>
      <c r="BK55" s="171">
        <v>1</v>
      </c>
      <c r="BL55" s="171">
        <v>1</v>
      </c>
      <c r="BM55" s="171">
        <v>1</v>
      </c>
      <c r="BN55" s="171">
        <v>1</v>
      </c>
      <c r="BO55" s="171">
        <v>1</v>
      </c>
      <c r="BP55" s="171">
        <v>1</v>
      </c>
      <c r="BQ55" s="171">
        <v>1</v>
      </c>
      <c r="BR55" s="171">
        <v>1</v>
      </c>
      <c r="BS55" s="171">
        <v>1</v>
      </c>
      <c r="BT55" s="171">
        <v>1</v>
      </c>
      <c r="BU55" s="171">
        <v>1</v>
      </c>
      <c r="BV55" s="171">
        <v>1</v>
      </c>
      <c r="BW55" s="171">
        <v>1</v>
      </c>
      <c r="BX55" s="171">
        <v>1</v>
      </c>
      <c r="BY55" s="171">
        <v>1</v>
      </c>
      <c r="BZ55" s="171">
        <v>1</v>
      </c>
      <c r="CA55" s="171">
        <v>1</v>
      </c>
      <c r="CB55" s="171">
        <v>1</v>
      </c>
      <c r="CC55" s="171">
        <v>1</v>
      </c>
      <c r="CD55" s="171">
        <v>1</v>
      </c>
      <c r="CE55" s="171">
        <v>1</v>
      </c>
      <c r="CF55" s="171">
        <v>1</v>
      </c>
      <c r="CG55" s="171">
        <v>1</v>
      </c>
      <c r="CH55" s="171">
        <v>1</v>
      </c>
      <c r="CI55" s="171">
        <v>1</v>
      </c>
      <c r="CJ55" s="171">
        <v>1</v>
      </c>
      <c r="CK55" s="171">
        <v>1</v>
      </c>
      <c r="CL55" s="171">
        <v>1</v>
      </c>
      <c r="CM55" s="171">
        <v>1</v>
      </c>
      <c r="CN55" s="171">
        <v>1</v>
      </c>
      <c r="CO55" s="171">
        <v>1</v>
      </c>
      <c r="CP55" s="171">
        <v>1</v>
      </c>
      <c r="CQ55" s="171">
        <v>1</v>
      </c>
      <c r="CR55" s="171">
        <v>1</v>
      </c>
      <c r="CS55" s="171">
        <v>1</v>
      </c>
      <c r="CT55" s="172">
        <v>0</v>
      </c>
      <c r="CU55" s="172">
        <v>0</v>
      </c>
      <c r="CV55" s="172">
        <v>0</v>
      </c>
      <c r="CW55" s="171">
        <v>0</v>
      </c>
      <c r="CX55" s="171">
        <v>0</v>
      </c>
      <c r="CY55" s="171">
        <v>0</v>
      </c>
      <c r="CZ55" s="171">
        <v>0</v>
      </c>
      <c r="DA55" s="171">
        <v>0</v>
      </c>
      <c r="DB55" s="171">
        <v>0</v>
      </c>
      <c r="DC55" s="171">
        <v>0</v>
      </c>
      <c r="DD55" s="171">
        <v>0</v>
      </c>
      <c r="DE55" s="171">
        <v>0</v>
      </c>
      <c r="DF55" s="171">
        <v>0</v>
      </c>
      <c r="DG55" s="171">
        <v>0</v>
      </c>
      <c r="DH55" s="171">
        <v>0</v>
      </c>
      <c r="DI55" s="171">
        <v>0</v>
      </c>
      <c r="DJ55" s="171">
        <v>0</v>
      </c>
      <c r="DK55" s="171">
        <v>0</v>
      </c>
    </row>
    <row r="56" spans="1:205" s="120" customFormat="1">
      <c r="A56" s="170" t="s">
        <v>195</v>
      </c>
      <c r="B56" s="171">
        <v>0</v>
      </c>
      <c r="C56" s="171">
        <v>0</v>
      </c>
      <c r="D56" s="171">
        <v>0</v>
      </c>
      <c r="E56" s="171">
        <v>0</v>
      </c>
      <c r="F56" s="171">
        <v>0</v>
      </c>
      <c r="G56" s="171">
        <v>0</v>
      </c>
      <c r="H56" s="171">
        <v>0</v>
      </c>
      <c r="I56" s="171">
        <v>0</v>
      </c>
      <c r="J56" s="171">
        <v>0</v>
      </c>
      <c r="K56" s="171">
        <v>0</v>
      </c>
      <c r="L56" s="171">
        <v>0</v>
      </c>
      <c r="M56" s="171">
        <v>0</v>
      </c>
      <c r="N56" s="171">
        <v>0</v>
      </c>
      <c r="O56" s="171">
        <v>0</v>
      </c>
      <c r="P56" s="171">
        <v>0</v>
      </c>
      <c r="Q56" s="171">
        <v>0</v>
      </c>
      <c r="R56" s="171">
        <v>0</v>
      </c>
      <c r="S56" s="171">
        <v>0</v>
      </c>
      <c r="T56" s="171">
        <v>0</v>
      </c>
      <c r="U56" s="171">
        <v>0</v>
      </c>
      <c r="V56" s="171">
        <v>0</v>
      </c>
      <c r="W56" s="171">
        <v>0</v>
      </c>
      <c r="X56" s="171">
        <v>0</v>
      </c>
      <c r="Y56" s="171">
        <v>0</v>
      </c>
      <c r="Z56" s="171">
        <v>0</v>
      </c>
      <c r="AA56" s="171">
        <v>0</v>
      </c>
      <c r="AB56" s="171">
        <v>0</v>
      </c>
      <c r="AC56" s="171">
        <v>0</v>
      </c>
      <c r="AD56" s="171">
        <v>0</v>
      </c>
      <c r="AE56" s="171">
        <v>0</v>
      </c>
      <c r="AF56" s="171">
        <v>0</v>
      </c>
      <c r="AG56" s="171">
        <v>0</v>
      </c>
      <c r="AH56" s="171">
        <v>0</v>
      </c>
      <c r="AI56" s="171">
        <v>0</v>
      </c>
      <c r="AJ56" s="171">
        <v>0</v>
      </c>
      <c r="AK56" s="171">
        <v>0</v>
      </c>
      <c r="AL56" s="171">
        <v>0</v>
      </c>
      <c r="AM56" s="171">
        <v>0</v>
      </c>
      <c r="AN56" s="171">
        <v>0</v>
      </c>
      <c r="AO56" s="171">
        <v>0</v>
      </c>
      <c r="AP56" s="171">
        <v>0</v>
      </c>
      <c r="AQ56" s="171">
        <v>0</v>
      </c>
      <c r="AR56" s="171">
        <v>0</v>
      </c>
      <c r="AS56" s="171">
        <v>0</v>
      </c>
      <c r="AT56" s="171">
        <v>0</v>
      </c>
      <c r="AU56" s="171">
        <v>0</v>
      </c>
      <c r="AV56" s="171">
        <v>0</v>
      </c>
      <c r="AW56" s="171">
        <v>0</v>
      </c>
      <c r="AX56" s="171">
        <v>0</v>
      </c>
      <c r="AY56" s="171">
        <v>0</v>
      </c>
      <c r="AZ56" s="171">
        <v>0</v>
      </c>
      <c r="BA56" s="171">
        <v>0</v>
      </c>
      <c r="BB56" s="171">
        <v>0</v>
      </c>
      <c r="BC56" s="171">
        <v>0</v>
      </c>
      <c r="BD56" s="171">
        <v>0</v>
      </c>
      <c r="BE56" s="171">
        <v>0</v>
      </c>
      <c r="BF56" s="171">
        <v>0</v>
      </c>
      <c r="BG56" s="171">
        <v>0</v>
      </c>
      <c r="BH56" s="171">
        <v>0</v>
      </c>
      <c r="BI56" s="171">
        <v>0</v>
      </c>
      <c r="BJ56" s="171">
        <v>0</v>
      </c>
      <c r="BK56" s="171">
        <v>0</v>
      </c>
      <c r="BL56" s="171">
        <v>0</v>
      </c>
      <c r="BM56" s="171">
        <v>0</v>
      </c>
      <c r="BN56" s="171">
        <v>0</v>
      </c>
      <c r="BO56" s="171">
        <v>0</v>
      </c>
      <c r="BP56" s="171">
        <v>0</v>
      </c>
      <c r="BQ56" s="171">
        <v>0</v>
      </c>
      <c r="BR56" s="171">
        <v>0</v>
      </c>
      <c r="BS56" s="171">
        <v>0</v>
      </c>
      <c r="BT56" s="171">
        <v>0</v>
      </c>
      <c r="BU56" s="171">
        <v>0</v>
      </c>
      <c r="BV56" s="171">
        <v>0</v>
      </c>
      <c r="BW56" s="171">
        <v>0</v>
      </c>
      <c r="BX56" s="171">
        <v>0</v>
      </c>
      <c r="BY56" s="171">
        <v>0</v>
      </c>
      <c r="BZ56" s="171">
        <v>0</v>
      </c>
      <c r="CA56" s="171">
        <v>0</v>
      </c>
      <c r="CB56" s="171">
        <v>0</v>
      </c>
      <c r="CC56" s="171">
        <v>0</v>
      </c>
      <c r="CD56" s="171">
        <v>0</v>
      </c>
      <c r="CE56" s="171">
        <v>0</v>
      </c>
      <c r="CF56" s="171">
        <v>0</v>
      </c>
      <c r="CG56" s="171">
        <v>0</v>
      </c>
      <c r="CH56" s="171">
        <v>0</v>
      </c>
      <c r="CI56" s="171">
        <v>0</v>
      </c>
      <c r="CJ56" s="171">
        <v>0</v>
      </c>
      <c r="CK56" s="171">
        <v>0</v>
      </c>
      <c r="CL56" s="171">
        <v>0</v>
      </c>
      <c r="CM56" s="171">
        <v>0</v>
      </c>
      <c r="CN56" s="171">
        <v>0</v>
      </c>
      <c r="CO56" s="171">
        <v>0</v>
      </c>
      <c r="CP56" s="171">
        <v>0</v>
      </c>
      <c r="CQ56" s="171">
        <v>0</v>
      </c>
      <c r="CR56" s="171">
        <v>0</v>
      </c>
      <c r="CS56" s="171">
        <v>0</v>
      </c>
      <c r="CT56" s="172">
        <v>0</v>
      </c>
      <c r="CU56" s="172">
        <v>0</v>
      </c>
      <c r="CV56" s="172">
        <v>0</v>
      </c>
      <c r="CW56" s="171">
        <v>0</v>
      </c>
      <c r="CX56" s="171">
        <v>0</v>
      </c>
      <c r="CY56" s="171">
        <v>0</v>
      </c>
      <c r="CZ56" s="171">
        <v>0</v>
      </c>
      <c r="DA56" s="171">
        <v>0</v>
      </c>
      <c r="DB56" s="171">
        <v>0</v>
      </c>
      <c r="DC56" s="171">
        <v>0</v>
      </c>
      <c r="DD56" s="171">
        <v>0</v>
      </c>
      <c r="DE56" s="171">
        <v>0</v>
      </c>
      <c r="DF56" s="171">
        <v>0</v>
      </c>
      <c r="DG56" s="171">
        <v>0</v>
      </c>
      <c r="DH56" s="171">
        <v>0</v>
      </c>
      <c r="DI56" s="171">
        <v>0</v>
      </c>
      <c r="DJ56" s="171">
        <v>0</v>
      </c>
      <c r="DK56" s="171">
        <v>0</v>
      </c>
    </row>
    <row r="57" spans="1:205" s="120" customFormat="1">
      <c r="A57" s="170" t="s">
        <v>196</v>
      </c>
      <c r="B57" s="171">
        <v>8.85</v>
      </c>
      <c r="C57" s="171">
        <v>8.85</v>
      </c>
      <c r="D57" s="171">
        <v>8.85</v>
      </c>
      <c r="E57" s="171">
        <v>8.85</v>
      </c>
      <c r="F57" s="171">
        <v>8.85</v>
      </c>
      <c r="G57" s="171">
        <v>8.85</v>
      </c>
      <c r="H57" s="171">
        <v>8.85</v>
      </c>
      <c r="I57" s="171">
        <v>8.85</v>
      </c>
      <c r="J57" s="171">
        <v>8.85</v>
      </c>
      <c r="K57" s="171">
        <v>8.85</v>
      </c>
      <c r="L57" s="171">
        <v>8.85</v>
      </c>
      <c r="M57" s="171">
        <v>8.85</v>
      </c>
      <c r="N57" s="171">
        <v>8.85</v>
      </c>
      <c r="O57" s="171">
        <v>8.85</v>
      </c>
      <c r="P57" s="171">
        <v>8.85</v>
      </c>
      <c r="Q57" s="171">
        <v>8.85</v>
      </c>
      <c r="R57" s="171">
        <v>8.85</v>
      </c>
      <c r="S57" s="171">
        <v>8.85</v>
      </c>
      <c r="T57" s="171">
        <v>8.85</v>
      </c>
      <c r="U57" s="171">
        <v>8.85</v>
      </c>
      <c r="V57" s="171">
        <v>8.85</v>
      </c>
      <c r="W57" s="171">
        <v>8.85</v>
      </c>
      <c r="X57" s="171">
        <v>8.85</v>
      </c>
      <c r="Y57" s="171">
        <v>8.85</v>
      </c>
      <c r="Z57" s="171">
        <v>8.65</v>
      </c>
      <c r="AA57" s="171">
        <v>8.65</v>
      </c>
      <c r="AB57" s="171">
        <v>8.65</v>
      </c>
      <c r="AC57" s="171">
        <v>8.65</v>
      </c>
      <c r="AD57" s="171">
        <v>8.65</v>
      </c>
      <c r="AE57" s="171">
        <v>8.65</v>
      </c>
      <c r="AF57" s="171">
        <v>8.65</v>
      </c>
      <c r="AG57" s="171">
        <v>8.65</v>
      </c>
      <c r="AH57" s="171">
        <v>8.65</v>
      </c>
      <c r="AI57" s="171">
        <v>8.65</v>
      </c>
      <c r="AJ57" s="171">
        <v>8.65</v>
      </c>
      <c r="AK57" s="171">
        <v>8.65</v>
      </c>
      <c r="AL57" s="171">
        <v>8.75</v>
      </c>
      <c r="AM57" s="171">
        <v>8.75</v>
      </c>
      <c r="AN57" s="171">
        <v>8.75</v>
      </c>
      <c r="AO57" s="171">
        <v>8.75</v>
      </c>
      <c r="AP57" s="171">
        <v>8.75</v>
      </c>
      <c r="AQ57" s="171">
        <v>8.75</v>
      </c>
      <c r="AR57" s="171">
        <v>8.75</v>
      </c>
      <c r="AS57" s="171">
        <v>8.75</v>
      </c>
      <c r="AT57" s="171">
        <v>8.75</v>
      </c>
      <c r="AU57" s="171">
        <v>8.75</v>
      </c>
      <c r="AV57" s="171">
        <v>8.75</v>
      </c>
      <c r="AW57" s="171">
        <v>8.75</v>
      </c>
      <c r="AX57" s="171">
        <v>6.12</v>
      </c>
      <c r="AY57" s="171">
        <v>6.12</v>
      </c>
      <c r="AZ57" s="171">
        <v>6.12</v>
      </c>
      <c r="BA57" s="171">
        <v>6.12</v>
      </c>
      <c r="BB57" s="171">
        <v>6.12</v>
      </c>
      <c r="BC57" s="171">
        <v>6.12</v>
      </c>
      <c r="BD57" s="171">
        <v>6.12</v>
      </c>
      <c r="BE57" s="171">
        <v>6.12</v>
      </c>
      <c r="BF57" s="171">
        <v>6.12</v>
      </c>
      <c r="BG57" s="171">
        <v>6.12</v>
      </c>
      <c r="BH57" s="171">
        <v>6.12</v>
      </c>
      <c r="BI57" s="171">
        <v>6.12</v>
      </c>
      <c r="BJ57" s="171">
        <v>6.22</v>
      </c>
      <c r="BK57" s="171">
        <v>6.22</v>
      </c>
      <c r="BL57" s="171">
        <v>6.22</v>
      </c>
      <c r="BM57" s="171">
        <v>6.22</v>
      </c>
      <c r="BN57" s="171">
        <v>6.22</v>
      </c>
      <c r="BO57" s="171">
        <v>6.22</v>
      </c>
      <c r="BP57" s="171">
        <v>6.22</v>
      </c>
      <c r="BQ57" s="171">
        <v>6.22</v>
      </c>
      <c r="BR57" s="171">
        <v>6.22</v>
      </c>
      <c r="BS57" s="171">
        <v>6.22</v>
      </c>
      <c r="BT57" s="171">
        <v>6.22</v>
      </c>
      <c r="BU57" s="171">
        <v>6.22</v>
      </c>
      <c r="BV57" s="171">
        <v>6.31</v>
      </c>
      <c r="BW57" s="171">
        <v>6.31</v>
      </c>
      <c r="BX57" s="171">
        <v>6.31</v>
      </c>
      <c r="BY57" s="171">
        <v>6.31</v>
      </c>
      <c r="BZ57" s="171">
        <v>6.31</v>
      </c>
      <c r="CA57" s="171">
        <v>6.31</v>
      </c>
      <c r="CB57" s="171">
        <v>6.31</v>
      </c>
      <c r="CC57" s="171">
        <v>6.31</v>
      </c>
      <c r="CD57" s="171">
        <v>6.31</v>
      </c>
      <c r="CE57" s="171">
        <v>6.31</v>
      </c>
      <c r="CF57" s="171">
        <v>6.31</v>
      </c>
      <c r="CG57" s="171">
        <v>6.31</v>
      </c>
      <c r="CH57" s="171">
        <v>6.41</v>
      </c>
      <c r="CI57" s="171">
        <v>6.41</v>
      </c>
      <c r="CJ57" s="171">
        <v>6.41</v>
      </c>
      <c r="CK57" s="171">
        <v>6.41</v>
      </c>
      <c r="CL57" s="171">
        <v>6.41</v>
      </c>
      <c r="CM57" s="171">
        <v>6.41</v>
      </c>
      <c r="CN57" s="171">
        <v>6.41</v>
      </c>
      <c r="CO57" s="171">
        <v>6.41</v>
      </c>
      <c r="CP57" s="171">
        <v>6.41</v>
      </c>
      <c r="CQ57" s="171">
        <v>6.41</v>
      </c>
      <c r="CR57" s="171">
        <v>6.41</v>
      </c>
      <c r="CS57" s="171">
        <v>6.41</v>
      </c>
      <c r="CT57" s="172">
        <v>0</v>
      </c>
      <c r="CU57" s="172">
        <v>0</v>
      </c>
      <c r="CV57" s="172">
        <v>0</v>
      </c>
      <c r="CW57" s="171">
        <v>0</v>
      </c>
      <c r="CX57" s="171">
        <v>0</v>
      </c>
      <c r="CY57" s="171">
        <v>0</v>
      </c>
      <c r="CZ57" s="171">
        <v>0</v>
      </c>
      <c r="DA57" s="171">
        <v>0</v>
      </c>
      <c r="DB57" s="171">
        <v>0</v>
      </c>
      <c r="DC57" s="171">
        <v>0</v>
      </c>
      <c r="DD57" s="171">
        <v>0</v>
      </c>
      <c r="DE57" s="171">
        <v>0</v>
      </c>
      <c r="DF57" s="171">
        <v>0</v>
      </c>
      <c r="DG57" s="171">
        <v>0</v>
      </c>
      <c r="DH57" s="171">
        <v>0</v>
      </c>
      <c r="DI57" s="171">
        <v>0</v>
      </c>
      <c r="DJ57" s="171">
        <v>0</v>
      </c>
      <c r="DK57" s="171">
        <v>0</v>
      </c>
    </row>
    <row r="58" spans="1:205" s="120" customFormat="1">
      <c r="A58" s="170" t="s">
        <v>197</v>
      </c>
      <c r="B58" s="171">
        <v>0</v>
      </c>
      <c r="C58" s="171">
        <v>0</v>
      </c>
      <c r="D58" s="171">
        <v>0</v>
      </c>
      <c r="E58" s="171">
        <v>0</v>
      </c>
      <c r="F58" s="171">
        <v>0</v>
      </c>
      <c r="G58" s="171">
        <v>0</v>
      </c>
      <c r="H58" s="171">
        <v>0</v>
      </c>
      <c r="I58" s="171">
        <v>0</v>
      </c>
      <c r="J58" s="171">
        <v>0</v>
      </c>
      <c r="K58" s="171">
        <v>0</v>
      </c>
      <c r="L58" s="171">
        <v>0</v>
      </c>
      <c r="M58" s="171">
        <v>0</v>
      </c>
      <c r="N58" s="171">
        <v>0</v>
      </c>
      <c r="O58" s="171">
        <v>0</v>
      </c>
      <c r="P58" s="171">
        <v>0</v>
      </c>
      <c r="Q58" s="171">
        <v>0</v>
      </c>
      <c r="R58" s="171">
        <v>0</v>
      </c>
      <c r="S58" s="171">
        <v>0</v>
      </c>
      <c r="T58" s="171">
        <v>0</v>
      </c>
      <c r="U58" s="171">
        <v>0</v>
      </c>
      <c r="V58" s="171">
        <v>0</v>
      </c>
      <c r="W58" s="171">
        <v>0</v>
      </c>
      <c r="X58" s="171">
        <v>0</v>
      </c>
      <c r="Y58" s="171">
        <v>0</v>
      </c>
      <c r="Z58" s="171">
        <v>0</v>
      </c>
      <c r="AA58" s="171">
        <v>0</v>
      </c>
      <c r="AB58" s="171">
        <v>0</v>
      </c>
      <c r="AC58" s="171">
        <v>0</v>
      </c>
      <c r="AD58" s="171">
        <v>0</v>
      </c>
      <c r="AE58" s="171">
        <v>0</v>
      </c>
      <c r="AF58" s="171">
        <v>0</v>
      </c>
      <c r="AG58" s="171">
        <v>0</v>
      </c>
      <c r="AH58" s="171">
        <v>0</v>
      </c>
      <c r="AI58" s="171">
        <v>0</v>
      </c>
      <c r="AJ58" s="171">
        <v>0</v>
      </c>
      <c r="AK58" s="171">
        <v>0</v>
      </c>
      <c r="AL58" s="171">
        <v>0</v>
      </c>
      <c r="AM58" s="171">
        <v>0</v>
      </c>
      <c r="AN58" s="171">
        <v>0</v>
      </c>
      <c r="AO58" s="171">
        <v>0</v>
      </c>
      <c r="AP58" s="171">
        <v>0</v>
      </c>
      <c r="AQ58" s="171">
        <v>0</v>
      </c>
      <c r="AR58" s="171">
        <v>0</v>
      </c>
      <c r="AS58" s="171">
        <v>0</v>
      </c>
      <c r="AT58" s="171">
        <v>0</v>
      </c>
      <c r="AU58" s="171">
        <v>0</v>
      </c>
      <c r="AV58" s="171">
        <v>0</v>
      </c>
      <c r="AW58" s="171">
        <v>0</v>
      </c>
      <c r="AX58" s="171">
        <v>0</v>
      </c>
      <c r="AY58" s="171">
        <v>0</v>
      </c>
      <c r="AZ58" s="171">
        <v>0</v>
      </c>
      <c r="BA58" s="171">
        <v>0</v>
      </c>
      <c r="BB58" s="171">
        <v>0</v>
      </c>
      <c r="BC58" s="171">
        <v>0</v>
      </c>
      <c r="BD58" s="171">
        <v>0</v>
      </c>
      <c r="BE58" s="171">
        <v>0</v>
      </c>
      <c r="BF58" s="171">
        <v>0</v>
      </c>
      <c r="BG58" s="171">
        <v>0</v>
      </c>
      <c r="BH58" s="171">
        <v>0</v>
      </c>
      <c r="BI58" s="171">
        <v>0</v>
      </c>
      <c r="BJ58" s="171">
        <v>0</v>
      </c>
      <c r="BK58" s="171">
        <v>0</v>
      </c>
      <c r="BL58" s="171">
        <v>0</v>
      </c>
      <c r="BM58" s="171">
        <v>0</v>
      </c>
      <c r="BN58" s="171">
        <v>0</v>
      </c>
      <c r="BO58" s="171">
        <v>0</v>
      </c>
      <c r="BP58" s="171">
        <v>0</v>
      </c>
      <c r="BQ58" s="171">
        <v>0</v>
      </c>
      <c r="BR58" s="171">
        <v>0</v>
      </c>
      <c r="BS58" s="171">
        <v>0</v>
      </c>
      <c r="BT58" s="171">
        <v>0</v>
      </c>
      <c r="BU58" s="171">
        <v>0</v>
      </c>
      <c r="BV58" s="171">
        <v>0</v>
      </c>
      <c r="BW58" s="171">
        <v>0</v>
      </c>
      <c r="BX58" s="171">
        <v>0</v>
      </c>
      <c r="BY58" s="171">
        <v>0</v>
      </c>
      <c r="BZ58" s="171">
        <v>0</v>
      </c>
      <c r="CA58" s="171">
        <v>0</v>
      </c>
      <c r="CB58" s="171">
        <v>0</v>
      </c>
      <c r="CC58" s="171">
        <v>0</v>
      </c>
      <c r="CD58" s="171">
        <v>0</v>
      </c>
      <c r="CE58" s="171">
        <v>0</v>
      </c>
      <c r="CF58" s="171">
        <v>0</v>
      </c>
      <c r="CG58" s="171">
        <v>0</v>
      </c>
      <c r="CH58" s="171">
        <v>0</v>
      </c>
      <c r="CI58" s="171">
        <v>0</v>
      </c>
      <c r="CJ58" s="171">
        <v>0</v>
      </c>
      <c r="CK58" s="171">
        <v>0</v>
      </c>
      <c r="CL58" s="171">
        <v>0</v>
      </c>
      <c r="CM58" s="171">
        <v>0</v>
      </c>
      <c r="CN58" s="171">
        <v>0</v>
      </c>
      <c r="CO58" s="171">
        <v>0</v>
      </c>
      <c r="CP58" s="171">
        <v>0</v>
      </c>
      <c r="CQ58" s="171">
        <v>0</v>
      </c>
      <c r="CR58" s="171">
        <v>0</v>
      </c>
      <c r="CS58" s="171">
        <v>0</v>
      </c>
      <c r="CT58" s="172">
        <v>0</v>
      </c>
      <c r="CU58" s="172">
        <v>0</v>
      </c>
      <c r="CV58" s="172">
        <v>0</v>
      </c>
      <c r="CW58" s="171">
        <v>0</v>
      </c>
      <c r="CX58" s="171">
        <v>0</v>
      </c>
      <c r="CY58" s="171">
        <v>0</v>
      </c>
      <c r="CZ58" s="171">
        <v>0</v>
      </c>
      <c r="DA58" s="171">
        <v>0</v>
      </c>
      <c r="DB58" s="171">
        <v>0</v>
      </c>
      <c r="DC58" s="171">
        <v>0</v>
      </c>
      <c r="DD58" s="171">
        <v>0</v>
      </c>
      <c r="DE58" s="171">
        <v>0</v>
      </c>
      <c r="DF58" s="171">
        <v>0</v>
      </c>
      <c r="DG58" s="171">
        <v>0</v>
      </c>
      <c r="DH58" s="171">
        <v>0</v>
      </c>
      <c r="DI58" s="171">
        <v>0</v>
      </c>
      <c r="DJ58" s="171">
        <v>0</v>
      </c>
      <c r="DK58" s="171">
        <v>0</v>
      </c>
    </row>
    <row r="59" spans="1:205" s="120" customFormat="1">
      <c r="A59" s="174" t="s">
        <v>198</v>
      </c>
      <c r="B59" s="175">
        <v>67.916799999999995</v>
      </c>
      <c r="C59" s="175">
        <v>67.833199548532733</v>
      </c>
      <c r="D59" s="175">
        <v>67.668628119961298</v>
      </c>
      <c r="E59" s="175">
        <v>71.966168268300549</v>
      </c>
      <c r="F59" s="175">
        <v>71.966168268300549</v>
      </c>
      <c r="G59" s="175">
        <v>71.966168268300549</v>
      </c>
      <c r="H59" s="175">
        <v>69.835908352144472</v>
      </c>
      <c r="I59" s="175">
        <v>69.836587165430501</v>
      </c>
      <c r="J59" s="175">
        <v>69.836587165430501</v>
      </c>
      <c r="K59" s="175">
        <v>74.966987165430481</v>
      </c>
      <c r="L59" s="175">
        <v>74.966987165430481</v>
      </c>
      <c r="M59" s="175">
        <v>74.966987165430481</v>
      </c>
      <c r="N59" s="175">
        <v>81.328800000000001</v>
      </c>
      <c r="O59" s="175">
        <v>81.328800000000001</v>
      </c>
      <c r="P59" s="175">
        <v>81.328800000000001</v>
      </c>
      <c r="Q59" s="175">
        <v>71.670258741258735</v>
      </c>
      <c r="R59" s="175">
        <v>71.670258741258735</v>
      </c>
      <c r="S59" s="175">
        <v>71.670258741258735</v>
      </c>
      <c r="T59" s="175">
        <v>71.130460576460564</v>
      </c>
      <c r="U59" s="175">
        <v>71.130460576460564</v>
      </c>
      <c r="V59" s="175">
        <v>71.130460576460564</v>
      </c>
      <c r="W59" s="175">
        <v>70.02618972385639</v>
      </c>
      <c r="X59" s="175">
        <v>70.027230288230285</v>
      </c>
      <c r="Y59" s="175">
        <v>70.027230288230285</v>
      </c>
      <c r="Z59" s="175">
        <v>79.6404</v>
      </c>
      <c r="AA59" s="175">
        <v>79.6404</v>
      </c>
      <c r="AB59" s="175">
        <v>79.6404</v>
      </c>
      <c r="AC59" s="175">
        <v>80.450780317931844</v>
      </c>
      <c r="AD59" s="175">
        <v>80.450780317931844</v>
      </c>
      <c r="AE59" s="175">
        <v>80.450780317931844</v>
      </c>
      <c r="AF59" s="175">
        <v>82.581080423909114</v>
      </c>
      <c r="AG59" s="175">
        <v>82.581080423909114</v>
      </c>
      <c r="AH59" s="175">
        <v>82.592985967644822</v>
      </c>
      <c r="AI59" s="175">
        <v>96.71905007827867</v>
      </c>
      <c r="AJ59" s="175">
        <v>96.71905007827867</v>
      </c>
      <c r="AK59" s="175">
        <v>96.71905007827867</v>
      </c>
      <c r="AL59" s="175">
        <v>85.816400000000002</v>
      </c>
      <c r="AM59" s="175">
        <v>85.816400000000002</v>
      </c>
      <c r="AN59" s="175">
        <v>85.816400000000002</v>
      </c>
      <c r="AO59" s="175">
        <v>76.280971555590838</v>
      </c>
      <c r="AP59" s="175">
        <v>75.9259395625769</v>
      </c>
      <c r="AQ59" s="175">
        <v>75.9259395625769</v>
      </c>
      <c r="AR59" s="175">
        <v>72.576339562576905</v>
      </c>
      <c r="AS59" s="175">
        <v>72.572045777266169</v>
      </c>
      <c r="AT59" s="175">
        <v>72.552660531364523</v>
      </c>
      <c r="AU59" s="175">
        <v>76.258732815332294</v>
      </c>
      <c r="AV59" s="175">
        <v>76.264100046970711</v>
      </c>
      <c r="AW59" s="175">
        <v>76.264100046970711</v>
      </c>
      <c r="AX59" s="175">
        <v>72.4024</v>
      </c>
      <c r="AY59" s="175">
        <v>72.4024</v>
      </c>
      <c r="AZ59" s="175">
        <v>72.4024</v>
      </c>
      <c r="BA59" s="175">
        <v>72.289756726730786</v>
      </c>
      <c r="BB59" s="175">
        <v>72.270583173011786</v>
      </c>
      <c r="BC59" s="175">
        <v>72.270583173011786</v>
      </c>
      <c r="BD59" s="175">
        <v>75.142058850383904</v>
      </c>
      <c r="BE59" s="175">
        <v>75.142058850383904</v>
      </c>
      <c r="BF59" s="175">
        <v>75.314620833854974</v>
      </c>
      <c r="BG59" s="175">
        <v>75.716588046969719</v>
      </c>
      <c r="BH59" s="175">
        <v>75.716588046969719</v>
      </c>
      <c r="BI59" s="175">
        <v>75.716588046969719</v>
      </c>
      <c r="BJ59" s="175">
        <v>80.92519999999999</v>
      </c>
      <c r="BK59" s="175">
        <v>80.92519999999999</v>
      </c>
      <c r="BL59" s="175">
        <v>80.92519999999999</v>
      </c>
      <c r="BM59" s="175">
        <v>84.07324409237907</v>
      </c>
      <c r="BN59" s="175">
        <v>84.07324409237907</v>
      </c>
      <c r="BO59" s="175">
        <v>84.07324409237907</v>
      </c>
      <c r="BP59" s="175">
        <v>88.138346133195384</v>
      </c>
      <c r="BQ59" s="175">
        <v>88.138346133195384</v>
      </c>
      <c r="BR59" s="175">
        <v>88.138346133195384</v>
      </c>
      <c r="BS59" s="175">
        <v>88.291734383278794</v>
      </c>
      <c r="BT59" s="175">
        <v>88.291734383278794</v>
      </c>
      <c r="BU59" s="175">
        <v>88.291734383278794</v>
      </c>
      <c r="BV59" s="175">
        <v>89.41116000000001</v>
      </c>
      <c r="BW59" s="175">
        <v>89.41116000000001</v>
      </c>
      <c r="BX59" s="175">
        <v>89.41116000000001</v>
      </c>
      <c r="BY59" s="175">
        <v>86.430545964912284</v>
      </c>
      <c r="BZ59" s="175">
        <v>86.450757075819354</v>
      </c>
      <c r="CA59" s="175">
        <v>86.450757075819354</v>
      </c>
      <c r="CB59" s="175">
        <v>87.018697722971069</v>
      </c>
      <c r="CC59" s="175">
        <v>87.018697722971069</v>
      </c>
      <c r="CD59" s="175">
        <v>87.018697722971069</v>
      </c>
      <c r="CE59" s="175">
        <v>88.420872378305717</v>
      </c>
      <c r="CF59" s="175">
        <v>88.420872378305717</v>
      </c>
      <c r="CG59" s="175">
        <v>88.420872378305717</v>
      </c>
      <c r="CH59" s="175">
        <v>90.390919999999994</v>
      </c>
      <c r="CI59" s="175">
        <v>88.990919999999988</v>
      </c>
      <c r="CJ59" s="175">
        <v>88.990919999999988</v>
      </c>
      <c r="CK59" s="175">
        <v>86.163542516556276</v>
      </c>
      <c r="CL59" s="175">
        <v>86.112786181035531</v>
      </c>
      <c r="CM59" s="175">
        <v>85.782804580217885</v>
      </c>
      <c r="CN59" s="175">
        <v>83.586759033020599</v>
      </c>
      <c r="CO59" s="175">
        <v>83.605010688649742</v>
      </c>
      <c r="CP59" s="175">
        <v>83.605010688649742</v>
      </c>
      <c r="CQ59" s="175">
        <v>85.725010688649746</v>
      </c>
      <c r="CR59" s="175">
        <v>85.725010688649746</v>
      </c>
      <c r="CS59" s="175">
        <v>85.725010688649746</v>
      </c>
      <c r="CT59" s="175">
        <v>78.424399999999991</v>
      </c>
      <c r="CU59" s="175">
        <v>78.424399999999991</v>
      </c>
      <c r="CV59" s="175">
        <v>78.433297903989185</v>
      </c>
      <c r="CW59" s="175">
        <v>77.3</v>
      </c>
      <c r="CX59" s="175">
        <v>77.319999999999993</v>
      </c>
      <c r="CY59" s="175">
        <v>77.319999999999993</v>
      </c>
      <c r="CZ59" s="175">
        <v>75.897790246189658</v>
      </c>
      <c r="DA59" s="175">
        <v>75.897790246189658</v>
      </c>
      <c r="DB59" s="175">
        <v>75.897790246189658</v>
      </c>
      <c r="DC59" s="175">
        <v>78.807950246189662</v>
      </c>
      <c r="DD59" s="175">
        <v>78.807950246189662</v>
      </c>
      <c r="DE59" s="175">
        <v>78.807950246189662</v>
      </c>
      <c r="DF59" s="175">
        <v>76.859851929824572</v>
      </c>
      <c r="DG59" s="175">
        <v>76.883711542620915</v>
      </c>
      <c r="DH59" s="175">
        <v>77.184652641522021</v>
      </c>
      <c r="DI59" s="175">
        <v>74.577814535666221</v>
      </c>
      <c r="DJ59" s="175">
        <v>74.587814535666226</v>
      </c>
      <c r="DK59" s="175">
        <v>74.585580349932712</v>
      </c>
    </row>
    <row r="60" spans="1:205" s="110" customFormat="1"/>
    <row r="61" spans="1:205" s="118" customFormat="1">
      <c r="A61" s="166" t="s">
        <v>199</v>
      </c>
    </row>
    <row r="62" spans="1:205" s="120" customFormat="1">
      <c r="A62" s="167" t="s">
        <v>200</v>
      </c>
      <c r="B62" s="168">
        <v>38718</v>
      </c>
      <c r="C62" s="168">
        <v>38749</v>
      </c>
      <c r="D62" s="168">
        <v>38777</v>
      </c>
      <c r="E62" s="168">
        <v>38808</v>
      </c>
      <c r="F62" s="168">
        <v>38838</v>
      </c>
      <c r="G62" s="168">
        <v>38869</v>
      </c>
      <c r="H62" s="168">
        <v>38899</v>
      </c>
      <c r="I62" s="168">
        <v>38930</v>
      </c>
      <c r="J62" s="168">
        <v>38961</v>
      </c>
      <c r="K62" s="168">
        <v>38991</v>
      </c>
      <c r="L62" s="168">
        <v>39022</v>
      </c>
      <c r="M62" s="168">
        <v>39052</v>
      </c>
      <c r="N62" s="168">
        <v>39083</v>
      </c>
      <c r="O62" s="168">
        <v>39114</v>
      </c>
      <c r="P62" s="168">
        <v>39142</v>
      </c>
      <c r="Q62" s="168">
        <v>39173</v>
      </c>
      <c r="R62" s="168">
        <v>39203</v>
      </c>
      <c r="S62" s="168">
        <v>39234</v>
      </c>
      <c r="T62" s="168">
        <v>39264</v>
      </c>
      <c r="U62" s="168">
        <v>39295</v>
      </c>
      <c r="V62" s="168">
        <v>39326</v>
      </c>
      <c r="W62" s="168">
        <v>39356</v>
      </c>
      <c r="X62" s="168">
        <v>39387</v>
      </c>
      <c r="Y62" s="168">
        <v>39417</v>
      </c>
      <c r="Z62" s="168">
        <v>39448</v>
      </c>
      <c r="AA62" s="168">
        <v>39479</v>
      </c>
      <c r="AB62" s="168">
        <v>39508</v>
      </c>
      <c r="AC62" s="168">
        <v>39539</v>
      </c>
      <c r="AD62" s="168">
        <v>39569</v>
      </c>
      <c r="AE62" s="168">
        <v>39600</v>
      </c>
      <c r="AF62" s="168">
        <v>39630</v>
      </c>
      <c r="AG62" s="168">
        <v>39661</v>
      </c>
      <c r="AH62" s="168">
        <v>39692</v>
      </c>
      <c r="AI62" s="168">
        <v>39722</v>
      </c>
      <c r="AJ62" s="168">
        <v>39753</v>
      </c>
      <c r="AK62" s="168">
        <v>39783</v>
      </c>
      <c r="AL62" s="168">
        <v>39814</v>
      </c>
      <c r="AM62" s="168">
        <v>39845</v>
      </c>
      <c r="AN62" s="168">
        <v>39873</v>
      </c>
      <c r="AO62" s="168">
        <v>39904</v>
      </c>
      <c r="AP62" s="168">
        <v>39934</v>
      </c>
      <c r="AQ62" s="168">
        <v>39965</v>
      </c>
      <c r="AR62" s="168">
        <v>39995</v>
      </c>
      <c r="AS62" s="168">
        <v>40026</v>
      </c>
      <c r="AT62" s="168">
        <v>40057</v>
      </c>
      <c r="AU62" s="168">
        <v>40087</v>
      </c>
      <c r="AV62" s="168">
        <v>40118</v>
      </c>
      <c r="AW62" s="168">
        <v>40148</v>
      </c>
      <c r="AX62" s="168">
        <v>40179</v>
      </c>
      <c r="AY62" s="168">
        <v>40210</v>
      </c>
      <c r="AZ62" s="168">
        <v>40238</v>
      </c>
      <c r="BA62" s="168">
        <v>40269</v>
      </c>
      <c r="BB62" s="168">
        <v>40299</v>
      </c>
      <c r="BC62" s="168">
        <v>40330</v>
      </c>
      <c r="BD62" s="168">
        <v>40360</v>
      </c>
      <c r="BE62" s="168">
        <v>40391</v>
      </c>
      <c r="BF62" s="168">
        <v>40422</v>
      </c>
      <c r="BG62" s="168">
        <v>40452</v>
      </c>
      <c r="BH62" s="168">
        <v>40483</v>
      </c>
      <c r="BI62" s="168">
        <v>40513</v>
      </c>
      <c r="BJ62" s="168">
        <v>40544</v>
      </c>
      <c r="BK62" s="168">
        <v>40575</v>
      </c>
      <c r="BL62" s="168">
        <v>40603</v>
      </c>
      <c r="BM62" s="168">
        <v>40634</v>
      </c>
      <c r="BN62" s="168">
        <v>40664</v>
      </c>
      <c r="BO62" s="168">
        <v>40695</v>
      </c>
      <c r="BP62" s="168">
        <v>40725</v>
      </c>
      <c r="BQ62" s="168">
        <v>40756</v>
      </c>
      <c r="BR62" s="168">
        <v>40787</v>
      </c>
      <c r="BS62" s="168">
        <v>40817</v>
      </c>
      <c r="BT62" s="168">
        <v>40848</v>
      </c>
      <c r="BU62" s="168">
        <v>40878</v>
      </c>
      <c r="BV62" s="168">
        <v>40909</v>
      </c>
      <c r="BW62" s="168">
        <v>40940</v>
      </c>
      <c r="BX62" s="168">
        <v>40969</v>
      </c>
      <c r="BY62" s="168">
        <v>41000</v>
      </c>
      <c r="BZ62" s="168">
        <v>41030</v>
      </c>
      <c r="CA62" s="168">
        <v>41061</v>
      </c>
      <c r="CB62" s="168">
        <v>41091</v>
      </c>
      <c r="CC62" s="168">
        <v>41122</v>
      </c>
      <c r="CD62" s="168">
        <v>41153</v>
      </c>
      <c r="CE62" s="168">
        <v>41183</v>
      </c>
      <c r="CF62" s="168">
        <v>41214</v>
      </c>
      <c r="CG62" s="168">
        <v>41244</v>
      </c>
      <c r="CH62" s="168">
        <v>41275</v>
      </c>
      <c r="CI62" s="168">
        <v>41306</v>
      </c>
      <c r="CJ62" s="168">
        <v>41334</v>
      </c>
      <c r="CK62" s="168">
        <v>41365</v>
      </c>
      <c r="CL62" s="168">
        <v>41395</v>
      </c>
      <c r="CM62" s="168">
        <v>41426</v>
      </c>
      <c r="CN62" s="168">
        <v>41456</v>
      </c>
      <c r="CO62" s="168">
        <v>41487</v>
      </c>
      <c r="CP62" s="168">
        <v>41518</v>
      </c>
      <c r="CQ62" s="168">
        <v>41548</v>
      </c>
      <c r="CR62" s="168">
        <v>41579</v>
      </c>
      <c r="CS62" s="168">
        <v>41609</v>
      </c>
      <c r="CT62" s="169">
        <v>41640</v>
      </c>
      <c r="CU62" s="169">
        <v>41671</v>
      </c>
      <c r="CV62" s="169">
        <v>41699</v>
      </c>
      <c r="CW62" s="169">
        <v>41730</v>
      </c>
      <c r="CX62" s="169">
        <v>41760</v>
      </c>
      <c r="CY62" s="169">
        <v>41791</v>
      </c>
      <c r="CZ62" s="169">
        <v>41821</v>
      </c>
      <c r="DA62" s="169">
        <v>41852</v>
      </c>
      <c r="DB62" s="169">
        <v>41883</v>
      </c>
      <c r="DC62" s="169">
        <v>41913</v>
      </c>
      <c r="DD62" s="169">
        <v>41944</v>
      </c>
      <c r="DE62" s="169">
        <v>41974</v>
      </c>
      <c r="DF62" s="169">
        <v>42005</v>
      </c>
      <c r="DG62" s="169">
        <v>42036</v>
      </c>
      <c r="DH62" s="169">
        <v>42064</v>
      </c>
      <c r="DI62" s="169">
        <v>42095</v>
      </c>
      <c r="DJ62" s="169">
        <v>42125</v>
      </c>
      <c r="DK62" s="169">
        <v>42156</v>
      </c>
      <c r="DL62" s="169">
        <v>42186</v>
      </c>
      <c r="DM62" s="169">
        <v>42217</v>
      </c>
      <c r="DN62" s="169">
        <v>42248</v>
      </c>
      <c r="DO62" s="169">
        <v>42278</v>
      </c>
      <c r="DP62" s="169">
        <v>42309</v>
      </c>
      <c r="DQ62" s="169">
        <v>42339</v>
      </c>
      <c r="DR62" s="169">
        <v>42370</v>
      </c>
      <c r="DS62" s="169">
        <v>42401</v>
      </c>
      <c r="DT62" s="169">
        <v>42430</v>
      </c>
      <c r="DU62" s="169">
        <v>42461</v>
      </c>
      <c r="DV62" s="169">
        <v>42491</v>
      </c>
      <c r="DW62" s="169">
        <v>42522</v>
      </c>
      <c r="DX62" s="169">
        <v>42552</v>
      </c>
      <c r="DY62" s="169">
        <v>42583</v>
      </c>
      <c r="DZ62" s="169">
        <v>42614</v>
      </c>
      <c r="EA62" s="169">
        <v>42644</v>
      </c>
      <c r="EB62" s="169">
        <v>42675</v>
      </c>
      <c r="EC62" s="169">
        <v>42705</v>
      </c>
      <c r="ED62" s="169">
        <v>42736</v>
      </c>
      <c r="EE62" s="169">
        <v>42767</v>
      </c>
      <c r="EF62" s="169">
        <v>42795</v>
      </c>
      <c r="EG62" s="169">
        <v>42826</v>
      </c>
      <c r="EH62" s="169">
        <v>42856</v>
      </c>
      <c r="EI62" s="169">
        <v>42887</v>
      </c>
      <c r="EJ62" s="169">
        <v>42917</v>
      </c>
      <c r="EK62" s="169">
        <v>42948</v>
      </c>
      <c r="EL62" s="169">
        <v>42979</v>
      </c>
      <c r="EM62" s="169">
        <v>43009</v>
      </c>
      <c r="EN62" s="169">
        <v>43040</v>
      </c>
      <c r="EO62" s="169">
        <v>43070</v>
      </c>
      <c r="EP62" s="169">
        <v>43101</v>
      </c>
      <c r="EQ62" s="169">
        <v>43132</v>
      </c>
      <c r="ER62" s="169">
        <v>43160</v>
      </c>
      <c r="ES62" s="169">
        <v>43191</v>
      </c>
      <c r="ET62" s="169">
        <v>43221</v>
      </c>
      <c r="EU62" s="169">
        <v>43252</v>
      </c>
      <c r="EV62" s="169">
        <v>43282</v>
      </c>
      <c r="EW62" s="169">
        <v>43313</v>
      </c>
      <c r="EX62" s="169">
        <v>43344</v>
      </c>
      <c r="EY62" s="169">
        <v>43374</v>
      </c>
      <c r="EZ62" s="169">
        <v>43405</v>
      </c>
      <c r="FA62" s="169">
        <v>43435</v>
      </c>
      <c r="FB62" s="169">
        <v>43466</v>
      </c>
      <c r="FC62" s="169">
        <v>43497</v>
      </c>
      <c r="FD62" s="169">
        <v>43525</v>
      </c>
      <c r="FE62" s="169">
        <v>43556</v>
      </c>
      <c r="FF62" s="169">
        <v>43586</v>
      </c>
      <c r="FG62" s="169">
        <v>43617</v>
      </c>
      <c r="FH62" s="169">
        <v>43647</v>
      </c>
      <c r="FI62" s="169">
        <v>43678</v>
      </c>
      <c r="FJ62" s="169">
        <v>43709</v>
      </c>
      <c r="FK62" s="169">
        <v>43739</v>
      </c>
      <c r="FL62" s="169">
        <v>43770</v>
      </c>
      <c r="FM62" s="169">
        <v>43800</v>
      </c>
      <c r="FN62" s="169">
        <v>43831</v>
      </c>
      <c r="FO62" s="169">
        <v>43862</v>
      </c>
      <c r="FP62" s="169">
        <v>43891</v>
      </c>
      <c r="FQ62" s="169">
        <v>43922</v>
      </c>
      <c r="FR62" s="169">
        <v>43952</v>
      </c>
      <c r="FS62" s="169">
        <v>43983</v>
      </c>
      <c r="FT62" s="169">
        <v>44013</v>
      </c>
      <c r="FU62" s="169">
        <v>44044</v>
      </c>
      <c r="FV62" s="169">
        <v>44075</v>
      </c>
      <c r="FW62" s="169">
        <v>44105</v>
      </c>
      <c r="FX62" s="169">
        <v>44136</v>
      </c>
      <c r="FY62" s="169">
        <v>44166</v>
      </c>
      <c r="FZ62" s="169">
        <v>44197</v>
      </c>
      <c r="GA62" s="169">
        <v>44228</v>
      </c>
      <c r="GB62" s="169">
        <v>44256</v>
      </c>
      <c r="GC62" s="169">
        <v>44287</v>
      </c>
      <c r="GD62" s="169">
        <v>44317</v>
      </c>
      <c r="GE62" s="169">
        <v>44348</v>
      </c>
      <c r="GF62" s="169">
        <v>44378</v>
      </c>
      <c r="GG62" s="169">
        <v>44409</v>
      </c>
      <c r="GH62" s="169">
        <v>44440</v>
      </c>
      <c r="GI62" s="169">
        <v>44470</v>
      </c>
      <c r="GJ62" s="169">
        <v>44501</v>
      </c>
      <c r="GK62" s="169">
        <v>44531</v>
      </c>
      <c r="GL62" s="169">
        <v>44562</v>
      </c>
      <c r="GM62" s="169">
        <v>44593</v>
      </c>
      <c r="GN62" s="169">
        <v>44621</v>
      </c>
      <c r="GO62" s="169">
        <v>44652</v>
      </c>
      <c r="GP62" s="169">
        <v>44682</v>
      </c>
      <c r="GQ62" s="169">
        <v>44713</v>
      </c>
      <c r="GR62" s="169">
        <v>44743</v>
      </c>
      <c r="GS62" s="169">
        <v>44774</v>
      </c>
      <c r="GT62" s="169">
        <v>44805</v>
      </c>
      <c r="GU62" s="169">
        <v>44835</v>
      </c>
      <c r="GV62" s="169">
        <v>44866</v>
      </c>
      <c r="GW62" s="169">
        <v>44896</v>
      </c>
    </row>
    <row r="63" spans="1:205" s="120" customFormat="1">
      <c r="A63" s="170" t="s">
        <v>185</v>
      </c>
      <c r="B63" s="171">
        <v>37.44</v>
      </c>
      <c r="C63" s="171">
        <v>37.44</v>
      </c>
      <c r="D63" s="171">
        <v>37.44</v>
      </c>
      <c r="E63" s="171">
        <v>47.92</v>
      </c>
      <c r="F63" s="171">
        <v>47.92</v>
      </c>
      <c r="G63" s="171">
        <v>47.92</v>
      </c>
      <c r="H63" s="171">
        <v>43.14</v>
      </c>
      <c r="I63" s="171">
        <v>43.14</v>
      </c>
      <c r="J63" s="171">
        <v>43.14</v>
      </c>
      <c r="K63" s="171">
        <v>52.58</v>
      </c>
      <c r="L63" s="171">
        <v>52.58</v>
      </c>
      <c r="M63" s="171">
        <v>52.58</v>
      </c>
      <c r="N63" s="171">
        <v>41.19</v>
      </c>
      <c r="O63" s="171">
        <v>41.19</v>
      </c>
      <c r="P63" s="171">
        <v>41.19</v>
      </c>
      <c r="Q63" s="171">
        <v>23.94</v>
      </c>
      <c r="R63" s="171">
        <v>23.94</v>
      </c>
      <c r="S63" s="171">
        <v>23.94</v>
      </c>
      <c r="T63" s="171">
        <v>24.78</v>
      </c>
      <c r="U63" s="171">
        <v>24.78</v>
      </c>
      <c r="V63" s="171">
        <v>24.78</v>
      </c>
      <c r="W63" s="171">
        <v>27.02</v>
      </c>
      <c r="X63" s="171">
        <v>27.02</v>
      </c>
      <c r="Y63" s="171">
        <v>27.02</v>
      </c>
      <c r="Z63" s="171">
        <v>49.45</v>
      </c>
      <c r="AA63" s="171">
        <v>49.45</v>
      </c>
      <c r="AB63" s="171">
        <v>49.45</v>
      </c>
      <c r="AC63" s="171">
        <v>44.03</v>
      </c>
      <c r="AD63" s="171">
        <v>44.03</v>
      </c>
      <c r="AE63" s="171">
        <v>44.03</v>
      </c>
      <c r="AF63" s="171">
        <v>47.96</v>
      </c>
      <c r="AG63" s="171">
        <v>47.96</v>
      </c>
      <c r="AH63" s="171">
        <v>47.96</v>
      </c>
      <c r="AI63" s="171">
        <v>64.84</v>
      </c>
      <c r="AJ63" s="171">
        <v>64.84</v>
      </c>
      <c r="AK63" s="171">
        <v>64.84</v>
      </c>
      <c r="AL63" s="171">
        <v>55.94</v>
      </c>
      <c r="AM63" s="171">
        <v>55.94</v>
      </c>
      <c r="AN63" s="171">
        <v>55.94</v>
      </c>
      <c r="AO63" s="171">
        <v>35.049999999999997</v>
      </c>
      <c r="AP63" s="171">
        <v>35.049999999999997</v>
      </c>
      <c r="AQ63" s="171">
        <v>35.049999999999997</v>
      </c>
      <c r="AR63" s="171">
        <v>30.86</v>
      </c>
      <c r="AS63" s="171">
        <v>30.86</v>
      </c>
      <c r="AT63" s="171">
        <v>30.86</v>
      </c>
      <c r="AU63" s="171">
        <v>33.56</v>
      </c>
      <c r="AV63" s="171">
        <v>33.56</v>
      </c>
      <c r="AW63" s="171">
        <v>33.56</v>
      </c>
      <c r="AX63" s="171">
        <v>36.479999999999997</v>
      </c>
      <c r="AY63" s="171">
        <v>36.479999999999997</v>
      </c>
      <c r="AZ63" s="171">
        <v>36.479999999999997</v>
      </c>
      <c r="BA63" s="171">
        <v>44.62</v>
      </c>
      <c r="BB63" s="171">
        <v>44.62</v>
      </c>
      <c r="BC63" s="171">
        <v>44.62</v>
      </c>
      <c r="BD63" s="171">
        <v>43.98</v>
      </c>
      <c r="BE63" s="171">
        <v>43.98</v>
      </c>
      <c r="BF63" s="171">
        <v>43.98</v>
      </c>
      <c r="BG63" s="171">
        <v>41.88</v>
      </c>
      <c r="BH63" s="171">
        <v>41.88</v>
      </c>
      <c r="BI63" s="171">
        <v>41.88</v>
      </c>
      <c r="BJ63" s="171">
        <v>48.27</v>
      </c>
      <c r="BK63" s="171">
        <v>48.27</v>
      </c>
      <c r="BL63" s="171">
        <v>48.27</v>
      </c>
      <c r="BM63" s="171">
        <v>48.99</v>
      </c>
      <c r="BN63" s="171">
        <v>48.99</v>
      </c>
      <c r="BO63" s="171">
        <v>48.99</v>
      </c>
      <c r="BP63" s="171">
        <v>49.19</v>
      </c>
      <c r="BQ63" s="171">
        <v>49.19</v>
      </c>
      <c r="BR63" s="171">
        <v>49.19</v>
      </c>
      <c r="BS63" s="171">
        <v>46.63</v>
      </c>
      <c r="BT63" s="171">
        <v>46.63</v>
      </c>
      <c r="BU63" s="171">
        <v>46.63</v>
      </c>
      <c r="BV63" s="171">
        <v>47.35</v>
      </c>
      <c r="BW63" s="171">
        <v>47.35</v>
      </c>
      <c r="BX63" s="171">
        <v>47.35</v>
      </c>
      <c r="BY63" s="171">
        <v>36.799999999999997</v>
      </c>
      <c r="BZ63" s="171">
        <v>36.799999999999997</v>
      </c>
      <c r="CA63" s="171">
        <v>36.799999999999997</v>
      </c>
      <c r="CB63" s="171">
        <v>35.96</v>
      </c>
      <c r="CC63" s="171">
        <v>35.96</v>
      </c>
      <c r="CD63" s="171">
        <v>35.96</v>
      </c>
      <c r="CE63" s="171">
        <v>39.46</v>
      </c>
      <c r="CF63" s="171">
        <v>39.46</v>
      </c>
      <c r="CG63" s="171">
        <v>39.46</v>
      </c>
      <c r="CH63" s="171">
        <v>39.6</v>
      </c>
      <c r="CI63" s="171">
        <v>39.6</v>
      </c>
      <c r="CJ63" s="171">
        <v>39.6</v>
      </c>
      <c r="CK63" s="171">
        <v>33.979999999999997</v>
      </c>
      <c r="CL63" s="171">
        <v>33.794532028670858</v>
      </c>
      <c r="CM63" s="171">
        <v>33.79</v>
      </c>
      <c r="CN63" s="171">
        <v>32.369999999999997</v>
      </c>
      <c r="CO63" s="171">
        <v>32.369999999999997</v>
      </c>
      <c r="CP63" s="171">
        <v>32.369999999999997</v>
      </c>
      <c r="CQ63" s="171">
        <v>34.119999999999997</v>
      </c>
      <c r="CR63" s="171">
        <v>34.119999999999997</v>
      </c>
      <c r="CS63" s="171">
        <v>34.119999999999997</v>
      </c>
      <c r="CT63" s="172">
        <v>38.68</v>
      </c>
      <c r="CU63" s="172">
        <v>38.68</v>
      </c>
      <c r="CV63" s="172">
        <v>38.68</v>
      </c>
      <c r="CW63" s="170">
        <v>31.98</v>
      </c>
      <c r="CX63" s="170">
        <v>31.98</v>
      </c>
      <c r="CY63" s="170">
        <v>31.98</v>
      </c>
      <c r="CZ63" s="171">
        <v>31.82</v>
      </c>
      <c r="DA63" s="171">
        <v>31.82</v>
      </c>
      <c r="DB63" s="171">
        <v>31.82</v>
      </c>
      <c r="DC63" s="171">
        <v>34.47</v>
      </c>
      <c r="DD63" s="171">
        <v>34.47</v>
      </c>
      <c r="DE63" s="171">
        <v>34.47</v>
      </c>
      <c r="DF63" s="171">
        <v>32.94</v>
      </c>
      <c r="DG63" s="171">
        <v>32.94</v>
      </c>
      <c r="DH63" s="171">
        <v>32.94</v>
      </c>
      <c r="DI63" s="171">
        <v>29.63</v>
      </c>
      <c r="DJ63" s="171">
        <v>29.63</v>
      </c>
      <c r="DK63" s="171">
        <v>29.63</v>
      </c>
    </row>
    <row r="64" spans="1:205" s="120" customFormat="1">
      <c r="A64" s="170" t="s">
        <v>186</v>
      </c>
      <c r="B64" s="171">
        <v>0.10920000000000016</v>
      </c>
      <c r="C64" s="171">
        <v>0.10920000000000016</v>
      </c>
      <c r="D64" s="171">
        <v>0.10920000000000016</v>
      </c>
      <c r="E64" s="171">
        <v>0.10919999999999987</v>
      </c>
      <c r="F64" s="171">
        <v>0.10919999999999987</v>
      </c>
      <c r="G64" s="171">
        <v>0.10919999999999987</v>
      </c>
      <c r="H64" s="171">
        <v>0.10919999999999987</v>
      </c>
      <c r="I64" s="171">
        <v>0.10919999999999987</v>
      </c>
      <c r="J64" s="171">
        <v>0.10919999999999987</v>
      </c>
      <c r="K64" s="171">
        <v>0.11719999999999998</v>
      </c>
      <c r="L64" s="171">
        <v>0.11719999999999998</v>
      </c>
      <c r="M64" s="171">
        <v>0.11719999999999998</v>
      </c>
      <c r="N64" s="171">
        <v>0.10480000000000018</v>
      </c>
      <c r="O64" s="171">
        <v>0.10480000000000018</v>
      </c>
      <c r="P64" s="171">
        <v>0.10480000000000018</v>
      </c>
      <c r="Q64" s="171">
        <v>0.10480000000000018</v>
      </c>
      <c r="R64" s="171">
        <v>0.10480000000000018</v>
      </c>
      <c r="S64" s="171">
        <v>0.10480000000000018</v>
      </c>
      <c r="T64" s="171">
        <v>0.10479999999999989</v>
      </c>
      <c r="U64" s="171">
        <v>0.10480000000000018</v>
      </c>
      <c r="V64" s="171">
        <v>0.10479999999999989</v>
      </c>
      <c r="W64" s="171">
        <v>0.10560000000000001</v>
      </c>
      <c r="X64" s="171">
        <v>0.10560000000000001</v>
      </c>
      <c r="Y64" s="171">
        <v>0.10560000000000001</v>
      </c>
      <c r="Z64" s="171">
        <v>0.11840000000000001</v>
      </c>
      <c r="AA64" s="171">
        <v>0.11840000000000001</v>
      </c>
      <c r="AB64" s="171">
        <v>0.11840000000000001</v>
      </c>
      <c r="AC64" s="171">
        <v>0.11840000000000001</v>
      </c>
      <c r="AD64" s="171">
        <v>0.11840000000000001</v>
      </c>
      <c r="AE64" s="171">
        <v>0.11840000000000001</v>
      </c>
      <c r="AF64" s="171">
        <v>0.11824</v>
      </c>
      <c r="AG64" s="171">
        <v>0.11824</v>
      </c>
      <c r="AH64" s="171">
        <v>0.11824</v>
      </c>
      <c r="AI64" s="171">
        <v>0.11840000000000001</v>
      </c>
      <c r="AJ64" s="171">
        <v>0.11840000000000001</v>
      </c>
      <c r="AK64" s="171">
        <v>0.11840000000000001</v>
      </c>
      <c r="AL64" s="171">
        <v>0.12</v>
      </c>
      <c r="AM64" s="171">
        <v>0.12</v>
      </c>
      <c r="AN64" s="171">
        <v>0.12</v>
      </c>
      <c r="AO64" s="171">
        <v>0.12</v>
      </c>
      <c r="AP64" s="171">
        <v>0.12</v>
      </c>
      <c r="AQ64" s="171">
        <v>0.12</v>
      </c>
      <c r="AR64" s="171">
        <v>0.12</v>
      </c>
      <c r="AS64" s="171">
        <v>0.12</v>
      </c>
      <c r="AT64" s="171">
        <v>0.12</v>
      </c>
      <c r="AU64" s="171">
        <v>0.12</v>
      </c>
      <c r="AV64" s="171">
        <v>0.12</v>
      </c>
      <c r="AW64" s="171">
        <v>0.12</v>
      </c>
      <c r="AX64" s="171">
        <v>0.12</v>
      </c>
      <c r="AY64" s="171">
        <v>0.12</v>
      </c>
      <c r="AZ64" s="171">
        <v>0.12</v>
      </c>
      <c r="BA64" s="171">
        <v>0.12</v>
      </c>
      <c r="BB64" s="171">
        <v>0.12</v>
      </c>
      <c r="BC64" s="171">
        <v>0.12</v>
      </c>
      <c r="BD64" s="171">
        <v>0.12</v>
      </c>
      <c r="BE64" s="171">
        <v>0.12</v>
      </c>
      <c r="BF64" s="171">
        <v>0.12</v>
      </c>
      <c r="BG64" s="171">
        <v>0.12</v>
      </c>
      <c r="BH64" s="171">
        <v>0.12</v>
      </c>
      <c r="BI64" s="171">
        <v>0.12</v>
      </c>
      <c r="BJ64" s="171">
        <v>0.12</v>
      </c>
      <c r="BK64" s="171">
        <v>0.12</v>
      </c>
      <c r="BL64" s="171">
        <v>0.12</v>
      </c>
      <c r="BM64" s="171">
        <v>0.12</v>
      </c>
      <c r="BN64" s="171">
        <v>0.12</v>
      </c>
      <c r="BO64" s="171">
        <v>0.12</v>
      </c>
      <c r="BP64" s="171">
        <v>0.12</v>
      </c>
      <c r="BQ64" s="171">
        <v>0.12</v>
      </c>
      <c r="BR64" s="171">
        <v>0.12</v>
      </c>
      <c r="BS64" s="171">
        <v>0.12</v>
      </c>
      <c r="BT64" s="171">
        <v>0.12</v>
      </c>
      <c r="BU64" s="171">
        <v>0.12</v>
      </c>
      <c r="BV64" s="171">
        <v>0.12</v>
      </c>
      <c r="BW64" s="171">
        <v>0.12</v>
      </c>
      <c r="BX64" s="171">
        <v>0.12</v>
      </c>
      <c r="BY64" s="171">
        <v>0.12</v>
      </c>
      <c r="BZ64" s="171">
        <v>0.12</v>
      </c>
      <c r="CA64" s="171">
        <v>0.12</v>
      </c>
      <c r="CB64" s="171">
        <v>0.12</v>
      </c>
      <c r="CC64" s="171">
        <v>0.12</v>
      </c>
      <c r="CD64" s="171">
        <v>0.12</v>
      </c>
      <c r="CE64" s="171">
        <v>0.12</v>
      </c>
      <c r="CF64" s="171">
        <v>0.12</v>
      </c>
      <c r="CG64" s="171">
        <v>0.12</v>
      </c>
      <c r="CH64" s="171">
        <v>0.12</v>
      </c>
      <c r="CI64" s="171">
        <v>0.12</v>
      </c>
      <c r="CJ64" s="171">
        <v>0.12</v>
      </c>
      <c r="CK64" s="171">
        <v>0.12</v>
      </c>
      <c r="CL64" s="171">
        <v>0.12</v>
      </c>
      <c r="CM64" s="171">
        <v>0.12</v>
      </c>
      <c r="CN64" s="171">
        <v>0.12</v>
      </c>
      <c r="CO64" s="171">
        <v>0.12</v>
      </c>
      <c r="CP64" s="171">
        <v>0.12</v>
      </c>
      <c r="CQ64" s="171">
        <v>0.12</v>
      </c>
      <c r="CR64" s="171">
        <v>0.12</v>
      </c>
      <c r="CS64" s="171">
        <v>0.12</v>
      </c>
      <c r="CT64" s="172">
        <v>0.12</v>
      </c>
      <c r="CU64" s="172">
        <v>0.12</v>
      </c>
      <c r="CV64" s="172">
        <v>0.12</v>
      </c>
      <c r="CW64" s="170">
        <v>0.12</v>
      </c>
      <c r="CX64" s="170">
        <v>0.12</v>
      </c>
      <c r="CY64" s="170">
        <v>0.12</v>
      </c>
      <c r="CZ64" s="171">
        <v>0.12</v>
      </c>
      <c r="DA64" s="171">
        <v>0.12</v>
      </c>
      <c r="DB64" s="171">
        <v>0.12</v>
      </c>
      <c r="DC64" s="171">
        <v>0.12</v>
      </c>
      <c r="DD64" s="171">
        <v>0.12</v>
      </c>
      <c r="DE64" s="171">
        <v>0.12</v>
      </c>
      <c r="DF64" s="171">
        <v>0.12</v>
      </c>
      <c r="DG64" s="171">
        <v>0.12</v>
      </c>
      <c r="DH64" s="171">
        <v>0.12</v>
      </c>
      <c r="DI64" s="171">
        <v>0.12</v>
      </c>
      <c r="DJ64" s="171">
        <v>0.12</v>
      </c>
      <c r="DK64" s="171">
        <v>0.12</v>
      </c>
    </row>
    <row r="65" spans="1:205" s="120" customFormat="1">
      <c r="A65" s="173" t="s">
        <v>187</v>
      </c>
      <c r="B65" s="171">
        <v>12.13</v>
      </c>
      <c r="C65" s="171">
        <v>12.13</v>
      </c>
      <c r="D65" s="171">
        <v>12.13</v>
      </c>
      <c r="E65" s="171">
        <v>15.572807153965789</v>
      </c>
      <c r="F65" s="171">
        <v>15.572807153965789</v>
      </c>
      <c r="G65" s="171">
        <v>15.572807153965789</v>
      </c>
      <c r="H65" s="171">
        <v>16.36512441679627</v>
      </c>
      <c r="I65" s="171">
        <v>16.355692068429239</v>
      </c>
      <c r="J65" s="171">
        <v>16.355692068429239</v>
      </c>
      <c r="K65" s="171">
        <v>16.355692068429239</v>
      </c>
      <c r="L65" s="171">
        <v>16.355692068429239</v>
      </c>
      <c r="M65" s="171">
        <v>16.355692068429239</v>
      </c>
      <c r="N65" s="171">
        <v>14.12</v>
      </c>
      <c r="O65" s="171">
        <v>14.12</v>
      </c>
      <c r="P65" s="171">
        <v>14.12</v>
      </c>
      <c r="Q65" s="171">
        <v>14.185370370370368</v>
      </c>
      <c r="R65" s="171">
        <v>14.185370370370368</v>
      </c>
      <c r="S65" s="171">
        <v>14.185370370370368</v>
      </c>
      <c r="T65" s="171">
        <v>14.325449735449736</v>
      </c>
      <c r="U65" s="171">
        <v>14.325449735449736</v>
      </c>
      <c r="V65" s="171">
        <v>14.325449735449736</v>
      </c>
      <c r="W65" s="171">
        <v>14.325449735449736</v>
      </c>
      <c r="X65" s="171">
        <v>14.325449735449736</v>
      </c>
      <c r="Y65" s="171">
        <v>14.325449735449736</v>
      </c>
      <c r="Z65" s="171">
        <v>14.31</v>
      </c>
      <c r="AA65" s="171">
        <v>14.31</v>
      </c>
      <c r="AB65" s="171">
        <v>14.31</v>
      </c>
      <c r="AC65" s="171">
        <v>14.31</v>
      </c>
      <c r="AD65" s="171">
        <v>14.31</v>
      </c>
      <c r="AE65" s="171">
        <v>14.31</v>
      </c>
      <c r="AF65" s="171">
        <v>14.31</v>
      </c>
      <c r="AG65" s="171">
        <v>14.31</v>
      </c>
      <c r="AH65" s="171">
        <v>14.31</v>
      </c>
      <c r="AI65" s="171">
        <v>14.31</v>
      </c>
      <c r="AJ65" s="171">
        <v>14.347534426229506</v>
      </c>
      <c r="AK65" s="171">
        <v>14.347534426229506</v>
      </c>
      <c r="AL65" s="171">
        <v>14.72</v>
      </c>
      <c r="AM65" s="171">
        <v>14.72</v>
      </c>
      <c r="AN65" s="171">
        <v>14.72</v>
      </c>
      <c r="AO65" s="171">
        <v>14.783895822029301</v>
      </c>
      <c r="AP65" s="171">
        <v>14.200846446011939</v>
      </c>
      <c r="AQ65" s="171">
        <v>14.200846446011939</v>
      </c>
      <c r="AR65" s="171">
        <v>14.200846446011939</v>
      </c>
      <c r="AS65" s="171">
        <v>14.200846446011939</v>
      </c>
      <c r="AT65" s="171">
        <v>14.200846446011939</v>
      </c>
      <c r="AU65" s="171">
        <v>14.200846446011939</v>
      </c>
      <c r="AV65" s="171">
        <v>14.200846446011939</v>
      </c>
      <c r="AW65" s="171">
        <v>14.200846446011939</v>
      </c>
      <c r="AX65" s="171">
        <v>14.25</v>
      </c>
      <c r="AY65" s="171">
        <v>14.25</v>
      </c>
      <c r="AZ65" s="171">
        <v>14.25</v>
      </c>
      <c r="BA65" s="171">
        <v>14.25</v>
      </c>
      <c r="BB65" s="171">
        <v>14.25</v>
      </c>
      <c r="BC65" s="171">
        <v>14.25</v>
      </c>
      <c r="BD65" s="171">
        <v>14.25</v>
      </c>
      <c r="BE65" s="171">
        <v>14.25</v>
      </c>
      <c r="BF65" s="171">
        <v>14.25</v>
      </c>
      <c r="BG65" s="171">
        <v>14.25</v>
      </c>
      <c r="BH65" s="171">
        <v>14.25</v>
      </c>
      <c r="BI65" s="171">
        <v>13.697062084257206</v>
      </c>
      <c r="BJ65" s="171">
        <v>15.12</v>
      </c>
      <c r="BK65" s="171">
        <v>15.12</v>
      </c>
      <c r="BL65" s="171">
        <v>15.12</v>
      </c>
      <c r="BM65" s="171">
        <v>15.096012691697512</v>
      </c>
      <c r="BN65" s="171">
        <v>15.096012691697512</v>
      </c>
      <c r="BO65" s="171">
        <v>15.096012691697512</v>
      </c>
      <c r="BP65" s="171">
        <v>15.096012691697512</v>
      </c>
      <c r="BQ65" s="171">
        <v>15.096012691697512</v>
      </c>
      <c r="BR65" s="171">
        <v>15.096012691697512</v>
      </c>
      <c r="BS65" s="171">
        <v>15.096012691697512</v>
      </c>
      <c r="BT65" s="171">
        <v>15.096012691697512</v>
      </c>
      <c r="BU65" s="171">
        <v>15.096012691697512</v>
      </c>
      <c r="BV65" s="171">
        <v>16.38</v>
      </c>
      <c r="BW65" s="171">
        <v>16.38</v>
      </c>
      <c r="BX65" s="171">
        <v>16.38</v>
      </c>
      <c r="BY65" s="171">
        <v>16.38</v>
      </c>
      <c r="BZ65" s="171">
        <v>16.38</v>
      </c>
      <c r="CA65" s="171">
        <v>16.38</v>
      </c>
      <c r="CB65" s="171">
        <v>16.38</v>
      </c>
      <c r="CC65" s="171">
        <v>16.38</v>
      </c>
      <c r="CD65" s="171">
        <v>16.38</v>
      </c>
      <c r="CE65" s="171">
        <v>16.931405940594058</v>
      </c>
      <c r="CF65" s="171">
        <v>16.931405940594058</v>
      </c>
      <c r="CG65" s="171">
        <v>10.841613861386138</v>
      </c>
      <c r="CH65" s="171">
        <v>17.95</v>
      </c>
      <c r="CI65" s="171">
        <v>17.95</v>
      </c>
      <c r="CJ65" s="171">
        <v>17.95</v>
      </c>
      <c r="CK65" s="171">
        <v>17.967309546769528</v>
      </c>
      <c r="CL65" s="171">
        <v>17.967309546769528</v>
      </c>
      <c r="CM65" s="171">
        <v>17.967309546769528</v>
      </c>
      <c r="CN65" s="171">
        <v>17.932690453230475</v>
      </c>
      <c r="CO65" s="171">
        <v>17.932690453230475</v>
      </c>
      <c r="CP65" s="171">
        <v>21.334016393442624</v>
      </c>
      <c r="CQ65" s="171">
        <v>21.334016393442624</v>
      </c>
      <c r="CR65" s="171">
        <v>21.334016393442624</v>
      </c>
      <c r="CS65" s="171">
        <v>21.334016393442624</v>
      </c>
      <c r="CT65" s="172">
        <v>25.83</v>
      </c>
      <c r="CU65" s="172">
        <v>25.83</v>
      </c>
      <c r="CV65" s="172">
        <v>25.847464503042598</v>
      </c>
      <c r="CW65" s="170">
        <v>25.83</v>
      </c>
      <c r="CX65" s="170">
        <v>25.83</v>
      </c>
      <c r="CY65" s="170">
        <v>26.21</v>
      </c>
      <c r="CZ65" s="171">
        <v>26.214014084507042</v>
      </c>
      <c r="DA65" s="171">
        <v>26.214014084507042</v>
      </c>
      <c r="DB65" s="171">
        <v>26.214014084507042</v>
      </c>
      <c r="DC65" s="171">
        <v>26.203908450704226</v>
      </c>
      <c r="DD65" s="171">
        <v>26.203908450704226</v>
      </c>
      <c r="DE65" s="171">
        <v>26.203908450704226</v>
      </c>
      <c r="DF65" s="171">
        <v>27.97</v>
      </c>
      <c r="DG65" s="171">
        <v>27.97</v>
      </c>
      <c r="DH65" s="171">
        <v>27.97</v>
      </c>
      <c r="DI65" s="171">
        <v>28.230797282803003</v>
      </c>
      <c r="DJ65" s="171">
        <v>28.211076153021097</v>
      </c>
      <c r="DK65" s="171">
        <v>28.211076153021097</v>
      </c>
    </row>
    <row r="66" spans="1:205" s="120" customFormat="1">
      <c r="A66" s="170" t="s">
        <v>188</v>
      </c>
      <c r="B66" s="171">
        <v>3.06</v>
      </c>
      <c r="C66" s="171">
        <v>3.1976470588235295</v>
      </c>
      <c r="D66" s="171">
        <v>3.1976470588235295</v>
      </c>
      <c r="E66" s="171">
        <v>3.06</v>
      </c>
      <c r="F66" s="171">
        <v>3.06</v>
      </c>
      <c r="G66" s="171">
        <v>3.06</v>
      </c>
      <c r="H66" s="171">
        <v>3.1870588235294117</v>
      </c>
      <c r="I66" s="171">
        <v>3.1870588235294117</v>
      </c>
      <c r="J66" s="171">
        <v>3.1870588235294117</v>
      </c>
      <c r="K66" s="171">
        <v>3.1870588235294117</v>
      </c>
      <c r="L66" s="171">
        <v>3.1870588235294117</v>
      </c>
      <c r="M66" s="171">
        <v>3.1870588235294117</v>
      </c>
      <c r="N66" s="171">
        <v>4.2300000000000004</v>
      </c>
      <c r="O66" s="171">
        <v>4.2300000000000004</v>
      </c>
      <c r="P66" s="171">
        <v>4.2300000000000004</v>
      </c>
      <c r="Q66" s="171">
        <v>4.2300000000000004</v>
      </c>
      <c r="R66" s="171">
        <v>4.2300000000000004</v>
      </c>
      <c r="S66" s="171">
        <v>4.2300000000000004</v>
      </c>
      <c r="T66" s="171">
        <v>4.2300000000000004</v>
      </c>
      <c r="U66" s="171">
        <v>4.2300000000000004</v>
      </c>
      <c r="V66" s="171">
        <v>4.2300000000000004</v>
      </c>
      <c r="W66" s="171">
        <v>4.2300000000000004</v>
      </c>
      <c r="X66" s="171">
        <v>4.2300000000000004</v>
      </c>
      <c r="Y66" s="171">
        <v>4.2300000000000004</v>
      </c>
      <c r="Z66" s="171">
        <v>4.32</v>
      </c>
      <c r="AA66" s="171">
        <v>4.32</v>
      </c>
      <c r="AB66" s="171">
        <v>4.32</v>
      </c>
      <c r="AC66" s="171">
        <v>4.32</v>
      </c>
      <c r="AD66" s="171">
        <v>4.32</v>
      </c>
      <c r="AE66" s="171">
        <v>4.32</v>
      </c>
      <c r="AF66" s="171">
        <v>4.4347826086956532</v>
      </c>
      <c r="AG66" s="171">
        <v>4.4347826086956532</v>
      </c>
      <c r="AH66" s="171">
        <v>4.4347826086956532</v>
      </c>
      <c r="AI66" s="171">
        <v>4.4347826086956532</v>
      </c>
      <c r="AJ66" s="171">
        <v>4.361739130434783</v>
      </c>
      <c r="AK66" s="171">
        <v>4.361739130434783</v>
      </c>
      <c r="AL66" s="171">
        <v>4.3600000000000003</v>
      </c>
      <c r="AM66" s="171">
        <v>4.3600000000000003</v>
      </c>
      <c r="AN66" s="171">
        <v>4.3600000000000003</v>
      </c>
      <c r="AO66" s="171">
        <v>4.3600000000000003</v>
      </c>
      <c r="AP66" s="171">
        <v>4.3183770883054899</v>
      </c>
      <c r="AQ66" s="171">
        <v>4.3183770883054899</v>
      </c>
      <c r="AR66" s="171">
        <v>4.3183770883054899</v>
      </c>
      <c r="AS66" s="171">
        <v>4.3183770883054899</v>
      </c>
      <c r="AT66" s="171">
        <v>4.3183770883054899</v>
      </c>
      <c r="AU66" s="171">
        <v>4.3183770883054899</v>
      </c>
      <c r="AV66" s="171">
        <v>4.3183770883054899</v>
      </c>
      <c r="AW66" s="171">
        <v>4.3183770883054899</v>
      </c>
      <c r="AX66" s="171">
        <v>4.4400000000000004</v>
      </c>
      <c r="AY66" s="171">
        <v>4.4798206278026909</v>
      </c>
      <c r="AZ66" s="171">
        <v>4.4798206278026909</v>
      </c>
      <c r="BA66" s="171">
        <v>4.4798206278026909</v>
      </c>
      <c r="BB66" s="171">
        <v>4.4798206278026909</v>
      </c>
      <c r="BC66" s="171">
        <v>4.4798206278026909</v>
      </c>
      <c r="BD66" s="171">
        <v>4.4648878923766819</v>
      </c>
      <c r="BE66" s="171">
        <v>4.4648878923766819</v>
      </c>
      <c r="BF66" s="171">
        <v>4.4648878923766819</v>
      </c>
      <c r="BG66" s="171">
        <v>4.4648878923766819</v>
      </c>
      <c r="BH66" s="171">
        <v>4.4648878923766819</v>
      </c>
      <c r="BI66" s="171">
        <v>4.4648878923766819</v>
      </c>
      <c r="BJ66" s="171">
        <v>4.46</v>
      </c>
      <c r="BK66" s="171">
        <v>4.46</v>
      </c>
      <c r="BL66" s="171">
        <v>4.46</v>
      </c>
      <c r="BM66" s="171">
        <v>4.4550278706800448</v>
      </c>
      <c r="BN66" s="171">
        <v>4.4550278706800448</v>
      </c>
      <c r="BO66" s="171">
        <v>4.4550278706800448</v>
      </c>
      <c r="BP66" s="171">
        <v>4.4550278706800448</v>
      </c>
      <c r="BQ66" s="171">
        <v>4.4550278706800448</v>
      </c>
      <c r="BR66" s="171">
        <v>4.4550278706800448</v>
      </c>
      <c r="BS66" s="171">
        <v>4.4550278706800448</v>
      </c>
      <c r="BT66" s="171">
        <v>4.4550278706800448</v>
      </c>
      <c r="BU66" s="171">
        <v>4.4550278706800448</v>
      </c>
      <c r="BV66" s="171">
        <v>4.41</v>
      </c>
      <c r="BW66" s="171">
        <v>4.41</v>
      </c>
      <c r="BX66" s="171">
        <v>4.41</v>
      </c>
      <c r="BY66" s="171">
        <v>4.41</v>
      </c>
      <c r="BZ66" s="171">
        <v>4.41</v>
      </c>
      <c r="CA66" s="171">
        <v>4.41</v>
      </c>
      <c r="CB66" s="171">
        <v>4.41</v>
      </c>
      <c r="CC66" s="171">
        <v>4.41</v>
      </c>
      <c r="CD66" s="171">
        <v>4.41</v>
      </c>
      <c r="CE66" s="171">
        <v>4.41</v>
      </c>
      <c r="CF66" s="171">
        <v>4.41</v>
      </c>
      <c r="CG66" s="171">
        <v>4.2290016638935111</v>
      </c>
      <c r="CH66" s="171">
        <v>4.0999999999999996</v>
      </c>
      <c r="CI66" s="171">
        <v>4.0999999999999996</v>
      </c>
      <c r="CJ66" s="171">
        <v>4.0999999999999996</v>
      </c>
      <c r="CK66" s="171">
        <v>4.0999999999999996</v>
      </c>
      <c r="CL66" s="171">
        <v>4.0999999999999996</v>
      </c>
      <c r="CM66" s="171">
        <v>4.0999999999999996</v>
      </c>
      <c r="CN66" s="171">
        <v>4.0999999999999996</v>
      </c>
      <c r="CO66" s="171">
        <v>4.0999999999999996</v>
      </c>
      <c r="CP66" s="171">
        <v>2.9611111111111112</v>
      </c>
      <c r="CQ66" s="171">
        <v>2.9611111111111112</v>
      </c>
      <c r="CR66" s="171">
        <v>2.9611111111111112</v>
      </c>
      <c r="CS66" s="171">
        <v>2.9611111111111112</v>
      </c>
      <c r="CT66" s="172">
        <v>1.2</v>
      </c>
      <c r="CU66" s="172">
        <v>1.2</v>
      </c>
      <c r="CV66" s="172">
        <v>1.2</v>
      </c>
      <c r="CW66" s="170">
        <v>1.2</v>
      </c>
      <c r="CX66" s="170">
        <v>1.2</v>
      </c>
      <c r="CY66" s="170">
        <v>1.2</v>
      </c>
      <c r="CZ66" s="171">
        <v>1.1538461538461537</v>
      </c>
      <c r="DA66" s="171">
        <v>1.1538461538461537</v>
      </c>
      <c r="DB66" s="171">
        <v>1.1538461538461537</v>
      </c>
      <c r="DC66" s="171">
        <v>1.1307692307692307</v>
      </c>
      <c r="DD66" s="171">
        <v>1.1307692307692307</v>
      </c>
      <c r="DE66" s="171">
        <v>1.1307692307692307</v>
      </c>
      <c r="DF66" s="171">
        <v>0.99575931232091675</v>
      </c>
      <c r="DG66" s="171">
        <v>0.99575931232091675</v>
      </c>
      <c r="DH66" s="171">
        <v>0.99575931232091675</v>
      </c>
      <c r="DI66" s="171">
        <v>1.2452830188679247</v>
      </c>
      <c r="DJ66" s="171">
        <v>1.1622641509433964</v>
      </c>
      <c r="DK66" s="171">
        <v>1.1622641509433964</v>
      </c>
    </row>
    <row r="67" spans="1:205" s="120" customFormat="1">
      <c r="A67" s="170" t="s">
        <v>189</v>
      </c>
      <c r="B67" s="171">
        <v>0.66</v>
      </c>
      <c r="C67" s="171">
        <v>0.66</v>
      </c>
      <c r="D67" s="171">
        <v>0.66</v>
      </c>
      <c r="E67" s="171">
        <v>0.6568892380204242</v>
      </c>
      <c r="F67" s="171">
        <v>0.6568892380204242</v>
      </c>
      <c r="G67" s="171">
        <v>0.6568892380204242</v>
      </c>
      <c r="H67" s="171">
        <v>0.6568892380204242</v>
      </c>
      <c r="I67" s="171">
        <v>0.6568892380204242</v>
      </c>
      <c r="J67" s="171">
        <v>0.6568892380204242</v>
      </c>
      <c r="K67" s="171">
        <v>0.6568892380204242</v>
      </c>
      <c r="L67" s="171">
        <v>0.6568892380204242</v>
      </c>
      <c r="M67" s="171">
        <v>0.6568892380204242</v>
      </c>
      <c r="N67" s="171">
        <v>0.72</v>
      </c>
      <c r="O67" s="171">
        <v>0.72</v>
      </c>
      <c r="P67" s="171">
        <v>0.72</v>
      </c>
      <c r="Q67" s="171">
        <v>0.72</v>
      </c>
      <c r="R67" s="171">
        <v>0.72</v>
      </c>
      <c r="S67" s="171">
        <v>0.72</v>
      </c>
      <c r="T67" s="171">
        <v>0.72</v>
      </c>
      <c r="U67" s="171">
        <v>0.72</v>
      </c>
      <c r="V67" s="171">
        <v>0.72</v>
      </c>
      <c r="W67" s="171">
        <v>0.7212521739130433</v>
      </c>
      <c r="X67" s="171">
        <v>0.7212521739130433</v>
      </c>
      <c r="Y67" s="171">
        <v>0.7212521739130433</v>
      </c>
      <c r="Z67" s="171">
        <v>0.85</v>
      </c>
      <c r="AA67" s="171">
        <v>0.85</v>
      </c>
      <c r="AB67" s="171">
        <v>0.85</v>
      </c>
      <c r="AC67" s="171">
        <v>0.85</v>
      </c>
      <c r="AD67" s="171">
        <v>0.85</v>
      </c>
      <c r="AE67" s="171">
        <v>0.85</v>
      </c>
      <c r="AF67" s="171">
        <v>0.85</v>
      </c>
      <c r="AG67" s="171">
        <v>0.85</v>
      </c>
      <c r="AH67" s="171">
        <v>0.85</v>
      </c>
      <c r="AI67" s="171">
        <v>0.85</v>
      </c>
      <c r="AJ67" s="171">
        <v>0.85</v>
      </c>
      <c r="AK67" s="171">
        <v>0.85</v>
      </c>
      <c r="AL67" s="171">
        <v>0.87</v>
      </c>
      <c r="AM67" s="171">
        <v>0.87</v>
      </c>
      <c r="AN67" s="171">
        <v>0.87</v>
      </c>
      <c r="AO67" s="171">
        <v>0.87</v>
      </c>
      <c r="AP67" s="171">
        <v>0.95462633451957302</v>
      </c>
      <c r="AQ67" s="171">
        <v>0.95462633451957302</v>
      </c>
      <c r="AR67" s="171">
        <v>0.95462633451957302</v>
      </c>
      <c r="AS67" s="171">
        <v>0.95462633451957302</v>
      </c>
      <c r="AT67" s="171">
        <v>0.95462633451957302</v>
      </c>
      <c r="AU67" s="171">
        <v>0.95462633451957302</v>
      </c>
      <c r="AV67" s="171">
        <v>0.95462633451957302</v>
      </c>
      <c r="AW67" s="171">
        <v>0.95462633451957302</v>
      </c>
      <c r="AX67" s="171">
        <v>1</v>
      </c>
      <c r="AY67" s="171">
        <v>1</v>
      </c>
      <c r="AZ67" s="171">
        <v>1</v>
      </c>
      <c r="BA67" s="171">
        <v>1</v>
      </c>
      <c r="BB67" s="171">
        <v>1</v>
      </c>
      <c r="BC67" s="171">
        <v>1</v>
      </c>
      <c r="BD67" s="171">
        <v>1</v>
      </c>
      <c r="BE67" s="171">
        <v>1</v>
      </c>
      <c r="BF67" s="171">
        <v>1</v>
      </c>
      <c r="BG67" s="171">
        <v>1</v>
      </c>
      <c r="BH67" s="171">
        <v>1</v>
      </c>
      <c r="BI67" s="171">
        <v>1</v>
      </c>
      <c r="BJ67" s="171">
        <v>0.91000000000000014</v>
      </c>
      <c r="BK67" s="171">
        <v>0.91000000000000014</v>
      </c>
      <c r="BL67" s="171">
        <v>0.91000000000000014</v>
      </c>
      <c r="BM67" s="171">
        <v>0.91000000000000014</v>
      </c>
      <c r="BN67" s="171">
        <v>0.91000000000000014</v>
      </c>
      <c r="BO67" s="171">
        <v>0.91000000000000014</v>
      </c>
      <c r="BP67" s="171">
        <v>0.91000000000000014</v>
      </c>
      <c r="BQ67" s="171">
        <v>0.91000000000000014</v>
      </c>
      <c r="BR67" s="171">
        <v>0.91000000000000014</v>
      </c>
      <c r="BS67" s="171">
        <v>0.91000000000000014</v>
      </c>
      <c r="BT67" s="171">
        <v>0.91000000000000014</v>
      </c>
      <c r="BU67" s="171">
        <v>0.91000000000000014</v>
      </c>
      <c r="BV67" s="171">
        <v>1.04</v>
      </c>
      <c r="BW67" s="171">
        <v>1.04</v>
      </c>
      <c r="BX67" s="171">
        <v>1.04</v>
      </c>
      <c r="BY67" s="171">
        <v>1.04</v>
      </c>
      <c r="BZ67" s="171">
        <v>1.04</v>
      </c>
      <c r="CA67" s="171">
        <v>1.04</v>
      </c>
      <c r="CB67" s="171">
        <v>1.04</v>
      </c>
      <c r="CC67" s="171">
        <v>1.04</v>
      </c>
      <c r="CD67" s="171">
        <v>1.04</v>
      </c>
      <c r="CE67" s="171">
        <v>1.04</v>
      </c>
      <c r="CF67" s="171">
        <v>1.04</v>
      </c>
      <c r="CG67" s="171">
        <v>1.0461538461538462</v>
      </c>
      <c r="CH67" s="171">
        <v>0.16999999999999993</v>
      </c>
      <c r="CI67" s="171">
        <v>0.16999999999999993</v>
      </c>
      <c r="CJ67" s="171">
        <v>0.16999999999999993</v>
      </c>
      <c r="CK67" s="171">
        <v>0.16999999999999993</v>
      </c>
      <c r="CL67" s="171">
        <v>0.16999999999999993</v>
      </c>
      <c r="CM67" s="171">
        <v>0.16999999999999993</v>
      </c>
      <c r="CN67" s="171">
        <v>0.16999999999999993</v>
      </c>
      <c r="CO67" s="171">
        <v>0.16999999999999993</v>
      </c>
      <c r="CP67" s="171">
        <v>0.16999999999999993</v>
      </c>
      <c r="CQ67" s="171">
        <v>0.16999999999999993</v>
      </c>
      <c r="CR67" s="171">
        <v>0.16999999999999993</v>
      </c>
      <c r="CS67" s="171">
        <v>0.16999999999999993</v>
      </c>
      <c r="CT67" s="172">
        <v>0.18</v>
      </c>
      <c r="CU67" s="172">
        <v>0.18</v>
      </c>
      <c r="CV67" s="172">
        <v>0.18</v>
      </c>
      <c r="CW67" s="170">
        <v>0.18</v>
      </c>
      <c r="CX67" s="170">
        <v>0.18</v>
      </c>
      <c r="CY67" s="170">
        <v>0.18</v>
      </c>
      <c r="CZ67" s="171">
        <v>0.18</v>
      </c>
      <c r="DA67" s="171">
        <v>0.18</v>
      </c>
      <c r="DB67" s="171">
        <v>0.18</v>
      </c>
      <c r="DC67" s="171">
        <v>0.18</v>
      </c>
      <c r="DD67" s="171">
        <v>0.18</v>
      </c>
      <c r="DE67" s="171">
        <v>0.18</v>
      </c>
      <c r="DF67" s="171">
        <v>0.13000000000000078</v>
      </c>
      <c r="DG67" s="171">
        <v>0.11807788944723691</v>
      </c>
      <c r="DH67" s="171">
        <v>0.16349246231155778</v>
      </c>
      <c r="DI67" s="171">
        <v>0.18</v>
      </c>
      <c r="DJ67" s="171">
        <v>0.18</v>
      </c>
      <c r="DK67" s="171">
        <v>0.18</v>
      </c>
    </row>
    <row r="68" spans="1:205" s="120" customFormat="1">
      <c r="A68" s="170" t="s">
        <v>190</v>
      </c>
      <c r="B68" s="171">
        <v>6.35</v>
      </c>
      <c r="C68" s="171">
        <v>6.35</v>
      </c>
      <c r="D68" s="171">
        <v>6.35</v>
      </c>
      <c r="E68" s="171">
        <v>6.3</v>
      </c>
      <c r="F68" s="171">
        <v>6.3</v>
      </c>
      <c r="G68" s="171">
        <v>6.3</v>
      </c>
      <c r="H68" s="171">
        <v>6.3</v>
      </c>
      <c r="I68" s="171">
        <v>6.3</v>
      </c>
      <c r="J68" s="171">
        <v>6.3</v>
      </c>
      <c r="K68" s="171">
        <v>6.3</v>
      </c>
      <c r="L68" s="171">
        <v>6.3</v>
      </c>
      <c r="M68" s="171">
        <v>6.3</v>
      </c>
      <c r="N68" s="171">
        <v>5.7</v>
      </c>
      <c r="O68" s="171">
        <v>5.7</v>
      </c>
      <c r="P68" s="171">
        <v>5.7</v>
      </c>
      <c r="Q68" s="171">
        <v>5.7</v>
      </c>
      <c r="R68" s="171">
        <v>5.7</v>
      </c>
      <c r="S68" s="171">
        <v>5.7</v>
      </c>
      <c r="T68" s="171">
        <v>5.7</v>
      </c>
      <c r="U68" s="171">
        <v>5.7</v>
      </c>
      <c r="V68" s="171">
        <v>5.7</v>
      </c>
      <c r="W68" s="171">
        <v>5.7</v>
      </c>
      <c r="X68" s="171">
        <v>5.7</v>
      </c>
      <c r="Y68" s="171">
        <v>5.7</v>
      </c>
      <c r="Z68" s="171">
        <v>6.2</v>
      </c>
      <c r="AA68" s="171">
        <v>6.2</v>
      </c>
      <c r="AB68" s="171">
        <v>6.2</v>
      </c>
      <c r="AC68" s="171">
        <v>6.2</v>
      </c>
      <c r="AD68" s="171">
        <v>6.2</v>
      </c>
      <c r="AE68" s="171">
        <v>6.2</v>
      </c>
      <c r="AF68" s="171">
        <v>6.2</v>
      </c>
      <c r="AG68" s="171">
        <v>6.2</v>
      </c>
      <c r="AH68" s="171">
        <v>6.2</v>
      </c>
      <c r="AI68" s="171">
        <v>6.2</v>
      </c>
      <c r="AJ68" s="171">
        <v>6.2</v>
      </c>
      <c r="AK68" s="171">
        <v>6.2</v>
      </c>
      <c r="AL68" s="171">
        <v>8.4</v>
      </c>
      <c r="AM68" s="171">
        <v>8.4</v>
      </c>
      <c r="AN68" s="171">
        <v>8.4</v>
      </c>
      <c r="AO68" s="171">
        <v>8.4</v>
      </c>
      <c r="AP68" s="171">
        <v>8.4</v>
      </c>
      <c r="AQ68" s="171">
        <v>8.4</v>
      </c>
      <c r="AR68" s="171">
        <v>8.4</v>
      </c>
      <c r="AS68" s="171">
        <v>8.4</v>
      </c>
      <c r="AT68" s="171">
        <v>8.4</v>
      </c>
      <c r="AU68" s="171">
        <v>8.4</v>
      </c>
      <c r="AV68" s="171">
        <v>8.4</v>
      </c>
      <c r="AW68" s="171">
        <v>8.4</v>
      </c>
      <c r="AX68" s="171">
        <v>9.9</v>
      </c>
      <c r="AY68" s="171">
        <v>9.9</v>
      </c>
      <c r="AZ68" s="171">
        <v>9.9</v>
      </c>
      <c r="BA68" s="171">
        <v>9.9</v>
      </c>
      <c r="BB68" s="171">
        <v>9.9</v>
      </c>
      <c r="BC68" s="171">
        <v>9.9</v>
      </c>
      <c r="BD68" s="171">
        <v>9.9</v>
      </c>
      <c r="BE68" s="171">
        <v>9.9</v>
      </c>
      <c r="BF68" s="171">
        <v>9.9</v>
      </c>
      <c r="BG68" s="171">
        <v>9.9</v>
      </c>
      <c r="BH68" s="171">
        <v>9.9</v>
      </c>
      <c r="BI68" s="171">
        <v>9.9</v>
      </c>
      <c r="BJ68" s="171">
        <v>7.4</v>
      </c>
      <c r="BK68" s="171">
        <v>7.4</v>
      </c>
      <c r="BL68" s="171">
        <v>7.4</v>
      </c>
      <c r="BM68" s="171">
        <v>7.4</v>
      </c>
      <c r="BN68" s="171">
        <v>7.4</v>
      </c>
      <c r="BO68" s="171">
        <v>7.4</v>
      </c>
      <c r="BP68" s="171">
        <v>7.4</v>
      </c>
      <c r="BQ68" s="171">
        <v>7.4</v>
      </c>
      <c r="BR68" s="171">
        <v>7.4</v>
      </c>
      <c r="BS68" s="171">
        <v>7.4</v>
      </c>
      <c r="BT68" s="171">
        <v>7.4</v>
      </c>
      <c r="BU68" s="171">
        <v>7.4</v>
      </c>
      <c r="BV68" s="171">
        <v>7.6</v>
      </c>
      <c r="BW68" s="171">
        <v>7.6</v>
      </c>
      <c r="BX68" s="171">
        <v>7.6</v>
      </c>
      <c r="BY68" s="171">
        <v>7.6</v>
      </c>
      <c r="BZ68" s="171">
        <v>7.6</v>
      </c>
      <c r="CA68" s="171">
        <v>7.6</v>
      </c>
      <c r="CB68" s="171">
        <v>7.6</v>
      </c>
      <c r="CC68" s="171">
        <v>7.6</v>
      </c>
      <c r="CD68" s="171">
        <v>7.6</v>
      </c>
      <c r="CE68" s="171">
        <v>7.6</v>
      </c>
      <c r="CF68" s="171">
        <v>7.6</v>
      </c>
      <c r="CG68" s="171">
        <v>7.6</v>
      </c>
      <c r="CH68" s="171">
        <v>6.9</v>
      </c>
      <c r="CI68" s="171">
        <v>6.9</v>
      </c>
      <c r="CJ68" s="171">
        <v>6.9</v>
      </c>
      <c r="CK68" s="171">
        <v>6.9</v>
      </c>
      <c r="CL68" s="171">
        <v>6.9</v>
      </c>
      <c r="CM68" s="171">
        <v>6.9</v>
      </c>
      <c r="CN68" s="171">
        <v>6.9</v>
      </c>
      <c r="CO68" s="171">
        <v>6.9</v>
      </c>
      <c r="CP68" s="171">
        <v>6.9</v>
      </c>
      <c r="CQ68" s="171">
        <v>6.9</v>
      </c>
      <c r="CR68" s="171">
        <v>6.9</v>
      </c>
      <c r="CS68" s="171">
        <v>6.9</v>
      </c>
      <c r="CT68" s="172">
        <v>6.9</v>
      </c>
      <c r="CU68" s="172">
        <v>6.9</v>
      </c>
      <c r="CV68" s="172">
        <v>6.9</v>
      </c>
      <c r="CW68" s="170">
        <v>6.9</v>
      </c>
      <c r="CX68" s="170">
        <v>6.9</v>
      </c>
      <c r="CY68" s="170">
        <v>6.9</v>
      </c>
      <c r="CZ68" s="171">
        <v>6.9</v>
      </c>
      <c r="DA68" s="171">
        <v>6.9</v>
      </c>
      <c r="DB68" s="171">
        <v>6.9</v>
      </c>
      <c r="DC68" s="171">
        <v>6.9</v>
      </c>
      <c r="DD68" s="171">
        <v>6.9</v>
      </c>
      <c r="DE68" s="171">
        <v>6.9</v>
      </c>
      <c r="DF68" s="171">
        <v>7.1</v>
      </c>
      <c r="DG68" s="171">
        <v>7.1</v>
      </c>
      <c r="DH68" s="171">
        <v>7.1</v>
      </c>
      <c r="DI68" s="171">
        <v>7.1</v>
      </c>
      <c r="DJ68" s="171">
        <v>7.1</v>
      </c>
      <c r="DK68" s="171">
        <v>7.1</v>
      </c>
    </row>
    <row r="69" spans="1:205" s="120" customFormat="1">
      <c r="A69" s="173" t="s">
        <v>191</v>
      </c>
      <c r="B69" s="171">
        <v>4.5</v>
      </c>
      <c r="C69" s="171">
        <v>4.5</v>
      </c>
      <c r="D69" s="171">
        <v>4.5</v>
      </c>
      <c r="E69" s="171">
        <v>4.7</v>
      </c>
      <c r="F69" s="171">
        <v>4.7</v>
      </c>
      <c r="G69" s="171">
        <v>4.7</v>
      </c>
      <c r="H69" s="171">
        <v>6</v>
      </c>
      <c r="I69" s="171">
        <v>6</v>
      </c>
      <c r="J69" s="171">
        <v>6</v>
      </c>
      <c r="K69" s="171">
        <v>1.5</v>
      </c>
      <c r="L69" s="171">
        <v>1.5</v>
      </c>
      <c r="M69" s="171">
        <v>1.5</v>
      </c>
      <c r="N69" s="171">
        <v>7.7</v>
      </c>
      <c r="O69" s="171">
        <v>7.7</v>
      </c>
      <c r="P69" s="171">
        <v>7.7</v>
      </c>
      <c r="Q69" s="171">
        <v>12.1</v>
      </c>
      <c r="R69" s="171">
        <v>12.1</v>
      </c>
      <c r="S69" s="171">
        <v>12.1</v>
      </c>
      <c r="T69" s="171">
        <v>14.1</v>
      </c>
      <c r="U69" s="171">
        <v>14.1</v>
      </c>
      <c r="V69" s="171">
        <v>14.1</v>
      </c>
      <c r="W69" s="171">
        <v>11</v>
      </c>
      <c r="X69" s="171">
        <v>11</v>
      </c>
      <c r="Y69" s="171">
        <v>11</v>
      </c>
      <c r="Z69" s="171">
        <v>5.2</v>
      </c>
      <c r="AA69" s="171">
        <v>5.2</v>
      </c>
      <c r="AB69" s="171">
        <v>5.2</v>
      </c>
      <c r="AC69" s="171">
        <v>7.9</v>
      </c>
      <c r="AD69" s="171">
        <v>7.9</v>
      </c>
      <c r="AE69" s="171">
        <v>7.9</v>
      </c>
      <c r="AF69" s="171">
        <v>5.6</v>
      </c>
      <c r="AG69" s="171">
        <v>5.6</v>
      </c>
      <c r="AH69" s="171">
        <v>5.6</v>
      </c>
      <c r="AI69" s="171">
        <v>4.4000000000000004</v>
      </c>
      <c r="AJ69" s="171">
        <v>4.4000000000000004</v>
      </c>
      <c r="AK69" s="171">
        <v>4.4000000000000004</v>
      </c>
      <c r="AL69" s="171">
        <v>5.4</v>
      </c>
      <c r="AM69" s="171">
        <v>5.4</v>
      </c>
      <c r="AN69" s="171">
        <v>5.4</v>
      </c>
      <c r="AO69" s="171">
        <v>12.1</v>
      </c>
      <c r="AP69" s="171">
        <v>12.1</v>
      </c>
      <c r="AQ69" s="171">
        <v>12.1</v>
      </c>
      <c r="AR69" s="171">
        <v>10.4</v>
      </c>
      <c r="AS69" s="171">
        <v>10.4</v>
      </c>
      <c r="AT69" s="171">
        <v>10.4</v>
      </c>
      <c r="AU69" s="171">
        <v>10.7</v>
      </c>
      <c r="AV69" s="171">
        <v>10.7</v>
      </c>
      <c r="AW69" s="171">
        <v>10.7</v>
      </c>
      <c r="AX69" s="171">
        <v>10</v>
      </c>
      <c r="AY69" s="171">
        <v>10</v>
      </c>
      <c r="AZ69" s="171">
        <v>10</v>
      </c>
      <c r="BA69" s="171">
        <v>5.4</v>
      </c>
      <c r="BB69" s="171">
        <v>5.4</v>
      </c>
      <c r="BC69" s="171">
        <v>5.4</v>
      </c>
      <c r="BD69" s="171">
        <v>7.7</v>
      </c>
      <c r="BE69" s="171">
        <v>7.7</v>
      </c>
      <c r="BF69" s="171">
        <v>7.7</v>
      </c>
      <c r="BG69" s="171">
        <v>6.9</v>
      </c>
      <c r="BH69" s="171">
        <v>6.9</v>
      </c>
      <c r="BI69" s="171">
        <v>6.9</v>
      </c>
      <c r="BJ69" s="171">
        <v>6</v>
      </c>
      <c r="BK69" s="171">
        <v>6</v>
      </c>
      <c r="BL69" s="171">
        <v>6</v>
      </c>
      <c r="BM69" s="171">
        <v>7.5</v>
      </c>
      <c r="BN69" s="171">
        <v>7.5</v>
      </c>
      <c r="BO69" s="171">
        <v>7.5</v>
      </c>
      <c r="BP69" s="171">
        <v>7</v>
      </c>
      <c r="BQ69" s="171">
        <v>7</v>
      </c>
      <c r="BR69" s="171">
        <v>7</v>
      </c>
      <c r="BS69" s="171">
        <v>10.1</v>
      </c>
      <c r="BT69" s="171">
        <v>10.1</v>
      </c>
      <c r="BU69" s="171">
        <v>10.1</v>
      </c>
      <c r="BV69" s="171">
        <v>11.3</v>
      </c>
      <c r="BW69" s="171">
        <v>11.3</v>
      </c>
      <c r="BX69" s="171">
        <v>11.3</v>
      </c>
      <c r="BY69" s="171">
        <v>16</v>
      </c>
      <c r="BZ69" s="171">
        <v>16</v>
      </c>
      <c r="CA69" s="171">
        <v>16</v>
      </c>
      <c r="CB69" s="171">
        <v>18.2</v>
      </c>
      <c r="CC69" s="171">
        <v>18.2</v>
      </c>
      <c r="CD69" s="171">
        <v>18.2</v>
      </c>
      <c r="CE69" s="171">
        <v>16.600000000000001</v>
      </c>
      <c r="CF69" s="171">
        <v>16.600000000000001</v>
      </c>
      <c r="CG69" s="171">
        <v>16.600000000000001</v>
      </c>
      <c r="CH69" s="171">
        <v>17.399999999999999</v>
      </c>
      <c r="CI69" s="171">
        <v>17.399999999999999</v>
      </c>
      <c r="CJ69" s="171">
        <v>17.399999999999999</v>
      </c>
      <c r="CK69" s="171">
        <v>17.899999999999999</v>
      </c>
      <c r="CL69" s="171">
        <v>17.899999999999999</v>
      </c>
      <c r="CM69" s="171">
        <v>17.899999999999999</v>
      </c>
      <c r="CN69" s="171">
        <v>16.100000000000001</v>
      </c>
      <c r="CO69" s="171">
        <v>16.100000000000001</v>
      </c>
      <c r="CP69" s="171">
        <v>16.100000000000001</v>
      </c>
      <c r="CQ69" s="171">
        <v>18.100000000000001</v>
      </c>
      <c r="CR69" s="171">
        <v>18.100000000000001</v>
      </c>
      <c r="CS69" s="171">
        <v>18.100000000000001</v>
      </c>
      <c r="CT69" s="172">
        <v>19</v>
      </c>
      <c r="CU69" s="172">
        <v>19</v>
      </c>
      <c r="CV69" s="172">
        <v>19</v>
      </c>
      <c r="CW69" s="170">
        <v>22.7</v>
      </c>
      <c r="CX69" s="170">
        <v>22.7</v>
      </c>
      <c r="CY69" s="170">
        <v>22.7</v>
      </c>
      <c r="CZ69" s="171">
        <v>21.7</v>
      </c>
      <c r="DA69" s="171">
        <v>21.7</v>
      </c>
      <c r="DB69" s="171">
        <v>21.7</v>
      </c>
      <c r="DC69" s="171">
        <v>23</v>
      </c>
      <c r="DD69" s="171">
        <v>23</v>
      </c>
      <c r="DE69" s="171">
        <v>23</v>
      </c>
      <c r="DF69" s="171">
        <v>21.1</v>
      </c>
      <c r="DG69" s="171">
        <v>21.1</v>
      </c>
      <c r="DH69" s="171">
        <v>21.1</v>
      </c>
      <c r="DI69" s="171">
        <v>21.4</v>
      </c>
      <c r="DJ69" s="171">
        <v>21.4</v>
      </c>
      <c r="DK69" s="171">
        <v>21.4</v>
      </c>
      <c r="DL69" s="147">
        <v>21.8</v>
      </c>
      <c r="DM69" s="147">
        <v>21.8</v>
      </c>
      <c r="DN69" s="147">
        <v>21.8</v>
      </c>
      <c r="DO69" s="147">
        <v>25.5</v>
      </c>
      <c r="DP69" s="147">
        <v>25.5</v>
      </c>
      <c r="DQ69" s="147">
        <v>25.5</v>
      </c>
      <c r="DR69" s="147">
        <v>26.1</v>
      </c>
      <c r="DS69" s="147">
        <v>26.1</v>
      </c>
      <c r="DT69" s="147">
        <v>26.1</v>
      </c>
      <c r="DU69" s="147">
        <v>24.7</v>
      </c>
      <c r="DV69" s="147">
        <v>24.7</v>
      </c>
      <c r="DW69" s="147">
        <v>24.7</v>
      </c>
      <c r="DX69" s="147">
        <v>20.3</v>
      </c>
      <c r="DY69" s="147">
        <v>20.3</v>
      </c>
      <c r="DZ69" s="147">
        <v>20.3</v>
      </c>
      <c r="EA69" s="147">
        <v>22.1</v>
      </c>
      <c r="EB69" s="147">
        <v>22.1</v>
      </c>
      <c r="EC69" s="147">
        <v>22.1</v>
      </c>
      <c r="ED69" s="147">
        <v>17.3</v>
      </c>
      <c r="EE69" s="147">
        <v>17.3</v>
      </c>
      <c r="EF69" s="147">
        <v>17.3</v>
      </c>
      <c r="EG69" s="147">
        <f>ED69-$ED$16/20</f>
        <v>16.435000000000002</v>
      </c>
      <c r="EH69" s="147">
        <f>EG69</f>
        <v>16.435000000000002</v>
      </c>
      <c r="EI69" s="147">
        <f>EH69</f>
        <v>16.435000000000002</v>
      </c>
      <c r="EJ69" s="147">
        <f>EG69-$ED$16/20</f>
        <v>15.570000000000002</v>
      </c>
      <c r="EK69" s="147">
        <f>EJ69</f>
        <v>15.570000000000002</v>
      </c>
      <c r="EL69" s="147">
        <f>EK69</f>
        <v>15.570000000000002</v>
      </c>
      <c r="EM69" s="147">
        <f t="shared" ref="EM69" si="107">EJ69-$ED$16/20</f>
        <v>14.705000000000002</v>
      </c>
      <c r="EN69" s="147">
        <f t="shared" ref="EN69:EO69" si="108">EM69</f>
        <v>14.705000000000002</v>
      </c>
      <c r="EO69" s="147">
        <f t="shared" si="108"/>
        <v>14.705000000000002</v>
      </c>
      <c r="EP69" s="147">
        <f t="shared" ref="EP69" si="109">EM69-$ED$16/20</f>
        <v>13.840000000000002</v>
      </c>
      <c r="EQ69" s="147">
        <f t="shared" ref="EQ69:ER69" si="110">EP69</f>
        <v>13.840000000000002</v>
      </c>
      <c r="ER69" s="147">
        <f t="shared" si="110"/>
        <v>13.840000000000002</v>
      </c>
      <c r="ES69" s="147">
        <f t="shared" ref="ES69" si="111">EP69-$ED$16/20</f>
        <v>12.975000000000001</v>
      </c>
      <c r="ET69" s="147">
        <f t="shared" ref="ET69:EU69" si="112">ES69</f>
        <v>12.975000000000001</v>
      </c>
      <c r="EU69" s="147">
        <f t="shared" si="112"/>
        <v>12.975000000000001</v>
      </c>
      <c r="EV69" s="147">
        <f t="shared" ref="EV69" si="113">ES69-$ED$16/20</f>
        <v>12.110000000000001</v>
      </c>
      <c r="EW69" s="147">
        <f t="shared" ref="EW69:EX69" si="114">EV69</f>
        <v>12.110000000000001</v>
      </c>
      <c r="EX69" s="147">
        <f t="shared" si="114"/>
        <v>12.110000000000001</v>
      </c>
      <c r="EY69" s="147">
        <f t="shared" ref="EY69" si="115">EV69-$ED$16/20</f>
        <v>11.245000000000001</v>
      </c>
      <c r="EZ69" s="147">
        <f t="shared" ref="EZ69:FA69" si="116">EY69</f>
        <v>11.245000000000001</v>
      </c>
      <c r="FA69" s="147">
        <f t="shared" si="116"/>
        <v>11.245000000000001</v>
      </c>
      <c r="FB69" s="147">
        <f t="shared" ref="FB69" si="117">EY69-$ED$16/20</f>
        <v>10.38</v>
      </c>
      <c r="FC69" s="147">
        <f t="shared" ref="FC69:FD69" si="118">FB69</f>
        <v>10.38</v>
      </c>
      <c r="FD69" s="147">
        <f t="shared" si="118"/>
        <v>10.38</v>
      </c>
      <c r="FE69" s="147">
        <f t="shared" ref="FE69" si="119">FB69-$ED$16/20</f>
        <v>9.5150000000000006</v>
      </c>
      <c r="FF69" s="147">
        <f t="shared" ref="FF69:FG69" si="120">FE69</f>
        <v>9.5150000000000006</v>
      </c>
      <c r="FG69" s="147">
        <f t="shared" si="120"/>
        <v>9.5150000000000006</v>
      </c>
      <c r="FH69" s="147">
        <f t="shared" ref="FH69" si="121">FE69-$ED$16/20</f>
        <v>8.65</v>
      </c>
      <c r="FI69" s="147">
        <f t="shared" ref="FI69:FJ69" si="122">FH69</f>
        <v>8.65</v>
      </c>
      <c r="FJ69" s="147">
        <f t="shared" si="122"/>
        <v>8.65</v>
      </c>
      <c r="FK69" s="147">
        <f t="shared" ref="FK69" si="123">FH69-$ED$16/20</f>
        <v>7.7850000000000001</v>
      </c>
      <c r="FL69" s="147">
        <f t="shared" ref="FL69:FM69" si="124">FK69</f>
        <v>7.7850000000000001</v>
      </c>
      <c r="FM69" s="147">
        <f t="shared" si="124"/>
        <v>7.7850000000000001</v>
      </c>
      <c r="FN69" s="147">
        <f t="shared" ref="FN69" si="125">FK69-$ED$16/20</f>
        <v>6.92</v>
      </c>
      <c r="FO69" s="147">
        <f t="shared" ref="FO69:FP69" si="126">FN69</f>
        <v>6.92</v>
      </c>
      <c r="FP69" s="147">
        <f t="shared" si="126"/>
        <v>6.92</v>
      </c>
      <c r="FQ69" s="147">
        <f t="shared" ref="FQ69" si="127">FN69-$ED$16/20</f>
        <v>6.0549999999999997</v>
      </c>
      <c r="FR69" s="147">
        <f t="shared" ref="FR69:FS69" si="128">FQ69</f>
        <v>6.0549999999999997</v>
      </c>
      <c r="FS69" s="147">
        <f t="shared" si="128"/>
        <v>6.0549999999999997</v>
      </c>
      <c r="FT69" s="147">
        <f t="shared" ref="FT69" si="129">FQ69-$ED$16/20</f>
        <v>5.1899999999999995</v>
      </c>
      <c r="FU69" s="147">
        <f t="shared" ref="FU69:FV69" si="130">FT69</f>
        <v>5.1899999999999995</v>
      </c>
      <c r="FV69" s="147">
        <f t="shared" si="130"/>
        <v>5.1899999999999995</v>
      </c>
      <c r="FW69" s="147">
        <f t="shared" ref="FW69" si="131">FT69-$ED$16/20</f>
        <v>4.3249999999999993</v>
      </c>
      <c r="FX69" s="147">
        <f t="shared" ref="FX69:FY69" si="132">FW69</f>
        <v>4.3249999999999993</v>
      </c>
      <c r="FY69" s="147">
        <f t="shared" si="132"/>
        <v>4.3249999999999993</v>
      </c>
      <c r="FZ69" s="147">
        <f t="shared" ref="FZ69" si="133">FW69-$ED$16/20</f>
        <v>3.4599999999999991</v>
      </c>
      <c r="GA69" s="147">
        <f t="shared" ref="GA69:GB69" si="134">FZ69</f>
        <v>3.4599999999999991</v>
      </c>
      <c r="GB69" s="147">
        <f t="shared" si="134"/>
        <v>3.4599999999999991</v>
      </c>
      <c r="GC69" s="147">
        <f t="shared" ref="GC69" si="135">FZ69-$ED$16/20</f>
        <v>2.5949999999999989</v>
      </c>
      <c r="GD69" s="147">
        <f t="shared" ref="GD69:GE69" si="136">GC69</f>
        <v>2.5949999999999989</v>
      </c>
      <c r="GE69" s="147">
        <f t="shared" si="136"/>
        <v>2.5949999999999989</v>
      </c>
      <c r="GF69" s="147">
        <f t="shared" ref="GF69" si="137">GC69-$ED$16/20</f>
        <v>1.7299999999999989</v>
      </c>
      <c r="GG69" s="147">
        <f t="shared" ref="GG69:GH69" si="138">GF69</f>
        <v>1.7299999999999989</v>
      </c>
      <c r="GH69" s="147">
        <f t="shared" si="138"/>
        <v>1.7299999999999989</v>
      </c>
      <c r="GI69" s="147">
        <f>GF69-$ED$16/20</f>
        <v>0.86499999999999888</v>
      </c>
      <c r="GJ69" s="147">
        <f t="shared" ref="GJ69:GK69" si="139">GI69</f>
        <v>0.86499999999999888</v>
      </c>
      <c r="GK69" s="147">
        <f t="shared" si="139"/>
        <v>0.86499999999999888</v>
      </c>
      <c r="GL69" s="147">
        <v>0</v>
      </c>
      <c r="GM69" s="147">
        <v>0</v>
      </c>
      <c r="GN69" s="147">
        <v>0</v>
      </c>
      <c r="GO69" s="147">
        <v>0</v>
      </c>
      <c r="GP69" s="147">
        <v>0</v>
      </c>
      <c r="GQ69" s="147">
        <v>0</v>
      </c>
      <c r="GR69" s="147">
        <v>0</v>
      </c>
      <c r="GS69" s="147">
        <v>0</v>
      </c>
      <c r="GT69" s="147">
        <v>0</v>
      </c>
      <c r="GU69" s="147">
        <v>0</v>
      </c>
      <c r="GV69" s="147">
        <v>0</v>
      </c>
      <c r="GW69" s="147">
        <v>0</v>
      </c>
    </row>
    <row r="70" spans="1:205" s="120" customFormat="1">
      <c r="A70" s="174" t="s">
        <v>192</v>
      </c>
      <c r="B70" s="175">
        <v>64.249200000000002</v>
      </c>
      <c r="C70" s="175">
        <v>64.38684705882352</v>
      </c>
      <c r="D70" s="175">
        <v>64.38684705882352</v>
      </c>
      <c r="E70" s="175">
        <v>78.318896391986215</v>
      </c>
      <c r="F70" s="175">
        <v>78.318896391986215</v>
      </c>
      <c r="G70" s="175">
        <v>78.318896391986215</v>
      </c>
      <c r="H70" s="175">
        <v>75.758272478346115</v>
      </c>
      <c r="I70" s="175">
        <v>75.748840129979072</v>
      </c>
      <c r="J70" s="175">
        <v>75.748840129979072</v>
      </c>
      <c r="K70" s="175">
        <v>80.696840129979066</v>
      </c>
      <c r="L70" s="175">
        <v>80.696840129979066</v>
      </c>
      <c r="M70" s="175">
        <v>80.696840129979066</v>
      </c>
      <c r="N70" s="175">
        <v>73.764799999999994</v>
      </c>
      <c r="O70" s="175">
        <v>73.764799999999994</v>
      </c>
      <c r="P70" s="175">
        <v>73.764799999999994</v>
      </c>
      <c r="Q70" s="175">
        <v>60.980170370370381</v>
      </c>
      <c r="R70" s="175">
        <v>60.980170370370381</v>
      </c>
      <c r="S70" s="175">
        <v>60.980170370370381</v>
      </c>
      <c r="T70" s="175">
        <v>63.960249735449743</v>
      </c>
      <c r="U70" s="175">
        <v>63.960249735449743</v>
      </c>
      <c r="V70" s="175">
        <v>63.960249735449743</v>
      </c>
      <c r="W70" s="175">
        <v>63.102301909362779</v>
      </c>
      <c r="X70" s="175">
        <v>63.102301909362779</v>
      </c>
      <c r="Y70" s="175">
        <v>63.102301909362779</v>
      </c>
      <c r="Z70" s="175">
        <v>80.448400000000007</v>
      </c>
      <c r="AA70" s="175">
        <v>80.448400000000007</v>
      </c>
      <c r="AB70" s="175">
        <v>80.448400000000007</v>
      </c>
      <c r="AC70" s="175">
        <v>77.728400000000008</v>
      </c>
      <c r="AD70" s="175">
        <v>77.728400000000008</v>
      </c>
      <c r="AE70" s="175">
        <v>77.728400000000008</v>
      </c>
      <c r="AF70" s="175">
        <v>79.473022608695643</v>
      </c>
      <c r="AG70" s="175">
        <v>79.473022608695643</v>
      </c>
      <c r="AH70" s="175">
        <v>79.473022608695643</v>
      </c>
      <c r="AI70" s="175">
        <v>95.153182608695658</v>
      </c>
      <c r="AJ70" s="175">
        <v>95.117673556664286</v>
      </c>
      <c r="AK70" s="175">
        <v>95.117673556664286</v>
      </c>
      <c r="AL70" s="175">
        <v>89.810000000000016</v>
      </c>
      <c r="AM70" s="175">
        <v>89.810000000000016</v>
      </c>
      <c r="AN70" s="175">
        <v>89.810000000000016</v>
      </c>
      <c r="AO70" s="175">
        <v>75.683895822029285</v>
      </c>
      <c r="AP70" s="175">
        <v>75.143849868836995</v>
      </c>
      <c r="AQ70" s="175">
        <v>75.143849868836995</v>
      </c>
      <c r="AR70" s="175">
        <v>69.253849868837008</v>
      </c>
      <c r="AS70" s="175">
        <v>69.253849868837008</v>
      </c>
      <c r="AT70" s="175">
        <v>69.253849868837008</v>
      </c>
      <c r="AU70" s="175">
        <v>72.253849868836994</v>
      </c>
      <c r="AV70" s="175">
        <v>72.253849868836994</v>
      </c>
      <c r="AW70" s="175">
        <v>72.253849868836994</v>
      </c>
      <c r="AX70" s="175">
        <v>76.19</v>
      </c>
      <c r="AY70" s="175">
        <v>76.229820627802681</v>
      </c>
      <c r="AZ70" s="175">
        <v>76.229820627802681</v>
      </c>
      <c r="BA70" s="175">
        <v>79.769820627802687</v>
      </c>
      <c r="BB70" s="175">
        <v>79.769820627802687</v>
      </c>
      <c r="BC70" s="175">
        <v>79.769820627802687</v>
      </c>
      <c r="BD70" s="175">
        <v>81.414887892376683</v>
      </c>
      <c r="BE70" s="175">
        <v>81.414887892376683</v>
      </c>
      <c r="BF70" s="175">
        <v>81.414887892376683</v>
      </c>
      <c r="BG70" s="175">
        <v>78.514887892376692</v>
      </c>
      <c r="BH70" s="175">
        <v>78.514887892376692</v>
      </c>
      <c r="BI70" s="175">
        <v>77.961949976633889</v>
      </c>
      <c r="BJ70" s="175">
        <v>82.28</v>
      </c>
      <c r="BK70" s="175">
        <v>82.28</v>
      </c>
      <c r="BL70" s="175">
        <v>82.28</v>
      </c>
      <c r="BM70" s="175">
        <v>84.471040562377553</v>
      </c>
      <c r="BN70" s="175">
        <v>84.471040562377553</v>
      </c>
      <c r="BO70" s="175">
        <v>84.471040562377553</v>
      </c>
      <c r="BP70" s="175">
        <v>84.171040562377556</v>
      </c>
      <c r="BQ70" s="175">
        <v>84.171040562377556</v>
      </c>
      <c r="BR70" s="175">
        <v>84.171040562377556</v>
      </c>
      <c r="BS70" s="175">
        <v>84.711040562377548</v>
      </c>
      <c r="BT70" s="175">
        <v>84.711040562377548</v>
      </c>
      <c r="BU70" s="175">
        <v>84.711040562377548</v>
      </c>
      <c r="BV70" s="175">
        <v>88.199999999999989</v>
      </c>
      <c r="BW70" s="175">
        <v>88.199999999999989</v>
      </c>
      <c r="BX70" s="175">
        <v>88.199999999999989</v>
      </c>
      <c r="BY70" s="175">
        <v>82.35</v>
      </c>
      <c r="BZ70" s="175">
        <v>82.35</v>
      </c>
      <c r="CA70" s="175">
        <v>82.35</v>
      </c>
      <c r="CB70" s="175">
        <v>83.71</v>
      </c>
      <c r="CC70" s="175">
        <v>83.71</v>
      </c>
      <c r="CD70" s="175">
        <v>83.71</v>
      </c>
      <c r="CE70" s="175">
        <v>86.161405940594051</v>
      </c>
      <c r="CF70" s="175">
        <v>86.161405940594051</v>
      </c>
      <c r="CG70" s="175">
        <v>79.896769371433493</v>
      </c>
      <c r="CH70" s="175">
        <v>86.240000000000009</v>
      </c>
      <c r="CI70" s="175">
        <v>86.240000000000009</v>
      </c>
      <c r="CJ70" s="175">
        <v>86.240000000000009</v>
      </c>
      <c r="CK70" s="175">
        <v>81.137309546769529</v>
      </c>
      <c r="CL70" s="175">
        <v>80.951841575440383</v>
      </c>
      <c r="CM70" s="175">
        <v>80.947309546769532</v>
      </c>
      <c r="CN70" s="175">
        <v>77.692690453230483</v>
      </c>
      <c r="CO70" s="175">
        <v>77.692690453230483</v>
      </c>
      <c r="CP70" s="175">
        <v>79.95512750455373</v>
      </c>
      <c r="CQ70" s="175">
        <v>83.70512750455373</v>
      </c>
      <c r="CR70" s="175">
        <v>83.70512750455373</v>
      </c>
      <c r="CS70" s="175">
        <v>83.70512750455373</v>
      </c>
      <c r="CT70" s="175">
        <v>91.910000000000011</v>
      </c>
      <c r="CU70" s="175">
        <v>91.910000000000011</v>
      </c>
      <c r="CV70" s="175">
        <v>91.927464503042614</v>
      </c>
      <c r="CW70" s="174">
        <v>88.91</v>
      </c>
      <c r="CX70" s="174">
        <v>88.91</v>
      </c>
      <c r="CY70" s="174">
        <v>89.29</v>
      </c>
      <c r="CZ70" s="175">
        <v>88.087860238353201</v>
      </c>
      <c r="DA70" s="175">
        <v>88.087860238353201</v>
      </c>
      <c r="DB70" s="175">
        <v>88.087860238353201</v>
      </c>
      <c r="DC70" s="175">
        <v>92.004677681473453</v>
      </c>
      <c r="DD70" s="175">
        <v>92.004677681473453</v>
      </c>
      <c r="DE70" s="175">
        <v>92.004677681473453</v>
      </c>
      <c r="DF70" s="175">
        <v>90.355759312320913</v>
      </c>
      <c r="DG70" s="175">
        <v>90.343837201768139</v>
      </c>
      <c r="DH70" s="175">
        <v>90.38925177463247</v>
      </c>
      <c r="DI70" s="175">
        <v>87.906080301670926</v>
      </c>
      <c r="DJ70" s="175">
        <v>87.80334030396449</v>
      </c>
      <c r="DK70" s="175">
        <v>87.80334030396449</v>
      </c>
    </row>
    <row r="71" spans="1:205" s="120" customFormat="1">
      <c r="A71" s="170" t="s">
        <v>193</v>
      </c>
      <c r="B71" s="171">
        <v>0</v>
      </c>
      <c r="C71" s="171">
        <v>0</v>
      </c>
      <c r="D71" s="171">
        <v>0</v>
      </c>
      <c r="E71" s="171">
        <v>0</v>
      </c>
      <c r="F71" s="171">
        <v>0</v>
      </c>
      <c r="G71" s="171">
        <v>0</v>
      </c>
      <c r="H71" s="171">
        <v>0</v>
      </c>
      <c r="I71" s="171">
        <v>0</v>
      </c>
      <c r="J71" s="171">
        <v>0</v>
      </c>
      <c r="K71" s="171">
        <v>0</v>
      </c>
      <c r="L71" s="171">
        <v>0</v>
      </c>
      <c r="M71" s="171">
        <v>0</v>
      </c>
      <c r="N71" s="171">
        <v>0</v>
      </c>
      <c r="O71" s="171">
        <v>0</v>
      </c>
      <c r="P71" s="171">
        <v>0</v>
      </c>
      <c r="Q71" s="171">
        <v>0</v>
      </c>
      <c r="R71" s="171">
        <v>0</v>
      </c>
      <c r="S71" s="171">
        <v>0</v>
      </c>
      <c r="T71" s="171">
        <v>0</v>
      </c>
      <c r="U71" s="171">
        <v>0</v>
      </c>
      <c r="V71" s="171">
        <v>0</v>
      </c>
      <c r="W71" s="171">
        <v>0</v>
      </c>
      <c r="X71" s="171">
        <v>0</v>
      </c>
      <c r="Y71" s="171">
        <v>0</v>
      </c>
      <c r="Z71" s="171">
        <v>0</v>
      </c>
      <c r="AA71" s="171">
        <v>0</v>
      </c>
      <c r="AB71" s="171">
        <v>0</v>
      </c>
      <c r="AC71" s="171">
        <v>0</v>
      </c>
      <c r="AD71" s="171">
        <v>0</v>
      </c>
      <c r="AE71" s="171">
        <v>0</v>
      </c>
      <c r="AF71" s="171">
        <v>0</v>
      </c>
      <c r="AG71" s="171">
        <v>0</v>
      </c>
      <c r="AH71" s="171">
        <v>0</v>
      </c>
      <c r="AI71" s="171">
        <v>0</v>
      </c>
      <c r="AJ71" s="171">
        <v>0</v>
      </c>
      <c r="AK71" s="171">
        <v>0</v>
      </c>
      <c r="AL71" s="171">
        <v>0</v>
      </c>
      <c r="AM71" s="171">
        <v>0</v>
      </c>
      <c r="AN71" s="171">
        <v>0</v>
      </c>
      <c r="AO71" s="171">
        <v>0</v>
      </c>
      <c r="AP71" s="171">
        <v>0</v>
      </c>
      <c r="AQ71" s="171">
        <v>0</v>
      </c>
      <c r="AR71" s="171">
        <v>0</v>
      </c>
      <c r="AS71" s="171">
        <v>0</v>
      </c>
      <c r="AT71" s="171">
        <v>0</v>
      </c>
      <c r="AU71" s="171">
        <v>0</v>
      </c>
      <c r="AV71" s="171">
        <v>0</v>
      </c>
      <c r="AW71" s="171">
        <v>0</v>
      </c>
      <c r="AX71" s="171">
        <v>0</v>
      </c>
      <c r="AY71" s="171">
        <v>0</v>
      </c>
      <c r="AZ71" s="171">
        <v>0</v>
      </c>
      <c r="BA71" s="171">
        <v>0</v>
      </c>
      <c r="BB71" s="171">
        <v>0</v>
      </c>
      <c r="BC71" s="171">
        <v>0</v>
      </c>
      <c r="BD71" s="171">
        <v>0</v>
      </c>
      <c r="BE71" s="171">
        <v>0</v>
      </c>
      <c r="BF71" s="171">
        <v>0</v>
      </c>
      <c r="BG71" s="171">
        <v>0</v>
      </c>
      <c r="BH71" s="171">
        <v>0</v>
      </c>
      <c r="BI71" s="171">
        <v>0</v>
      </c>
      <c r="BJ71" s="171">
        <v>1.6</v>
      </c>
      <c r="BK71" s="171">
        <v>1.6</v>
      </c>
      <c r="BL71" s="171">
        <v>1.6</v>
      </c>
      <c r="BM71" s="171">
        <v>1.6</v>
      </c>
      <c r="BN71" s="171">
        <v>1.6</v>
      </c>
      <c r="BO71" s="171">
        <v>1.6</v>
      </c>
      <c r="BP71" s="171">
        <v>1.6</v>
      </c>
      <c r="BQ71" s="171">
        <v>1.6</v>
      </c>
      <c r="BR71" s="171">
        <v>1.6</v>
      </c>
      <c r="BS71" s="171">
        <v>1.6</v>
      </c>
      <c r="BT71" s="171">
        <v>1.6</v>
      </c>
      <c r="BU71" s="171">
        <v>1.6</v>
      </c>
      <c r="BV71" s="171">
        <v>3</v>
      </c>
      <c r="BW71" s="171">
        <v>3</v>
      </c>
      <c r="BX71" s="171">
        <v>3</v>
      </c>
      <c r="BY71" s="171">
        <v>3</v>
      </c>
      <c r="BZ71" s="171">
        <v>3</v>
      </c>
      <c r="CA71" s="171">
        <v>3</v>
      </c>
      <c r="CB71" s="171">
        <v>3</v>
      </c>
      <c r="CC71" s="171">
        <v>3</v>
      </c>
      <c r="CD71" s="171">
        <v>3</v>
      </c>
      <c r="CE71" s="171">
        <v>3</v>
      </c>
      <c r="CF71" s="171">
        <v>3</v>
      </c>
      <c r="CG71" s="171">
        <v>3</v>
      </c>
      <c r="CH71" s="171">
        <v>3.5</v>
      </c>
      <c r="CI71" s="171">
        <v>2.1</v>
      </c>
      <c r="CJ71" s="171">
        <v>2.1</v>
      </c>
      <c r="CK71" s="171">
        <v>2.1</v>
      </c>
      <c r="CL71" s="171">
        <v>2.1</v>
      </c>
      <c r="CM71" s="171">
        <v>2.1</v>
      </c>
      <c r="CN71" s="171">
        <v>2.1</v>
      </c>
      <c r="CO71" s="171">
        <v>2.1</v>
      </c>
      <c r="CP71" s="171">
        <v>2.1</v>
      </c>
      <c r="CQ71" s="171">
        <v>2.1</v>
      </c>
      <c r="CR71" s="171">
        <v>2.1</v>
      </c>
      <c r="CS71" s="171">
        <v>2.1</v>
      </c>
      <c r="CT71" s="172">
        <v>0.4</v>
      </c>
      <c r="CU71" s="172">
        <v>0.4</v>
      </c>
      <c r="CV71" s="172">
        <v>0.4</v>
      </c>
      <c r="CW71" s="170">
        <v>0.4</v>
      </c>
      <c r="CX71" s="170">
        <v>0.4</v>
      </c>
      <c r="CY71" s="170">
        <v>0.4</v>
      </c>
      <c r="CZ71" s="171">
        <v>0.4</v>
      </c>
      <c r="DA71" s="171">
        <v>0.4</v>
      </c>
      <c r="DB71" s="171">
        <v>0.4</v>
      </c>
      <c r="DC71" s="171">
        <v>0.4</v>
      </c>
      <c r="DD71" s="171">
        <v>0.4</v>
      </c>
      <c r="DE71" s="171">
        <v>0.4</v>
      </c>
      <c r="DF71" s="171">
        <v>0.4</v>
      </c>
      <c r="DG71" s="171">
        <v>0.4</v>
      </c>
      <c r="DH71" s="171">
        <v>0.4</v>
      </c>
      <c r="DI71" s="171">
        <v>0.4</v>
      </c>
      <c r="DJ71" s="171">
        <v>0.4</v>
      </c>
      <c r="DK71" s="171">
        <v>0.4</v>
      </c>
    </row>
    <row r="72" spans="1:205" s="120" customFormat="1">
      <c r="A72" s="170" t="s">
        <v>194</v>
      </c>
      <c r="B72" s="171">
        <v>1</v>
      </c>
      <c r="C72" s="171">
        <v>1</v>
      </c>
      <c r="D72" s="171">
        <v>1</v>
      </c>
      <c r="E72" s="171">
        <v>1</v>
      </c>
      <c r="F72" s="171">
        <v>1</v>
      </c>
      <c r="G72" s="171">
        <v>1</v>
      </c>
      <c r="H72" s="171">
        <v>1</v>
      </c>
      <c r="I72" s="171">
        <v>1</v>
      </c>
      <c r="J72" s="171">
        <v>1</v>
      </c>
      <c r="K72" s="171">
        <v>1</v>
      </c>
      <c r="L72" s="171">
        <v>1</v>
      </c>
      <c r="M72" s="171">
        <v>1</v>
      </c>
      <c r="N72" s="171">
        <v>1</v>
      </c>
      <c r="O72" s="171">
        <v>1</v>
      </c>
      <c r="P72" s="171">
        <v>1</v>
      </c>
      <c r="Q72" s="171">
        <v>1</v>
      </c>
      <c r="R72" s="171">
        <v>1</v>
      </c>
      <c r="S72" s="171">
        <v>1</v>
      </c>
      <c r="T72" s="171">
        <v>1</v>
      </c>
      <c r="U72" s="171">
        <v>1</v>
      </c>
      <c r="V72" s="171">
        <v>1</v>
      </c>
      <c r="W72" s="171">
        <v>1</v>
      </c>
      <c r="X72" s="171">
        <v>1</v>
      </c>
      <c r="Y72" s="171">
        <v>1</v>
      </c>
      <c r="Z72" s="171">
        <v>1</v>
      </c>
      <c r="AA72" s="171">
        <v>1</v>
      </c>
      <c r="AB72" s="171">
        <v>1</v>
      </c>
      <c r="AC72" s="171">
        <v>1</v>
      </c>
      <c r="AD72" s="171">
        <v>1</v>
      </c>
      <c r="AE72" s="171">
        <v>1</v>
      </c>
      <c r="AF72" s="171">
        <v>1</v>
      </c>
      <c r="AG72" s="171">
        <v>1</v>
      </c>
      <c r="AH72" s="171">
        <v>1</v>
      </c>
      <c r="AI72" s="171">
        <v>1</v>
      </c>
      <c r="AJ72" s="171">
        <v>1</v>
      </c>
      <c r="AK72" s="171">
        <v>1</v>
      </c>
      <c r="AL72" s="171">
        <v>1</v>
      </c>
      <c r="AM72" s="171">
        <v>1</v>
      </c>
      <c r="AN72" s="171">
        <v>1</v>
      </c>
      <c r="AO72" s="171">
        <v>1</v>
      </c>
      <c r="AP72" s="171">
        <v>1</v>
      </c>
      <c r="AQ72" s="171">
        <v>1</v>
      </c>
      <c r="AR72" s="171">
        <v>1</v>
      </c>
      <c r="AS72" s="171">
        <v>1</v>
      </c>
      <c r="AT72" s="171">
        <v>1</v>
      </c>
      <c r="AU72" s="171">
        <v>1</v>
      </c>
      <c r="AV72" s="171">
        <v>1</v>
      </c>
      <c r="AW72" s="171">
        <v>1</v>
      </c>
      <c r="AX72" s="171">
        <v>1</v>
      </c>
      <c r="AY72" s="171">
        <v>1</v>
      </c>
      <c r="AZ72" s="171">
        <v>1</v>
      </c>
      <c r="BA72" s="171">
        <v>1</v>
      </c>
      <c r="BB72" s="171">
        <v>1</v>
      </c>
      <c r="BC72" s="171">
        <v>1</v>
      </c>
      <c r="BD72" s="171">
        <v>1</v>
      </c>
      <c r="BE72" s="171">
        <v>1</v>
      </c>
      <c r="BF72" s="171">
        <v>1</v>
      </c>
      <c r="BG72" s="171">
        <v>1</v>
      </c>
      <c r="BH72" s="171">
        <v>1</v>
      </c>
      <c r="BI72" s="171">
        <v>1</v>
      </c>
      <c r="BJ72" s="171">
        <v>1</v>
      </c>
      <c r="BK72" s="171">
        <v>1</v>
      </c>
      <c r="BL72" s="171">
        <v>1</v>
      </c>
      <c r="BM72" s="171">
        <v>1</v>
      </c>
      <c r="BN72" s="171">
        <v>1</v>
      </c>
      <c r="BO72" s="171">
        <v>1</v>
      </c>
      <c r="BP72" s="171">
        <v>1</v>
      </c>
      <c r="BQ72" s="171">
        <v>1</v>
      </c>
      <c r="BR72" s="171">
        <v>1</v>
      </c>
      <c r="BS72" s="171">
        <v>1</v>
      </c>
      <c r="BT72" s="171">
        <v>1</v>
      </c>
      <c r="BU72" s="171">
        <v>1</v>
      </c>
      <c r="BV72" s="171">
        <v>1</v>
      </c>
      <c r="BW72" s="171">
        <v>1</v>
      </c>
      <c r="BX72" s="171">
        <v>1</v>
      </c>
      <c r="BY72" s="171">
        <v>1</v>
      </c>
      <c r="BZ72" s="171">
        <v>1</v>
      </c>
      <c r="CA72" s="171">
        <v>1</v>
      </c>
      <c r="CB72" s="171">
        <v>1</v>
      </c>
      <c r="CC72" s="171">
        <v>1</v>
      </c>
      <c r="CD72" s="171">
        <v>1</v>
      </c>
      <c r="CE72" s="171">
        <v>1</v>
      </c>
      <c r="CF72" s="171">
        <v>1</v>
      </c>
      <c r="CG72" s="171">
        <v>1</v>
      </c>
      <c r="CH72" s="171">
        <v>1</v>
      </c>
      <c r="CI72" s="171">
        <v>1</v>
      </c>
      <c r="CJ72" s="171">
        <v>1</v>
      </c>
      <c r="CK72" s="171">
        <v>1</v>
      </c>
      <c r="CL72" s="171">
        <v>1</v>
      </c>
      <c r="CM72" s="171">
        <v>1</v>
      </c>
      <c r="CN72" s="171">
        <v>1</v>
      </c>
      <c r="CO72" s="171">
        <v>1</v>
      </c>
      <c r="CP72" s="171">
        <v>1</v>
      </c>
      <c r="CQ72" s="171">
        <v>1</v>
      </c>
      <c r="CR72" s="171">
        <v>1</v>
      </c>
      <c r="CS72" s="171">
        <v>1</v>
      </c>
      <c r="CT72" s="172">
        <v>0</v>
      </c>
      <c r="CU72" s="172">
        <v>0</v>
      </c>
      <c r="CV72" s="172">
        <v>0</v>
      </c>
      <c r="CW72" s="170">
        <v>0</v>
      </c>
      <c r="CX72" s="170">
        <v>0</v>
      </c>
      <c r="CY72" s="170">
        <v>0</v>
      </c>
      <c r="CZ72" s="171">
        <v>0</v>
      </c>
      <c r="DA72" s="171">
        <v>0</v>
      </c>
      <c r="DB72" s="171">
        <v>0</v>
      </c>
      <c r="DC72" s="171">
        <v>0</v>
      </c>
      <c r="DD72" s="171">
        <v>0</v>
      </c>
      <c r="DE72" s="171">
        <v>0</v>
      </c>
      <c r="DF72" s="171">
        <v>0</v>
      </c>
      <c r="DG72" s="171">
        <v>0</v>
      </c>
      <c r="DH72" s="171">
        <v>0</v>
      </c>
      <c r="DI72" s="171">
        <v>0</v>
      </c>
      <c r="DJ72" s="171">
        <v>0</v>
      </c>
      <c r="DK72" s="171">
        <v>0</v>
      </c>
    </row>
    <row r="73" spans="1:205" s="120" customFormat="1">
      <c r="A73" s="170" t="s">
        <v>195</v>
      </c>
      <c r="B73" s="171">
        <v>0</v>
      </c>
      <c r="C73" s="171">
        <v>0</v>
      </c>
      <c r="D73" s="171">
        <v>0</v>
      </c>
      <c r="E73" s="171">
        <v>0</v>
      </c>
      <c r="F73" s="171">
        <v>0</v>
      </c>
      <c r="G73" s="171">
        <v>0</v>
      </c>
      <c r="H73" s="171">
        <v>0</v>
      </c>
      <c r="I73" s="171">
        <v>0</v>
      </c>
      <c r="J73" s="171">
        <v>0</v>
      </c>
      <c r="K73" s="171">
        <v>0</v>
      </c>
      <c r="L73" s="171">
        <v>0</v>
      </c>
      <c r="M73" s="171">
        <v>0</v>
      </c>
      <c r="N73" s="171">
        <v>0</v>
      </c>
      <c r="O73" s="171">
        <v>0</v>
      </c>
      <c r="P73" s="171">
        <v>0</v>
      </c>
      <c r="Q73" s="171">
        <v>0</v>
      </c>
      <c r="R73" s="171">
        <v>0</v>
      </c>
      <c r="S73" s="171">
        <v>0</v>
      </c>
      <c r="T73" s="171">
        <v>0</v>
      </c>
      <c r="U73" s="171">
        <v>0</v>
      </c>
      <c r="V73" s="171">
        <v>0</v>
      </c>
      <c r="W73" s="171">
        <v>0</v>
      </c>
      <c r="X73" s="171">
        <v>0</v>
      </c>
      <c r="Y73" s="171">
        <v>0</v>
      </c>
      <c r="Z73" s="171">
        <v>0</v>
      </c>
      <c r="AA73" s="171">
        <v>0</v>
      </c>
      <c r="AB73" s="171">
        <v>0</v>
      </c>
      <c r="AC73" s="171">
        <v>0</v>
      </c>
      <c r="AD73" s="171">
        <v>0</v>
      </c>
      <c r="AE73" s="171">
        <v>0</v>
      </c>
      <c r="AF73" s="171">
        <v>0</v>
      </c>
      <c r="AG73" s="171">
        <v>0</v>
      </c>
      <c r="AH73" s="171">
        <v>0</v>
      </c>
      <c r="AI73" s="171">
        <v>0</v>
      </c>
      <c r="AJ73" s="171">
        <v>0</v>
      </c>
      <c r="AK73" s="171">
        <v>0</v>
      </c>
      <c r="AL73" s="171">
        <v>0</v>
      </c>
      <c r="AM73" s="171">
        <v>0</v>
      </c>
      <c r="AN73" s="171">
        <v>0</v>
      </c>
      <c r="AO73" s="171">
        <v>0</v>
      </c>
      <c r="AP73" s="171">
        <v>0</v>
      </c>
      <c r="AQ73" s="171">
        <v>0</v>
      </c>
      <c r="AR73" s="171">
        <v>0</v>
      </c>
      <c r="AS73" s="171">
        <v>0</v>
      </c>
      <c r="AT73" s="171">
        <v>0</v>
      </c>
      <c r="AU73" s="171">
        <v>0</v>
      </c>
      <c r="AV73" s="171">
        <v>0</v>
      </c>
      <c r="AW73" s="171">
        <v>0</v>
      </c>
      <c r="AX73" s="171">
        <v>0</v>
      </c>
      <c r="AY73" s="171">
        <v>0</v>
      </c>
      <c r="AZ73" s="171">
        <v>0</v>
      </c>
      <c r="BA73" s="171">
        <v>0</v>
      </c>
      <c r="BB73" s="171">
        <v>0</v>
      </c>
      <c r="BC73" s="171">
        <v>0</v>
      </c>
      <c r="BD73" s="171">
        <v>0</v>
      </c>
      <c r="BE73" s="171">
        <v>0</v>
      </c>
      <c r="BF73" s="171">
        <v>0</v>
      </c>
      <c r="BG73" s="171">
        <v>0</v>
      </c>
      <c r="BH73" s="171">
        <v>0</v>
      </c>
      <c r="BI73" s="171">
        <v>0</v>
      </c>
      <c r="BJ73" s="171">
        <v>0</v>
      </c>
      <c r="BK73" s="171">
        <v>0</v>
      </c>
      <c r="BL73" s="171">
        <v>0</v>
      </c>
      <c r="BM73" s="171">
        <v>0</v>
      </c>
      <c r="BN73" s="171">
        <v>0</v>
      </c>
      <c r="BO73" s="171">
        <v>0</v>
      </c>
      <c r="BP73" s="171">
        <v>0</v>
      </c>
      <c r="BQ73" s="171">
        <v>0</v>
      </c>
      <c r="BR73" s="171">
        <v>0</v>
      </c>
      <c r="BS73" s="171">
        <v>0</v>
      </c>
      <c r="BT73" s="171">
        <v>0</v>
      </c>
      <c r="BU73" s="171">
        <v>0</v>
      </c>
      <c r="BV73" s="171">
        <v>0</v>
      </c>
      <c r="BW73" s="171">
        <v>0</v>
      </c>
      <c r="BX73" s="171">
        <v>0</v>
      </c>
      <c r="BY73" s="171">
        <v>0</v>
      </c>
      <c r="BZ73" s="171">
        <v>0</v>
      </c>
      <c r="CA73" s="171">
        <v>0</v>
      </c>
      <c r="CB73" s="171">
        <v>0</v>
      </c>
      <c r="CC73" s="171">
        <v>0</v>
      </c>
      <c r="CD73" s="171">
        <v>0</v>
      </c>
      <c r="CE73" s="171">
        <v>0</v>
      </c>
      <c r="CF73" s="171">
        <v>0</v>
      </c>
      <c r="CG73" s="171">
        <v>0</v>
      </c>
      <c r="CH73" s="171">
        <v>0</v>
      </c>
      <c r="CI73" s="171">
        <v>0</v>
      </c>
      <c r="CJ73" s="171">
        <v>0</v>
      </c>
      <c r="CK73" s="171">
        <v>0</v>
      </c>
      <c r="CL73" s="171">
        <v>0</v>
      </c>
      <c r="CM73" s="171">
        <v>0</v>
      </c>
      <c r="CN73" s="171">
        <v>0</v>
      </c>
      <c r="CO73" s="171">
        <v>0</v>
      </c>
      <c r="CP73" s="171">
        <v>0</v>
      </c>
      <c r="CQ73" s="171">
        <v>0</v>
      </c>
      <c r="CR73" s="171">
        <v>0</v>
      </c>
      <c r="CS73" s="171">
        <v>0</v>
      </c>
      <c r="CT73" s="172">
        <v>0</v>
      </c>
      <c r="CU73" s="172">
        <v>0</v>
      </c>
      <c r="CV73" s="172">
        <v>0</v>
      </c>
      <c r="CW73" s="170">
        <v>0</v>
      </c>
      <c r="CX73" s="170">
        <v>0</v>
      </c>
      <c r="CY73" s="170">
        <v>0</v>
      </c>
      <c r="CZ73" s="171">
        <v>0</v>
      </c>
      <c r="DA73" s="171">
        <v>0</v>
      </c>
      <c r="DB73" s="171">
        <v>0</v>
      </c>
      <c r="DC73" s="171">
        <v>0</v>
      </c>
      <c r="DD73" s="171">
        <v>0</v>
      </c>
      <c r="DE73" s="171">
        <v>0</v>
      </c>
      <c r="DF73" s="171">
        <v>0</v>
      </c>
      <c r="DG73" s="171">
        <v>0</v>
      </c>
      <c r="DH73" s="171">
        <v>0</v>
      </c>
      <c r="DI73" s="171">
        <v>0</v>
      </c>
      <c r="DJ73" s="171">
        <v>0</v>
      </c>
      <c r="DK73" s="171">
        <v>0</v>
      </c>
    </row>
    <row r="74" spans="1:205" s="120" customFormat="1">
      <c r="A74" s="170" t="s">
        <v>196</v>
      </c>
      <c r="B74" s="171">
        <v>8.85</v>
      </c>
      <c r="C74" s="171">
        <v>8.85</v>
      </c>
      <c r="D74" s="171">
        <v>8.85</v>
      </c>
      <c r="E74" s="171">
        <v>8.85</v>
      </c>
      <c r="F74" s="171">
        <v>8.85</v>
      </c>
      <c r="G74" s="171">
        <v>8.85</v>
      </c>
      <c r="H74" s="171">
        <v>8.85</v>
      </c>
      <c r="I74" s="171">
        <v>8.85</v>
      </c>
      <c r="J74" s="171">
        <v>8.85</v>
      </c>
      <c r="K74" s="171">
        <v>8.85</v>
      </c>
      <c r="L74" s="171">
        <v>8.85</v>
      </c>
      <c r="M74" s="171">
        <v>8.85</v>
      </c>
      <c r="N74" s="171">
        <v>8.85</v>
      </c>
      <c r="O74" s="171">
        <v>8.85</v>
      </c>
      <c r="P74" s="171">
        <v>8.85</v>
      </c>
      <c r="Q74" s="171">
        <v>8.85</v>
      </c>
      <c r="R74" s="171">
        <v>8.85</v>
      </c>
      <c r="S74" s="171">
        <v>8.85</v>
      </c>
      <c r="T74" s="171">
        <v>8.85</v>
      </c>
      <c r="U74" s="171">
        <v>8.85</v>
      </c>
      <c r="V74" s="171">
        <v>8.85</v>
      </c>
      <c r="W74" s="171">
        <v>8.85</v>
      </c>
      <c r="X74" s="171">
        <v>8.85</v>
      </c>
      <c r="Y74" s="171">
        <v>8.85</v>
      </c>
      <c r="Z74" s="171">
        <v>8.65</v>
      </c>
      <c r="AA74" s="171">
        <v>8.65</v>
      </c>
      <c r="AB74" s="171">
        <v>8.65</v>
      </c>
      <c r="AC74" s="171">
        <v>8.65</v>
      </c>
      <c r="AD74" s="171">
        <v>8.65</v>
      </c>
      <c r="AE74" s="171">
        <v>8.65</v>
      </c>
      <c r="AF74" s="171">
        <v>8.65</v>
      </c>
      <c r="AG74" s="171">
        <v>8.65</v>
      </c>
      <c r="AH74" s="171">
        <v>8.65</v>
      </c>
      <c r="AI74" s="171">
        <v>8.65</v>
      </c>
      <c r="AJ74" s="171">
        <v>8.65</v>
      </c>
      <c r="AK74" s="171">
        <v>8.65</v>
      </c>
      <c r="AL74" s="171">
        <v>8.75</v>
      </c>
      <c r="AM74" s="171">
        <v>8.75</v>
      </c>
      <c r="AN74" s="171">
        <v>8.75</v>
      </c>
      <c r="AO74" s="171">
        <v>8.75</v>
      </c>
      <c r="AP74" s="171">
        <v>8.75</v>
      </c>
      <c r="AQ74" s="171">
        <v>8.75</v>
      </c>
      <c r="AR74" s="171">
        <v>8.75</v>
      </c>
      <c r="AS74" s="171">
        <v>8.75</v>
      </c>
      <c r="AT74" s="171">
        <v>8.75</v>
      </c>
      <c r="AU74" s="171">
        <v>8.75</v>
      </c>
      <c r="AV74" s="171">
        <v>8.75</v>
      </c>
      <c r="AW74" s="171">
        <v>8.75</v>
      </c>
      <c r="AX74" s="171">
        <v>6.12</v>
      </c>
      <c r="AY74" s="171">
        <v>6.12</v>
      </c>
      <c r="AZ74" s="171">
        <v>6.12</v>
      </c>
      <c r="BA74" s="171">
        <v>6.12</v>
      </c>
      <c r="BB74" s="171">
        <v>6.12</v>
      </c>
      <c r="BC74" s="171">
        <v>6.12</v>
      </c>
      <c r="BD74" s="171">
        <v>6.12</v>
      </c>
      <c r="BE74" s="171">
        <v>6.12</v>
      </c>
      <c r="BF74" s="171">
        <v>6.12</v>
      </c>
      <c r="BG74" s="171">
        <v>6.12</v>
      </c>
      <c r="BH74" s="171">
        <v>6.12</v>
      </c>
      <c r="BI74" s="171">
        <v>6.12</v>
      </c>
      <c r="BJ74" s="171">
        <v>6.22</v>
      </c>
      <c r="BK74" s="171">
        <v>6.22</v>
      </c>
      <c r="BL74" s="171">
        <v>6.22</v>
      </c>
      <c r="BM74" s="171">
        <v>6.22</v>
      </c>
      <c r="BN74" s="171">
        <v>6.22</v>
      </c>
      <c r="BO74" s="171">
        <v>6.22</v>
      </c>
      <c r="BP74" s="171">
        <v>6.22</v>
      </c>
      <c r="BQ74" s="171">
        <v>6.22</v>
      </c>
      <c r="BR74" s="171">
        <v>6.22</v>
      </c>
      <c r="BS74" s="171">
        <v>6.22</v>
      </c>
      <c r="BT74" s="171">
        <v>6.22</v>
      </c>
      <c r="BU74" s="171">
        <v>6.22</v>
      </c>
      <c r="BV74" s="171">
        <v>6.31</v>
      </c>
      <c r="BW74" s="171">
        <v>6.31</v>
      </c>
      <c r="BX74" s="171">
        <v>6.31</v>
      </c>
      <c r="BY74" s="171">
        <v>6.31</v>
      </c>
      <c r="BZ74" s="171">
        <v>6.31</v>
      </c>
      <c r="CA74" s="171">
        <v>6.31</v>
      </c>
      <c r="CB74" s="171">
        <v>6.31</v>
      </c>
      <c r="CC74" s="171">
        <v>6.31</v>
      </c>
      <c r="CD74" s="171">
        <v>6.31</v>
      </c>
      <c r="CE74" s="171">
        <v>6.31</v>
      </c>
      <c r="CF74" s="171">
        <v>6.31</v>
      </c>
      <c r="CG74" s="171">
        <v>6.31</v>
      </c>
      <c r="CH74" s="171">
        <v>6.41</v>
      </c>
      <c r="CI74" s="171">
        <v>6.41</v>
      </c>
      <c r="CJ74" s="171">
        <v>6.41</v>
      </c>
      <c r="CK74" s="171">
        <v>6.41</v>
      </c>
      <c r="CL74" s="171">
        <v>6.41</v>
      </c>
      <c r="CM74" s="171">
        <v>6.41</v>
      </c>
      <c r="CN74" s="171">
        <v>6.41</v>
      </c>
      <c r="CO74" s="171">
        <v>6.41</v>
      </c>
      <c r="CP74" s="171">
        <v>6.41</v>
      </c>
      <c r="CQ74" s="171">
        <v>6.41</v>
      </c>
      <c r="CR74" s="171">
        <v>6.41</v>
      </c>
      <c r="CS74" s="171">
        <v>6.41</v>
      </c>
      <c r="CT74" s="172">
        <v>0</v>
      </c>
      <c r="CU74" s="172">
        <v>0</v>
      </c>
      <c r="CV74" s="172">
        <v>0</v>
      </c>
      <c r="CW74" s="170">
        <v>0</v>
      </c>
      <c r="CX74" s="170">
        <v>0</v>
      </c>
      <c r="CY74" s="170">
        <v>0</v>
      </c>
      <c r="CZ74" s="171">
        <v>0</v>
      </c>
      <c r="DA74" s="171">
        <v>0</v>
      </c>
      <c r="DB74" s="171">
        <v>0</v>
      </c>
      <c r="DC74" s="171">
        <v>0</v>
      </c>
      <c r="DD74" s="171">
        <v>0</v>
      </c>
      <c r="DE74" s="171">
        <v>0</v>
      </c>
      <c r="DF74" s="171">
        <v>0</v>
      </c>
      <c r="DG74" s="171">
        <v>0</v>
      </c>
      <c r="DH74" s="171">
        <v>0</v>
      </c>
      <c r="DI74" s="171">
        <v>0</v>
      </c>
      <c r="DJ74" s="171">
        <v>0</v>
      </c>
      <c r="DK74" s="171">
        <v>0</v>
      </c>
    </row>
    <row r="75" spans="1:205" s="120" customFormat="1">
      <c r="A75" s="170" t="s">
        <v>197</v>
      </c>
      <c r="B75" s="171">
        <v>0</v>
      </c>
      <c r="C75" s="171">
        <v>0</v>
      </c>
      <c r="D75" s="171">
        <v>0</v>
      </c>
      <c r="E75" s="171">
        <v>0</v>
      </c>
      <c r="F75" s="171">
        <v>0</v>
      </c>
      <c r="G75" s="171">
        <v>0</v>
      </c>
      <c r="H75" s="171">
        <v>0</v>
      </c>
      <c r="I75" s="171">
        <v>0</v>
      </c>
      <c r="J75" s="171">
        <v>0</v>
      </c>
      <c r="K75" s="171">
        <v>0</v>
      </c>
      <c r="L75" s="171">
        <v>0</v>
      </c>
      <c r="M75" s="171">
        <v>0</v>
      </c>
      <c r="N75" s="171">
        <v>0</v>
      </c>
      <c r="O75" s="171">
        <v>0</v>
      </c>
      <c r="P75" s="171">
        <v>0</v>
      </c>
      <c r="Q75" s="171">
        <v>0</v>
      </c>
      <c r="R75" s="171">
        <v>0</v>
      </c>
      <c r="S75" s="171">
        <v>0</v>
      </c>
      <c r="T75" s="171">
        <v>0</v>
      </c>
      <c r="U75" s="171">
        <v>0</v>
      </c>
      <c r="V75" s="171">
        <v>0</v>
      </c>
      <c r="W75" s="171">
        <v>0</v>
      </c>
      <c r="X75" s="171">
        <v>0</v>
      </c>
      <c r="Y75" s="171">
        <v>0</v>
      </c>
      <c r="Z75" s="171">
        <v>0</v>
      </c>
      <c r="AA75" s="171">
        <v>0</v>
      </c>
      <c r="AB75" s="171">
        <v>0</v>
      </c>
      <c r="AC75" s="171">
        <v>0</v>
      </c>
      <c r="AD75" s="171">
        <v>0</v>
      </c>
      <c r="AE75" s="171">
        <v>0</v>
      </c>
      <c r="AF75" s="171">
        <v>0</v>
      </c>
      <c r="AG75" s="171">
        <v>0</v>
      </c>
      <c r="AH75" s="171">
        <v>0</v>
      </c>
      <c r="AI75" s="171">
        <v>0</v>
      </c>
      <c r="AJ75" s="171">
        <v>0</v>
      </c>
      <c r="AK75" s="171">
        <v>0</v>
      </c>
      <c r="AL75" s="171">
        <v>0</v>
      </c>
      <c r="AM75" s="171">
        <v>0</v>
      </c>
      <c r="AN75" s="171">
        <v>0</v>
      </c>
      <c r="AO75" s="171">
        <v>0</v>
      </c>
      <c r="AP75" s="171">
        <v>0</v>
      </c>
      <c r="AQ75" s="171">
        <v>0</v>
      </c>
      <c r="AR75" s="171">
        <v>0</v>
      </c>
      <c r="AS75" s="171">
        <v>0</v>
      </c>
      <c r="AT75" s="171">
        <v>0</v>
      </c>
      <c r="AU75" s="171">
        <v>0</v>
      </c>
      <c r="AV75" s="171">
        <v>0</v>
      </c>
      <c r="AW75" s="171">
        <v>0</v>
      </c>
      <c r="AX75" s="171">
        <v>0</v>
      </c>
      <c r="AY75" s="171">
        <v>0</v>
      </c>
      <c r="AZ75" s="171">
        <v>0</v>
      </c>
      <c r="BA75" s="171">
        <v>0</v>
      </c>
      <c r="BB75" s="171">
        <v>0</v>
      </c>
      <c r="BC75" s="171">
        <v>0</v>
      </c>
      <c r="BD75" s="171">
        <v>0</v>
      </c>
      <c r="BE75" s="171">
        <v>0</v>
      </c>
      <c r="BF75" s="171">
        <v>0</v>
      </c>
      <c r="BG75" s="171">
        <v>0</v>
      </c>
      <c r="BH75" s="171">
        <v>0</v>
      </c>
      <c r="BI75" s="171">
        <v>0</v>
      </c>
      <c r="BJ75" s="171">
        <v>0</v>
      </c>
      <c r="BK75" s="171">
        <v>0</v>
      </c>
      <c r="BL75" s="171">
        <v>0</v>
      </c>
      <c r="BM75" s="171">
        <v>0</v>
      </c>
      <c r="BN75" s="171">
        <v>0</v>
      </c>
      <c r="BO75" s="171">
        <v>0</v>
      </c>
      <c r="BP75" s="171">
        <v>0</v>
      </c>
      <c r="BQ75" s="171">
        <v>0</v>
      </c>
      <c r="BR75" s="171">
        <v>0</v>
      </c>
      <c r="BS75" s="171">
        <v>0</v>
      </c>
      <c r="BT75" s="171">
        <v>0</v>
      </c>
      <c r="BU75" s="171">
        <v>0</v>
      </c>
      <c r="BV75" s="171">
        <v>0</v>
      </c>
      <c r="BW75" s="171">
        <v>0</v>
      </c>
      <c r="BX75" s="171">
        <v>0</v>
      </c>
      <c r="BY75" s="171">
        <v>0</v>
      </c>
      <c r="BZ75" s="171">
        <v>0</v>
      </c>
      <c r="CA75" s="171">
        <v>0</v>
      </c>
      <c r="CB75" s="171">
        <v>0</v>
      </c>
      <c r="CC75" s="171">
        <v>0</v>
      </c>
      <c r="CD75" s="171">
        <v>0</v>
      </c>
      <c r="CE75" s="171">
        <v>0</v>
      </c>
      <c r="CF75" s="171">
        <v>0</v>
      </c>
      <c r="CG75" s="171">
        <v>0</v>
      </c>
      <c r="CH75" s="171">
        <v>0</v>
      </c>
      <c r="CI75" s="171">
        <v>0</v>
      </c>
      <c r="CJ75" s="171">
        <v>0</v>
      </c>
      <c r="CK75" s="171">
        <v>0</v>
      </c>
      <c r="CL75" s="171">
        <v>0</v>
      </c>
      <c r="CM75" s="171">
        <v>0</v>
      </c>
      <c r="CN75" s="171">
        <v>0</v>
      </c>
      <c r="CO75" s="171">
        <v>0</v>
      </c>
      <c r="CP75" s="171">
        <v>0</v>
      </c>
      <c r="CQ75" s="171">
        <v>0</v>
      </c>
      <c r="CR75" s="171">
        <v>0</v>
      </c>
      <c r="CS75" s="171">
        <v>0</v>
      </c>
      <c r="CT75" s="172">
        <v>0</v>
      </c>
      <c r="CU75" s="172">
        <v>0</v>
      </c>
      <c r="CV75" s="172">
        <v>0</v>
      </c>
      <c r="CW75" s="170">
        <v>0</v>
      </c>
      <c r="CX75" s="170">
        <v>0</v>
      </c>
      <c r="CY75" s="170">
        <v>0</v>
      </c>
      <c r="CZ75" s="171">
        <v>0</v>
      </c>
      <c r="DA75" s="171">
        <v>0</v>
      </c>
      <c r="DB75" s="171">
        <v>0</v>
      </c>
      <c r="DC75" s="171">
        <v>0</v>
      </c>
      <c r="DD75" s="171">
        <v>0</v>
      </c>
      <c r="DE75" s="171">
        <v>0</v>
      </c>
      <c r="DF75" s="171">
        <v>0</v>
      </c>
      <c r="DG75" s="171">
        <v>0</v>
      </c>
      <c r="DH75" s="171">
        <v>0</v>
      </c>
      <c r="DI75" s="171">
        <v>0</v>
      </c>
      <c r="DJ75" s="171">
        <v>0</v>
      </c>
      <c r="DK75" s="171">
        <v>0</v>
      </c>
    </row>
    <row r="76" spans="1:205" s="120" customFormat="1">
      <c r="A76" s="174" t="s">
        <v>198</v>
      </c>
      <c r="B76" s="175">
        <v>74.099199999999996</v>
      </c>
      <c r="C76" s="175">
        <v>74.236847058823514</v>
      </c>
      <c r="D76" s="175">
        <v>74.236847058823514</v>
      </c>
      <c r="E76" s="175">
        <v>88.168896391986209</v>
      </c>
      <c r="F76" s="175">
        <v>88.168896391986209</v>
      </c>
      <c r="G76" s="175">
        <v>88.168896391986209</v>
      </c>
      <c r="H76" s="175">
        <v>85.608272478346109</v>
      </c>
      <c r="I76" s="175">
        <v>85.598840129979067</v>
      </c>
      <c r="J76" s="175">
        <v>85.598840129979067</v>
      </c>
      <c r="K76" s="175">
        <v>90.54684012997906</v>
      </c>
      <c r="L76" s="175">
        <v>90.54684012997906</v>
      </c>
      <c r="M76" s="175">
        <v>90.54684012997906</v>
      </c>
      <c r="N76" s="175">
        <v>83.614799999999988</v>
      </c>
      <c r="O76" s="175">
        <v>83.614799999999988</v>
      </c>
      <c r="P76" s="175">
        <v>83.614799999999988</v>
      </c>
      <c r="Q76" s="175">
        <v>70.830170370370382</v>
      </c>
      <c r="R76" s="175">
        <v>70.830170370370382</v>
      </c>
      <c r="S76" s="175">
        <v>70.830170370370382</v>
      </c>
      <c r="T76" s="175">
        <v>73.81024973544973</v>
      </c>
      <c r="U76" s="175">
        <v>73.81024973544973</v>
      </c>
      <c r="V76" s="175">
        <v>73.81024973544973</v>
      </c>
      <c r="W76" s="175">
        <v>72.952301909362774</v>
      </c>
      <c r="X76" s="175">
        <v>72.952301909362774</v>
      </c>
      <c r="Y76" s="175">
        <v>72.952301909362774</v>
      </c>
      <c r="Z76" s="175">
        <v>90.098400000000012</v>
      </c>
      <c r="AA76" s="175">
        <v>90.098400000000012</v>
      </c>
      <c r="AB76" s="175">
        <v>90.098400000000012</v>
      </c>
      <c r="AC76" s="175">
        <v>87.378400000000013</v>
      </c>
      <c r="AD76" s="175">
        <v>87.378400000000013</v>
      </c>
      <c r="AE76" s="175">
        <v>87.378400000000013</v>
      </c>
      <c r="AF76" s="175">
        <v>89.123022608695649</v>
      </c>
      <c r="AG76" s="175">
        <v>89.123022608695649</v>
      </c>
      <c r="AH76" s="175">
        <v>89.123022608695649</v>
      </c>
      <c r="AI76" s="175">
        <v>104.80318260869566</v>
      </c>
      <c r="AJ76" s="175">
        <v>104.76767355666429</v>
      </c>
      <c r="AK76" s="175">
        <v>104.76767355666429</v>
      </c>
      <c r="AL76" s="175">
        <v>99.560000000000016</v>
      </c>
      <c r="AM76" s="175">
        <v>99.560000000000016</v>
      </c>
      <c r="AN76" s="175">
        <v>99.560000000000016</v>
      </c>
      <c r="AO76" s="175">
        <v>85.433895822029285</v>
      </c>
      <c r="AP76" s="175">
        <v>84.893849868836995</v>
      </c>
      <c r="AQ76" s="175">
        <v>84.893849868836995</v>
      </c>
      <c r="AR76" s="175">
        <v>79.003849868837008</v>
      </c>
      <c r="AS76" s="175">
        <v>79.003849868837008</v>
      </c>
      <c r="AT76" s="175">
        <v>79.003849868837008</v>
      </c>
      <c r="AU76" s="175">
        <v>82.003849868836994</v>
      </c>
      <c r="AV76" s="175">
        <v>82.003849868836994</v>
      </c>
      <c r="AW76" s="175">
        <v>82.003849868836994</v>
      </c>
      <c r="AX76" s="175">
        <v>83.31</v>
      </c>
      <c r="AY76" s="175">
        <v>83.349820627802686</v>
      </c>
      <c r="AZ76" s="175">
        <v>83.349820627802686</v>
      </c>
      <c r="BA76" s="175">
        <v>86.889820627802692</v>
      </c>
      <c r="BB76" s="175">
        <v>86.889820627802692</v>
      </c>
      <c r="BC76" s="175">
        <v>86.889820627802692</v>
      </c>
      <c r="BD76" s="175">
        <v>88.534887892376688</v>
      </c>
      <c r="BE76" s="175">
        <v>88.534887892376688</v>
      </c>
      <c r="BF76" s="175">
        <v>88.534887892376688</v>
      </c>
      <c r="BG76" s="175">
        <v>85.634887892376696</v>
      </c>
      <c r="BH76" s="175">
        <v>85.634887892376696</v>
      </c>
      <c r="BI76" s="175">
        <v>85.081949976633894</v>
      </c>
      <c r="BJ76" s="175">
        <v>91.1</v>
      </c>
      <c r="BK76" s="175">
        <v>91.1</v>
      </c>
      <c r="BL76" s="175">
        <v>91.1</v>
      </c>
      <c r="BM76" s="175">
        <v>93.291040562377546</v>
      </c>
      <c r="BN76" s="175">
        <v>93.291040562377546</v>
      </c>
      <c r="BO76" s="175">
        <v>93.291040562377546</v>
      </c>
      <c r="BP76" s="175">
        <v>92.991040562377549</v>
      </c>
      <c r="BQ76" s="175">
        <v>92.991040562377549</v>
      </c>
      <c r="BR76" s="175">
        <v>92.991040562377549</v>
      </c>
      <c r="BS76" s="175">
        <v>93.531040562377541</v>
      </c>
      <c r="BT76" s="175">
        <v>93.531040562377541</v>
      </c>
      <c r="BU76" s="175">
        <v>93.531040562377541</v>
      </c>
      <c r="BV76" s="175">
        <v>98.509999999999991</v>
      </c>
      <c r="BW76" s="175">
        <v>98.509999999999991</v>
      </c>
      <c r="BX76" s="175">
        <v>98.509999999999991</v>
      </c>
      <c r="BY76" s="175">
        <v>92.66</v>
      </c>
      <c r="BZ76" s="175">
        <v>92.66</v>
      </c>
      <c r="CA76" s="175">
        <v>92.66</v>
      </c>
      <c r="CB76" s="175">
        <v>94.02</v>
      </c>
      <c r="CC76" s="175">
        <v>94.02</v>
      </c>
      <c r="CD76" s="175">
        <v>94.02</v>
      </c>
      <c r="CE76" s="175">
        <v>96.471405940594053</v>
      </c>
      <c r="CF76" s="175">
        <v>96.471405940594053</v>
      </c>
      <c r="CG76" s="175">
        <v>90.206769371433495</v>
      </c>
      <c r="CH76" s="175">
        <v>97.15</v>
      </c>
      <c r="CI76" s="175">
        <v>95.75</v>
      </c>
      <c r="CJ76" s="175">
        <v>95.75</v>
      </c>
      <c r="CK76" s="175">
        <v>90.64730954676952</v>
      </c>
      <c r="CL76" s="175">
        <v>90.461841575440374</v>
      </c>
      <c r="CM76" s="175">
        <v>90.457309546769523</v>
      </c>
      <c r="CN76" s="175">
        <v>87.202690453230474</v>
      </c>
      <c r="CO76" s="175">
        <v>87.202690453230474</v>
      </c>
      <c r="CP76" s="175">
        <v>89.46512750455372</v>
      </c>
      <c r="CQ76" s="175">
        <v>93.21512750455372</v>
      </c>
      <c r="CR76" s="175">
        <v>93.21512750455372</v>
      </c>
      <c r="CS76" s="175">
        <v>93.21512750455372</v>
      </c>
      <c r="CT76" s="175">
        <v>92.310000000000016</v>
      </c>
      <c r="CU76" s="175">
        <v>92.310000000000016</v>
      </c>
      <c r="CV76" s="175">
        <v>92.32746450304262</v>
      </c>
      <c r="CW76" s="174">
        <v>89.31</v>
      </c>
      <c r="CX76" s="174">
        <v>89.31</v>
      </c>
      <c r="CY76" s="174">
        <v>89.69</v>
      </c>
      <c r="CZ76" s="175">
        <v>88.487860238353207</v>
      </c>
      <c r="DA76" s="175">
        <v>88.487860238353207</v>
      </c>
      <c r="DB76" s="175">
        <v>88.487860238353207</v>
      </c>
      <c r="DC76" s="175">
        <v>92.404677681473459</v>
      </c>
      <c r="DD76" s="175">
        <v>92.404677681473459</v>
      </c>
      <c r="DE76" s="175">
        <v>92.404677681473459</v>
      </c>
      <c r="DF76" s="175">
        <v>90.755759312320919</v>
      </c>
      <c r="DG76" s="175">
        <v>90.743837201768144</v>
      </c>
      <c r="DH76" s="175">
        <v>90.789251774632476</v>
      </c>
      <c r="DI76" s="175">
        <v>88.306080301670931</v>
      </c>
      <c r="DJ76" s="175">
        <v>88.203340303964495</v>
      </c>
      <c r="DK76" s="175">
        <v>88.203340303964495</v>
      </c>
    </row>
    <row r="77" spans="1:205" s="110" customFormat="1"/>
    <row r="78" spans="1:205" s="110" customFormat="1"/>
    <row r="79" spans="1:205" s="110" customFormat="1"/>
    <row r="80" spans="1:205" s="121" customFormat="1">
      <c r="A80" s="176" t="s">
        <v>183</v>
      </c>
    </row>
    <row r="81" spans="1:205" s="122" customFormat="1">
      <c r="A81" s="177" t="s">
        <v>201</v>
      </c>
      <c r="B81" s="178">
        <v>38718</v>
      </c>
      <c r="C81" s="178">
        <v>38749</v>
      </c>
      <c r="D81" s="178">
        <v>38777</v>
      </c>
      <c r="E81" s="178">
        <v>38808</v>
      </c>
      <c r="F81" s="178">
        <v>38838</v>
      </c>
      <c r="G81" s="178">
        <v>38869</v>
      </c>
      <c r="H81" s="178">
        <v>38899</v>
      </c>
      <c r="I81" s="178">
        <v>38930</v>
      </c>
      <c r="J81" s="178">
        <v>38961</v>
      </c>
      <c r="K81" s="178">
        <v>38991</v>
      </c>
      <c r="L81" s="178">
        <v>39022</v>
      </c>
      <c r="M81" s="178">
        <v>39052</v>
      </c>
      <c r="N81" s="178">
        <v>39083</v>
      </c>
      <c r="O81" s="178">
        <v>39114</v>
      </c>
      <c r="P81" s="178">
        <v>39142</v>
      </c>
      <c r="Q81" s="178">
        <v>39173</v>
      </c>
      <c r="R81" s="178">
        <v>39203</v>
      </c>
      <c r="S81" s="178">
        <v>39234</v>
      </c>
      <c r="T81" s="178">
        <v>39264</v>
      </c>
      <c r="U81" s="178">
        <v>39295</v>
      </c>
      <c r="V81" s="178">
        <v>39326</v>
      </c>
      <c r="W81" s="178">
        <v>39356</v>
      </c>
      <c r="X81" s="178">
        <v>39387</v>
      </c>
      <c r="Y81" s="178">
        <v>39417</v>
      </c>
      <c r="Z81" s="178">
        <v>39448</v>
      </c>
      <c r="AA81" s="178">
        <v>39479</v>
      </c>
      <c r="AB81" s="178">
        <v>39508</v>
      </c>
      <c r="AC81" s="178">
        <v>39539</v>
      </c>
      <c r="AD81" s="178">
        <v>39569</v>
      </c>
      <c r="AE81" s="178">
        <v>39600</v>
      </c>
      <c r="AF81" s="178">
        <v>39630</v>
      </c>
      <c r="AG81" s="178">
        <v>39661</v>
      </c>
      <c r="AH81" s="178">
        <v>39692</v>
      </c>
      <c r="AI81" s="178">
        <v>39722</v>
      </c>
      <c r="AJ81" s="178">
        <v>39753</v>
      </c>
      <c r="AK81" s="178">
        <v>39783</v>
      </c>
      <c r="AL81" s="178">
        <v>39814</v>
      </c>
      <c r="AM81" s="178">
        <v>39845</v>
      </c>
      <c r="AN81" s="178">
        <v>39873</v>
      </c>
      <c r="AO81" s="178">
        <v>39904</v>
      </c>
      <c r="AP81" s="178">
        <v>39934</v>
      </c>
      <c r="AQ81" s="178">
        <v>39965</v>
      </c>
      <c r="AR81" s="178">
        <v>39995</v>
      </c>
      <c r="AS81" s="178">
        <v>40026</v>
      </c>
      <c r="AT81" s="178">
        <v>40057</v>
      </c>
      <c r="AU81" s="178">
        <v>40087</v>
      </c>
      <c r="AV81" s="178">
        <v>40118</v>
      </c>
      <c r="AW81" s="178">
        <v>40148</v>
      </c>
      <c r="AX81" s="178">
        <v>40179</v>
      </c>
      <c r="AY81" s="178">
        <v>40210</v>
      </c>
      <c r="AZ81" s="178">
        <v>40238</v>
      </c>
      <c r="BA81" s="178">
        <v>40269</v>
      </c>
      <c r="BB81" s="178">
        <v>40299</v>
      </c>
      <c r="BC81" s="178">
        <v>40330</v>
      </c>
      <c r="BD81" s="178">
        <v>40360</v>
      </c>
      <c r="BE81" s="178">
        <v>40391</v>
      </c>
      <c r="BF81" s="178">
        <v>40422</v>
      </c>
      <c r="BG81" s="178">
        <v>40452</v>
      </c>
      <c r="BH81" s="178">
        <v>40483</v>
      </c>
      <c r="BI81" s="178">
        <v>40513</v>
      </c>
      <c r="BJ81" s="178">
        <v>40544</v>
      </c>
      <c r="BK81" s="178">
        <v>40575</v>
      </c>
      <c r="BL81" s="178">
        <v>40603</v>
      </c>
      <c r="BM81" s="178">
        <v>40634</v>
      </c>
      <c r="BN81" s="178">
        <v>40664</v>
      </c>
      <c r="BO81" s="178">
        <v>40695</v>
      </c>
      <c r="BP81" s="178">
        <v>40725</v>
      </c>
      <c r="BQ81" s="178">
        <v>40756</v>
      </c>
      <c r="BR81" s="178">
        <v>40787</v>
      </c>
      <c r="BS81" s="178">
        <v>40817</v>
      </c>
      <c r="BT81" s="178">
        <v>40848</v>
      </c>
      <c r="BU81" s="178">
        <v>40878</v>
      </c>
      <c r="BV81" s="178">
        <v>40909</v>
      </c>
      <c r="BW81" s="178">
        <v>40940</v>
      </c>
      <c r="BX81" s="178">
        <v>40969</v>
      </c>
      <c r="BY81" s="178">
        <v>41000</v>
      </c>
      <c r="BZ81" s="178">
        <v>41030</v>
      </c>
      <c r="CA81" s="178">
        <v>41061</v>
      </c>
      <c r="CB81" s="178">
        <v>41091</v>
      </c>
      <c r="CC81" s="178">
        <v>41122</v>
      </c>
      <c r="CD81" s="178">
        <v>41153</v>
      </c>
      <c r="CE81" s="178">
        <v>41183</v>
      </c>
      <c r="CF81" s="178">
        <v>41214</v>
      </c>
      <c r="CG81" s="178">
        <v>41244</v>
      </c>
      <c r="CH81" s="178">
        <v>41275</v>
      </c>
      <c r="CI81" s="178">
        <v>41306</v>
      </c>
      <c r="CJ81" s="178">
        <v>41334</v>
      </c>
      <c r="CK81" s="178">
        <v>41365</v>
      </c>
      <c r="CL81" s="178">
        <v>41395</v>
      </c>
      <c r="CM81" s="178">
        <v>41426</v>
      </c>
      <c r="CN81" s="178">
        <v>41456</v>
      </c>
      <c r="CO81" s="178">
        <v>41487</v>
      </c>
      <c r="CP81" s="178">
        <v>41518</v>
      </c>
      <c r="CQ81" s="178">
        <v>41548</v>
      </c>
      <c r="CR81" s="178">
        <v>41579</v>
      </c>
      <c r="CS81" s="178">
        <v>41609</v>
      </c>
      <c r="CT81" s="179">
        <v>41640</v>
      </c>
      <c r="CU81" s="179">
        <v>41671</v>
      </c>
      <c r="CV81" s="179">
        <v>41699</v>
      </c>
      <c r="CW81" s="179">
        <v>41730</v>
      </c>
      <c r="CX81" s="179">
        <v>41760</v>
      </c>
      <c r="CY81" s="179">
        <v>41791</v>
      </c>
      <c r="CZ81" s="179">
        <v>41821</v>
      </c>
      <c r="DA81" s="179">
        <v>41852</v>
      </c>
      <c r="DB81" s="179">
        <v>41883</v>
      </c>
      <c r="DC81" s="179">
        <v>41913</v>
      </c>
      <c r="DD81" s="179">
        <v>41944</v>
      </c>
      <c r="DE81" s="179">
        <v>41974</v>
      </c>
      <c r="DF81" s="179">
        <v>42005</v>
      </c>
      <c r="DG81" s="179">
        <v>42036</v>
      </c>
      <c r="DH81" s="179">
        <v>42064</v>
      </c>
      <c r="DI81" s="179">
        <v>42095</v>
      </c>
      <c r="DJ81" s="179">
        <v>42125</v>
      </c>
      <c r="DK81" s="179">
        <v>42156</v>
      </c>
      <c r="DL81" s="179">
        <v>42186</v>
      </c>
      <c r="DM81" s="179">
        <v>42217</v>
      </c>
      <c r="DN81" s="179">
        <v>42248</v>
      </c>
      <c r="DO81" s="179">
        <v>42278</v>
      </c>
      <c r="DP81" s="179">
        <v>42309</v>
      </c>
      <c r="DQ81" s="179">
        <v>42339</v>
      </c>
      <c r="DR81" s="179">
        <v>42370</v>
      </c>
      <c r="DS81" s="179">
        <v>42401</v>
      </c>
      <c r="DT81" s="179">
        <v>42430</v>
      </c>
      <c r="DU81" s="179">
        <v>42461</v>
      </c>
      <c r="DV81" s="179">
        <v>42491</v>
      </c>
      <c r="DW81" s="179">
        <v>42522</v>
      </c>
      <c r="DX81" s="179">
        <v>42552</v>
      </c>
      <c r="DY81" s="179">
        <v>42583</v>
      </c>
      <c r="DZ81" s="179">
        <v>42614</v>
      </c>
      <c r="EA81" s="179">
        <v>42644</v>
      </c>
      <c r="EB81" s="179">
        <v>42675</v>
      </c>
      <c r="EC81" s="179">
        <v>42705</v>
      </c>
      <c r="ED81" s="179">
        <v>42736</v>
      </c>
      <c r="EE81" s="179">
        <v>42767</v>
      </c>
      <c r="EF81" s="179">
        <v>42795</v>
      </c>
      <c r="EG81" s="179">
        <v>42826</v>
      </c>
      <c r="EH81" s="179">
        <v>42856</v>
      </c>
      <c r="EI81" s="179">
        <v>42887</v>
      </c>
      <c r="EJ81" s="179">
        <v>42917</v>
      </c>
      <c r="EK81" s="179">
        <v>42948</v>
      </c>
      <c r="EL81" s="179">
        <v>42979</v>
      </c>
      <c r="EM81" s="179">
        <v>43009</v>
      </c>
      <c r="EN81" s="179">
        <v>43040</v>
      </c>
      <c r="EO81" s="179">
        <v>43070</v>
      </c>
      <c r="EP81" s="179">
        <v>43101</v>
      </c>
      <c r="EQ81" s="179">
        <v>43132</v>
      </c>
      <c r="ER81" s="179">
        <v>43160</v>
      </c>
      <c r="ES81" s="179">
        <v>43191</v>
      </c>
      <c r="ET81" s="179">
        <v>43221</v>
      </c>
      <c r="EU81" s="179">
        <v>43252</v>
      </c>
      <c r="EV81" s="179">
        <v>43282</v>
      </c>
      <c r="EW81" s="179">
        <v>43313</v>
      </c>
      <c r="EX81" s="179">
        <v>43344</v>
      </c>
      <c r="EY81" s="179">
        <v>43374</v>
      </c>
      <c r="EZ81" s="179">
        <v>43405</v>
      </c>
      <c r="FA81" s="179">
        <v>43435</v>
      </c>
      <c r="FB81" s="179">
        <v>43466</v>
      </c>
      <c r="FC81" s="179">
        <v>43497</v>
      </c>
      <c r="FD81" s="179">
        <v>43525</v>
      </c>
      <c r="FE81" s="179">
        <v>43556</v>
      </c>
      <c r="FF81" s="179">
        <v>43586</v>
      </c>
      <c r="FG81" s="179">
        <v>43617</v>
      </c>
      <c r="FH81" s="179">
        <v>43647</v>
      </c>
      <c r="FI81" s="179">
        <v>43678</v>
      </c>
      <c r="FJ81" s="179">
        <v>43709</v>
      </c>
      <c r="FK81" s="179">
        <v>43739</v>
      </c>
      <c r="FL81" s="179">
        <v>43770</v>
      </c>
      <c r="FM81" s="179">
        <v>43800</v>
      </c>
      <c r="FN81" s="179">
        <v>43831</v>
      </c>
      <c r="FO81" s="179">
        <v>43862</v>
      </c>
      <c r="FP81" s="179">
        <v>43891</v>
      </c>
      <c r="FQ81" s="179">
        <v>43922</v>
      </c>
      <c r="FR81" s="179">
        <v>43952</v>
      </c>
      <c r="FS81" s="179">
        <v>43983</v>
      </c>
      <c r="FT81" s="179">
        <v>44013</v>
      </c>
      <c r="FU81" s="179">
        <v>44044</v>
      </c>
      <c r="FV81" s="179">
        <v>44075</v>
      </c>
      <c r="FW81" s="179">
        <v>44105</v>
      </c>
      <c r="FX81" s="179">
        <v>44136</v>
      </c>
      <c r="FY81" s="179">
        <v>44166</v>
      </c>
      <c r="FZ81" s="179">
        <v>44197</v>
      </c>
      <c r="GA81" s="179">
        <v>44228</v>
      </c>
      <c r="GB81" s="179">
        <v>44256</v>
      </c>
      <c r="GC81" s="179">
        <v>44287</v>
      </c>
      <c r="GD81" s="179">
        <v>44317</v>
      </c>
      <c r="GE81" s="179">
        <v>44348</v>
      </c>
      <c r="GF81" s="179">
        <v>44378</v>
      </c>
      <c r="GG81" s="179">
        <v>44409</v>
      </c>
      <c r="GH81" s="179">
        <v>44440</v>
      </c>
      <c r="GI81" s="179">
        <v>44470</v>
      </c>
      <c r="GJ81" s="179">
        <v>44501</v>
      </c>
      <c r="GK81" s="179">
        <v>44531</v>
      </c>
      <c r="GL81" s="179">
        <v>44562</v>
      </c>
      <c r="GM81" s="179">
        <v>44593</v>
      </c>
      <c r="GN81" s="179">
        <v>44621</v>
      </c>
      <c r="GO81" s="179">
        <v>44652</v>
      </c>
      <c r="GP81" s="179">
        <v>44682</v>
      </c>
      <c r="GQ81" s="179">
        <v>44713</v>
      </c>
      <c r="GR81" s="179">
        <v>44743</v>
      </c>
      <c r="GS81" s="179">
        <v>44774</v>
      </c>
      <c r="GT81" s="179">
        <v>44805</v>
      </c>
      <c r="GU81" s="179">
        <v>44835</v>
      </c>
      <c r="GV81" s="179">
        <v>44866</v>
      </c>
      <c r="GW81" s="179">
        <v>44896</v>
      </c>
    </row>
    <row r="82" spans="1:205" s="122" customFormat="1">
      <c r="A82" s="180" t="s">
        <v>202</v>
      </c>
      <c r="B82" s="181">
        <v>32.01</v>
      </c>
      <c r="C82" s="181">
        <v>35.909999999999997</v>
      </c>
      <c r="D82" s="181">
        <v>36.450000000000003</v>
      </c>
      <c r="E82" s="181">
        <v>35.07</v>
      </c>
      <c r="F82" s="181">
        <v>28.36</v>
      </c>
      <c r="G82" s="181">
        <v>34.01</v>
      </c>
      <c r="H82" s="181">
        <v>36.85</v>
      </c>
      <c r="I82" s="181">
        <v>40.299999999999997</v>
      </c>
      <c r="J82" s="181">
        <v>38.229999999999997</v>
      </c>
      <c r="K82" s="181">
        <v>35.54</v>
      </c>
      <c r="L82" s="181">
        <v>32.07</v>
      </c>
      <c r="M82" s="181">
        <v>26.43</v>
      </c>
      <c r="N82" s="181">
        <v>20.100000000000001</v>
      </c>
      <c r="O82" s="181">
        <v>22.07</v>
      </c>
      <c r="P82" s="181">
        <v>19.11</v>
      </c>
      <c r="Q82" s="181">
        <v>18.71</v>
      </c>
      <c r="R82" s="181">
        <v>19.149999999999999</v>
      </c>
      <c r="S82" s="181">
        <v>25.42</v>
      </c>
      <c r="T82" s="181">
        <v>18.87</v>
      </c>
      <c r="U82" s="181">
        <v>22.06</v>
      </c>
      <c r="V82" s="181">
        <v>26.46</v>
      </c>
      <c r="W82" s="181">
        <v>41.27</v>
      </c>
      <c r="X82" s="181">
        <v>38.18</v>
      </c>
      <c r="Y82" s="181">
        <v>36.694480865219496</v>
      </c>
      <c r="Z82" s="181">
        <v>36.67</v>
      </c>
      <c r="AA82" s="181">
        <v>36.46</v>
      </c>
      <c r="AB82" s="181">
        <v>31.19</v>
      </c>
      <c r="AC82" s="181">
        <v>41.91</v>
      </c>
      <c r="AD82" s="181">
        <v>42.5</v>
      </c>
      <c r="AE82" s="181">
        <v>52.7</v>
      </c>
      <c r="AF82" s="181">
        <v>52.04</v>
      </c>
      <c r="AG82" s="181">
        <v>49.92</v>
      </c>
      <c r="AH82" s="181">
        <v>61.42</v>
      </c>
      <c r="AI82" s="181">
        <v>46.43</v>
      </c>
      <c r="AJ82" s="181">
        <v>39.53</v>
      </c>
      <c r="AK82" s="181">
        <v>35.08</v>
      </c>
      <c r="AL82" s="181">
        <v>32.380000000000003</v>
      </c>
      <c r="AM82" s="181">
        <v>29.37</v>
      </c>
      <c r="AN82" s="181">
        <v>26.51</v>
      </c>
      <c r="AO82" s="181">
        <v>26.81</v>
      </c>
      <c r="AP82" s="181">
        <v>25.33</v>
      </c>
      <c r="AQ82" s="181">
        <v>27.3</v>
      </c>
      <c r="AR82" s="181">
        <v>26.22</v>
      </c>
      <c r="AS82" s="181">
        <v>28.26</v>
      </c>
      <c r="AT82" s="181">
        <v>26.7</v>
      </c>
      <c r="AU82" s="181">
        <v>27.58</v>
      </c>
      <c r="AV82" s="181">
        <v>28.13</v>
      </c>
      <c r="AW82" s="181">
        <v>29.04</v>
      </c>
      <c r="AX82" s="181">
        <v>33.49</v>
      </c>
      <c r="AY82" s="181">
        <v>33.58</v>
      </c>
      <c r="AZ82" s="181">
        <v>32.42</v>
      </c>
      <c r="BA82" s="181">
        <v>31.542000000000002</v>
      </c>
      <c r="BB82" s="181">
        <v>32.43</v>
      </c>
      <c r="BC82" s="181">
        <v>35.213000000000001</v>
      </c>
      <c r="BD82" s="181">
        <v>35.901000000000003</v>
      </c>
      <c r="BE82" s="181">
        <v>33.097000000000001</v>
      </c>
      <c r="BF82" s="181">
        <v>37.682000000000002</v>
      </c>
      <c r="BG82" s="181">
        <v>37.481000000000002</v>
      </c>
      <c r="BH82" s="181">
        <v>38.615000000000002</v>
      </c>
      <c r="BI82" s="181">
        <v>47.039000000000001</v>
      </c>
      <c r="BJ82" s="181">
        <v>41.378999999999998</v>
      </c>
      <c r="BK82" s="181">
        <v>39.960999999999999</v>
      </c>
      <c r="BL82" s="181">
        <v>42.109000000000002</v>
      </c>
      <c r="BM82" s="181">
        <v>39.970999999999997</v>
      </c>
      <c r="BN82" s="181">
        <v>41.034999999999997</v>
      </c>
      <c r="BO82" s="181">
        <v>40.042999999999999</v>
      </c>
      <c r="BP82" s="181">
        <v>32.613</v>
      </c>
      <c r="BQ82" s="181">
        <v>35</v>
      </c>
      <c r="BR82" s="181">
        <v>37.570999999999998</v>
      </c>
      <c r="BS82" s="181">
        <v>33.279000000000003</v>
      </c>
      <c r="BT82" s="181">
        <v>34.942999999999998</v>
      </c>
      <c r="BU82" s="181">
        <v>26.2188751849746</v>
      </c>
      <c r="BV82" s="181">
        <v>28.614000000000001</v>
      </c>
      <c r="BW82" s="181">
        <v>38.043999999999997</v>
      </c>
      <c r="BX82" s="181">
        <v>24.08</v>
      </c>
      <c r="BY82" s="181">
        <v>26.68</v>
      </c>
      <c r="BZ82" s="181">
        <v>28.106000000000002</v>
      </c>
      <c r="CA82" s="181">
        <v>29.189</v>
      </c>
      <c r="CB82" s="181">
        <v>20.853000000000002</v>
      </c>
      <c r="CC82" s="181">
        <v>30.364999999999998</v>
      </c>
      <c r="CD82" s="181">
        <v>29.045000000000002</v>
      </c>
      <c r="CE82" s="181">
        <v>29.321033357026302</v>
      </c>
      <c r="CF82" s="181">
        <v>26.975000000000001</v>
      </c>
      <c r="CG82" s="181">
        <v>30.826000000000001</v>
      </c>
      <c r="CH82" s="181">
        <v>31.245000000000001</v>
      </c>
      <c r="CI82" s="181">
        <v>29.96</v>
      </c>
      <c r="CJ82" s="181">
        <v>30.795000000000002</v>
      </c>
      <c r="CK82" s="181">
        <v>32.691000000000003</v>
      </c>
      <c r="CL82" s="181">
        <v>28.212</v>
      </c>
      <c r="CM82" s="181">
        <v>38.601999999999997</v>
      </c>
      <c r="CN82" s="181">
        <v>27.574000000000002</v>
      </c>
      <c r="CO82" s="181">
        <v>31.042999999999999</v>
      </c>
      <c r="CP82" s="181">
        <v>34.055999999999997</v>
      </c>
      <c r="CQ82" s="182">
        <v>27.585000000000001</v>
      </c>
      <c r="CR82" s="183">
        <v>27.521000000000001</v>
      </c>
      <c r="CS82" s="183">
        <v>22.765999999999998</v>
      </c>
      <c r="CT82" s="184">
        <v>23.675999999999998</v>
      </c>
      <c r="CU82" s="184">
        <v>22.135999999999999</v>
      </c>
      <c r="CV82" s="184">
        <v>20.021999999999998</v>
      </c>
      <c r="CW82" s="185">
        <v>21.68</v>
      </c>
      <c r="CX82" s="180">
        <v>25.78</v>
      </c>
      <c r="CY82" s="180">
        <v>24.68</v>
      </c>
      <c r="CZ82" s="181">
        <v>23.574999999999999</v>
      </c>
      <c r="DA82" s="181">
        <v>24.542000000000002</v>
      </c>
      <c r="DB82" s="181">
        <v>27.904</v>
      </c>
      <c r="DC82" s="181">
        <v>23.003</v>
      </c>
      <c r="DD82" s="181">
        <v>23.977</v>
      </c>
      <c r="DE82" s="181">
        <v>22.619</v>
      </c>
      <c r="DF82" s="181">
        <v>20.024000000000001</v>
      </c>
      <c r="DG82" s="181">
        <v>22.49</v>
      </c>
      <c r="DH82" s="181">
        <v>20.23</v>
      </c>
      <c r="DI82" s="181">
        <v>19.417999999999999</v>
      </c>
      <c r="DJ82" s="181">
        <v>16.98</v>
      </c>
      <c r="DK82" s="186">
        <f>DJ82</f>
        <v>16.98</v>
      </c>
    </row>
    <row r="83" spans="1:205" s="122" customFormat="1">
      <c r="A83" s="180" t="s">
        <v>203</v>
      </c>
      <c r="B83" s="181">
        <v>6.7999999999999996E-3</v>
      </c>
      <c r="C83" s="181">
        <v>6.7999999999999996E-3</v>
      </c>
      <c r="D83" s="181">
        <v>6.7999999999999996E-3</v>
      </c>
      <c r="E83" s="181">
        <v>6.7999999999999996E-3</v>
      </c>
      <c r="F83" s="181">
        <v>6.7999999999999996E-3</v>
      </c>
      <c r="G83" s="181">
        <v>6.7999999999999996E-3</v>
      </c>
      <c r="H83" s="181">
        <v>6.7999999999999996E-3</v>
      </c>
      <c r="I83" s="181">
        <v>6.7999999999999996E-3</v>
      </c>
      <c r="J83" s="181">
        <v>6.7999999999999996E-3</v>
      </c>
      <c r="K83" s="181">
        <v>6.7999999999999996E-3</v>
      </c>
      <c r="L83" s="181">
        <v>6.7999999999999996E-3</v>
      </c>
      <c r="M83" s="181">
        <v>6.7999999999999996E-3</v>
      </c>
      <c r="N83" s="181">
        <v>6.7999999999999996E-3</v>
      </c>
      <c r="O83" s="181">
        <v>6.7999999999999996E-3</v>
      </c>
      <c r="P83" s="181">
        <v>6.7999999999999996E-3</v>
      </c>
      <c r="Q83" s="181">
        <v>6.7999999999999996E-3</v>
      </c>
      <c r="R83" s="181">
        <v>6.7999999999999996E-3</v>
      </c>
      <c r="S83" s="181">
        <v>6.7999999999999996E-3</v>
      </c>
      <c r="T83" s="181">
        <v>6.7999999999999996E-3</v>
      </c>
      <c r="U83" s="181">
        <v>6.7999999999999996E-3</v>
      </c>
      <c r="V83" s="181">
        <v>6.7999999999999996E-3</v>
      </c>
      <c r="W83" s="181">
        <v>6.7999999999999996E-3</v>
      </c>
      <c r="X83" s="181">
        <v>6.7999999999999996E-3</v>
      </c>
      <c r="Y83" s="181">
        <v>6.7999999999999996E-3</v>
      </c>
      <c r="Z83" s="181">
        <v>6.7999999999999996E-3</v>
      </c>
      <c r="AA83" s="181">
        <v>6.7999999999999996E-3</v>
      </c>
      <c r="AB83" s="181">
        <v>6.7999999999999996E-3</v>
      </c>
      <c r="AC83" s="181">
        <v>6.7999999999999996E-3</v>
      </c>
      <c r="AD83" s="181">
        <v>6.7999999999999996E-3</v>
      </c>
      <c r="AE83" s="181">
        <v>6.7999999999999996E-3</v>
      </c>
      <c r="AF83" s="181">
        <v>6.7999999999999996E-3</v>
      </c>
      <c r="AG83" s="181">
        <v>6.7999999999999996E-3</v>
      </c>
      <c r="AH83" s="181">
        <v>6.7999999999999996E-3</v>
      </c>
      <c r="AI83" s="181">
        <v>6.7999999999999996E-3</v>
      </c>
      <c r="AJ83" s="181">
        <v>6.7999999999999996E-3</v>
      </c>
      <c r="AK83" s="181">
        <v>6.7999999999999996E-3</v>
      </c>
      <c r="AL83" s="181">
        <v>6.7999999999999996E-3</v>
      </c>
      <c r="AM83" s="181">
        <v>6.7999999999999996E-3</v>
      </c>
      <c r="AN83" s="181">
        <v>6.7999999999999996E-3</v>
      </c>
      <c r="AO83" s="181">
        <v>6.7999999999999996E-3</v>
      </c>
      <c r="AP83" s="181">
        <v>6.7999999999999996E-3</v>
      </c>
      <c r="AQ83" s="181">
        <v>6.7999999999999996E-3</v>
      </c>
      <c r="AR83" s="181">
        <v>6.7999999999999996E-3</v>
      </c>
      <c r="AS83" s="181">
        <v>6.7999999999999996E-3</v>
      </c>
      <c r="AT83" s="181">
        <v>6.7999999999999996E-3</v>
      </c>
      <c r="AU83" s="181">
        <v>6.7999999999999996E-3</v>
      </c>
      <c r="AV83" s="181">
        <v>6.7999999999999996E-3</v>
      </c>
      <c r="AW83" s="181">
        <v>6.7999999999999996E-3</v>
      </c>
      <c r="AX83" s="181">
        <v>6.7999999999999996E-3</v>
      </c>
      <c r="AY83" s="181">
        <v>6.7999999999999996E-3</v>
      </c>
      <c r="AZ83" s="181">
        <v>6.7999999999999996E-3</v>
      </c>
      <c r="BA83" s="181">
        <v>6.7999999999999996E-3</v>
      </c>
      <c r="BB83" s="181">
        <v>6.7999999999999996E-3</v>
      </c>
      <c r="BC83" s="181">
        <v>6.7999999999999996E-3</v>
      </c>
      <c r="BD83" s="181">
        <v>6.7999999999999996E-3</v>
      </c>
      <c r="BE83" s="181">
        <v>6.7999999999999996E-3</v>
      </c>
      <c r="BF83" s="181">
        <v>6.7999999999999996E-3</v>
      </c>
      <c r="BG83" s="181">
        <v>6.7999999999999996E-3</v>
      </c>
      <c r="BH83" s="181">
        <v>6.7999999999999996E-3</v>
      </c>
      <c r="BI83" s="181">
        <v>6.7999999999999996E-3</v>
      </c>
      <c r="BJ83" s="181">
        <v>6.7999999999999996E-3</v>
      </c>
      <c r="BK83" s="181">
        <v>6.7999999999999996E-3</v>
      </c>
      <c r="BL83" s="181">
        <v>6.7999999999999996E-3</v>
      </c>
      <c r="BM83" s="181">
        <v>6.7999999999999996E-3</v>
      </c>
      <c r="BN83" s="181">
        <v>6.7999999999999996E-3</v>
      </c>
      <c r="BO83" s="181">
        <v>6.7999999999999996E-3</v>
      </c>
      <c r="BP83" s="181">
        <v>6.7999999999999996E-3</v>
      </c>
      <c r="BQ83" s="181">
        <v>6.7999999999999996E-3</v>
      </c>
      <c r="BR83" s="181">
        <v>6.7999999999999996E-3</v>
      </c>
      <c r="BS83" s="181">
        <v>6.7999999999999996E-3</v>
      </c>
      <c r="BT83" s="181">
        <v>6.7999999999999996E-3</v>
      </c>
      <c r="BU83" s="181">
        <v>6.7999999999999996E-3</v>
      </c>
      <c r="BV83" s="181">
        <v>6.7999999999999996E-3</v>
      </c>
      <c r="BW83" s="181">
        <v>6.7999999999999996E-3</v>
      </c>
      <c r="BX83" s="181">
        <v>6.7999999999999996E-3</v>
      </c>
      <c r="BY83" s="181">
        <v>6.7999999999999996E-3</v>
      </c>
      <c r="BZ83" s="181">
        <v>6.7999999999999996E-3</v>
      </c>
      <c r="CA83" s="181">
        <v>6.7999999999999996E-3</v>
      </c>
      <c r="CB83" s="181">
        <v>6.7999999999999996E-3</v>
      </c>
      <c r="CC83" s="181">
        <v>6.7999999999999996E-3</v>
      </c>
      <c r="CD83" s="181">
        <v>6.7999999999999996E-3</v>
      </c>
      <c r="CE83" s="181">
        <v>6.7999999999999996E-3</v>
      </c>
      <c r="CF83" s="181">
        <v>6.7999999999999996E-3</v>
      </c>
      <c r="CG83" s="181">
        <v>6.7999999999999996E-3</v>
      </c>
      <c r="CH83" s="181">
        <v>6.7999999999999996E-3</v>
      </c>
      <c r="CI83" s="181">
        <v>6.7999999999999996E-3</v>
      </c>
      <c r="CJ83" s="181">
        <v>6.7999999999999996E-3</v>
      </c>
      <c r="CK83" s="181">
        <v>6.7999999999999996E-3</v>
      </c>
      <c r="CL83" s="181">
        <v>6.7999999999999996E-3</v>
      </c>
      <c r="CM83" s="181">
        <v>6.7999999999999996E-3</v>
      </c>
      <c r="CN83" s="181">
        <v>6.7999999999999996E-3</v>
      </c>
      <c r="CO83" s="181">
        <v>6.7999999999999996E-3</v>
      </c>
      <c r="CP83" s="181">
        <v>6.7999999999999996E-3</v>
      </c>
      <c r="CQ83" s="182">
        <v>6.7999999999999996E-3</v>
      </c>
      <c r="CR83" s="183">
        <v>6.7999999999999996E-3</v>
      </c>
      <c r="CS83" s="183">
        <v>6.7999999999999996E-3</v>
      </c>
      <c r="CT83" s="184">
        <v>4.5333333333333337E-3</v>
      </c>
      <c r="CU83" s="184">
        <v>4.5333333333333337E-3</v>
      </c>
      <c r="CV83" s="184">
        <v>4.5333333333333337E-3</v>
      </c>
      <c r="CW83" s="185">
        <v>0</v>
      </c>
      <c r="CX83" s="180">
        <v>0</v>
      </c>
      <c r="CY83" s="180">
        <v>0</v>
      </c>
      <c r="CZ83" s="181">
        <v>6.7999999999999996E-3</v>
      </c>
      <c r="DA83" s="181">
        <v>6.7999999999999996E-3</v>
      </c>
      <c r="DB83" s="181">
        <v>6.7999999999999996E-3</v>
      </c>
      <c r="DC83" s="181">
        <v>6.7999999999999996E-3</v>
      </c>
      <c r="DD83" s="181">
        <v>6.7999999999999996E-3</v>
      </c>
      <c r="DE83" s="181">
        <v>6.7999999999999996E-3</v>
      </c>
      <c r="DF83" s="181">
        <v>6.7999999999999996E-3</v>
      </c>
      <c r="DG83" s="181">
        <v>6.7999999999999996E-3</v>
      </c>
      <c r="DH83" s="181">
        <v>6.7999999999999996E-3</v>
      </c>
      <c r="DI83" s="181">
        <v>6.7999999999999996E-3</v>
      </c>
      <c r="DJ83" s="181">
        <v>6.7999999999999996E-3</v>
      </c>
      <c r="DK83" s="186">
        <f t="shared" ref="DK83:DK95" si="140">DJ83</f>
        <v>6.7999999999999996E-3</v>
      </c>
    </row>
    <row r="84" spans="1:205" s="122" customFormat="1">
      <c r="A84" s="180" t="s">
        <v>187</v>
      </c>
      <c r="B84" s="181">
        <v>3.7690000000000001</v>
      </c>
      <c r="C84" s="181">
        <v>3.7307144469525961</v>
      </c>
      <c r="D84" s="181">
        <v>3.7307144469525961</v>
      </c>
      <c r="E84" s="181">
        <v>3.5010011286681717</v>
      </c>
      <c r="F84" s="181">
        <v>3.5010011286681717</v>
      </c>
      <c r="G84" s="181">
        <v>3.5010011286681717</v>
      </c>
      <c r="H84" s="181">
        <v>3.535032731376976</v>
      </c>
      <c r="I84" s="181">
        <v>3.4882392776523705</v>
      </c>
      <c r="J84" s="181">
        <v>3.4882392776523705</v>
      </c>
      <c r="K84" s="181">
        <v>3.4882392776523705</v>
      </c>
      <c r="L84" s="181">
        <v>3.4882392776523705</v>
      </c>
      <c r="M84" s="181">
        <v>3.4882392776523705</v>
      </c>
      <c r="N84" s="181">
        <v>3.39</v>
      </c>
      <c r="O84" s="181">
        <v>3.39</v>
      </c>
      <c r="P84" s="181">
        <v>3.39</v>
      </c>
      <c r="Q84" s="181">
        <v>3.1884965034965038</v>
      </c>
      <c r="R84" s="181">
        <v>3.1884965034965038</v>
      </c>
      <c r="S84" s="181">
        <v>3.1884965034965038</v>
      </c>
      <c r="T84" s="181">
        <v>3.2082517482517483</v>
      </c>
      <c r="U84" s="181">
        <v>3.2082517482517483</v>
      </c>
      <c r="V84" s="181">
        <v>3.2082517482517483</v>
      </c>
      <c r="W84" s="181">
        <v>3.299125874125874</v>
      </c>
      <c r="X84" s="181">
        <v>3.299125874125874</v>
      </c>
      <c r="Y84" s="181">
        <v>3.299125874125874</v>
      </c>
      <c r="Z84" s="181">
        <v>3.43</v>
      </c>
      <c r="AA84" s="181">
        <v>3.43</v>
      </c>
      <c r="AB84" s="181">
        <v>3.43</v>
      </c>
      <c r="AC84" s="181">
        <v>3.4779161816065196</v>
      </c>
      <c r="AD84" s="181">
        <v>3.4779161816065196</v>
      </c>
      <c r="AE84" s="181">
        <v>3.4779161816065196</v>
      </c>
      <c r="AF84" s="181">
        <v>3.4938882421420261</v>
      </c>
      <c r="AG84" s="181">
        <v>3.4938882421420261</v>
      </c>
      <c r="AH84" s="181">
        <v>3.4978812572759028</v>
      </c>
      <c r="AI84" s="181">
        <v>3.5977066356228171</v>
      </c>
      <c r="AJ84" s="181">
        <v>3.5977066356228171</v>
      </c>
      <c r="AK84" s="181">
        <v>3.5977066356228171</v>
      </c>
      <c r="AL84" s="181">
        <v>3.78</v>
      </c>
      <c r="AM84" s="181">
        <v>3.78</v>
      </c>
      <c r="AN84" s="181">
        <v>3.78</v>
      </c>
      <c r="AO84" s="181">
        <v>3.8419672131147538</v>
      </c>
      <c r="AP84" s="181">
        <v>3.8264754098360658</v>
      </c>
      <c r="AQ84" s="181">
        <v>3.8264754098360658</v>
      </c>
      <c r="AR84" s="181">
        <v>3.8264754098360658</v>
      </c>
      <c r="AS84" s="181">
        <v>3.8264754098360658</v>
      </c>
      <c r="AT84" s="181">
        <v>3.8187295081967205</v>
      </c>
      <c r="AU84" s="181">
        <v>3.8226024590163932</v>
      </c>
      <c r="AV84" s="181">
        <v>3.8226024590163932</v>
      </c>
      <c r="AW84" s="181">
        <v>3.8226024590163932</v>
      </c>
      <c r="AX84" s="181">
        <v>4.2300000000000004</v>
      </c>
      <c r="AY84" s="181">
        <v>4.2300000000000004</v>
      </c>
      <c r="AZ84" s="181">
        <v>4.2300000000000004</v>
      </c>
      <c r="BA84" s="181">
        <v>4.2509752066115709</v>
      </c>
      <c r="BB84" s="181">
        <v>4.2439834710743813</v>
      </c>
      <c r="BC84" s="181">
        <v>4.2439834710743813</v>
      </c>
      <c r="BD84" s="181">
        <v>4.2300000000000004</v>
      </c>
      <c r="BE84" s="181">
        <v>4.2300000000000004</v>
      </c>
      <c r="BF84" s="181">
        <v>4.292925619834711</v>
      </c>
      <c r="BG84" s="181">
        <v>4.292925619834711</v>
      </c>
      <c r="BH84" s="181">
        <v>4.292925619834711</v>
      </c>
      <c r="BI84" s="181">
        <v>4.292925619834711</v>
      </c>
      <c r="BJ84" s="181">
        <v>4.3</v>
      </c>
      <c r="BK84" s="181">
        <v>4.3</v>
      </c>
      <c r="BL84" s="181">
        <v>4.3</v>
      </c>
      <c r="BM84" s="181">
        <v>4.2459968602825748</v>
      </c>
      <c r="BN84" s="181">
        <v>4.2459968602825748</v>
      </c>
      <c r="BO84" s="181">
        <v>4.2459968602825748</v>
      </c>
      <c r="BP84" s="181">
        <v>4.3337519623233902</v>
      </c>
      <c r="BQ84" s="181">
        <v>4.3337519623233902</v>
      </c>
      <c r="BR84" s="181">
        <v>4.3337519623233902</v>
      </c>
      <c r="BS84" s="181">
        <v>4.3708791208791204</v>
      </c>
      <c r="BT84" s="181">
        <v>4.3708791208791204</v>
      </c>
      <c r="BU84" s="181">
        <v>4.3708791208791204</v>
      </c>
      <c r="BV84" s="181">
        <v>4.42</v>
      </c>
      <c r="BW84" s="181">
        <v>4.42</v>
      </c>
      <c r="BX84" s="181">
        <v>4.42</v>
      </c>
      <c r="BY84" s="181">
        <v>4.42</v>
      </c>
      <c r="BZ84" s="181">
        <v>4.4261688764829028</v>
      </c>
      <c r="CA84" s="181">
        <v>4.4261688764829028</v>
      </c>
      <c r="CB84" s="181">
        <v>4.3089602233077464</v>
      </c>
      <c r="CC84" s="181">
        <v>4.3089602233077464</v>
      </c>
      <c r="CD84" s="181">
        <v>4.3089602233077464</v>
      </c>
      <c r="CE84" s="181">
        <v>4.305875785066295</v>
      </c>
      <c r="CF84" s="181">
        <v>4.305875785066295</v>
      </c>
      <c r="CG84" s="181">
        <v>4.305875785066295</v>
      </c>
      <c r="CH84" s="181">
        <v>4.67</v>
      </c>
      <c r="CI84" s="181">
        <v>4.67</v>
      </c>
      <c r="CJ84" s="181">
        <v>4.67</v>
      </c>
      <c r="CK84" s="181">
        <v>4.6607218543046356</v>
      </c>
      <c r="CL84" s="181">
        <v>4.6607218543046356</v>
      </c>
      <c r="CM84" s="181">
        <v>4.6792781456953643</v>
      </c>
      <c r="CN84" s="181">
        <v>4.6483509933774831</v>
      </c>
      <c r="CO84" s="181">
        <v>4.6545364238410603</v>
      </c>
      <c r="CP84" s="181">
        <v>4.6545364238410603</v>
      </c>
      <c r="CQ84" s="182">
        <v>4.6545364238410603</v>
      </c>
      <c r="CR84" s="183">
        <v>4.6545364238410603</v>
      </c>
      <c r="CS84" s="183">
        <v>4.6545364238410603</v>
      </c>
      <c r="CT84" s="184">
        <v>4.1100000000000003</v>
      </c>
      <c r="CU84" s="184">
        <v>4.1100000000000003</v>
      </c>
      <c r="CV84" s="184">
        <v>4.1127789046653147</v>
      </c>
      <c r="CW84" s="185">
        <v>4.1100000000000003</v>
      </c>
      <c r="CX84" s="180">
        <v>4.12</v>
      </c>
      <c r="CY84" s="180">
        <v>4.12</v>
      </c>
      <c r="CZ84" s="181">
        <v>4.1183706720977593</v>
      </c>
      <c r="DA84" s="181">
        <v>4.1183706720977593</v>
      </c>
      <c r="DB84" s="181">
        <v>4.1183706720977593</v>
      </c>
      <c r="DC84" s="181">
        <v>4.1183706720977593</v>
      </c>
      <c r="DD84" s="181">
        <v>4.1183706720977593</v>
      </c>
      <c r="DE84" s="181">
        <v>4.1183706720977593</v>
      </c>
      <c r="DF84" s="181">
        <v>4.6471732522796358</v>
      </c>
      <c r="DG84" s="181">
        <v>4.6503005559487338</v>
      </c>
      <c r="DH84" s="181">
        <v>4.3429205921938081</v>
      </c>
      <c r="DI84" s="181">
        <v>4.3546029609690446</v>
      </c>
      <c r="DJ84" s="181">
        <v>4.3546029609690446</v>
      </c>
      <c r="DK84" s="186">
        <f t="shared" si="140"/>
        <v>4.3546029609690446</v>
      </c>
    </row>
    <row r="85" spans="1:205" s="122" customFormat="1">
      <c r="A85" s="180" t="s">
        <v>188</v>
      </c>
      <c r="B85" s="181">
        <v>8.14E-2</v>
      </c>
      <c r="C85" s="181">
        <v>8.14E-2</v>
      </c>
      <c r="D85" s="181">
        <v>7.7678857142857147E-2</v>
      </c>
      <c r="E85" s="181">
        <v>8.5121142857142867E-2</v>
      </c>
      <c r="F85" s="181">
        <v>8.5121142857142867E-2</v>
      </c>
      <c r="G85" s="181">
        <v>8.5121142857142867E-2</v>
      </c>
      <c r="H85" s="181">
        <v>8.14E-2</v>
      </c>
      <c r="I85" s="181">
        <v>8.3725714285714292E-2</v>
      </c>
      <c r="J85" s="181">
        <v>8.3725714285714292E-2</v>
      </c>
      <c r="K85" s="181">
        <v>8.3725714285714292E-2</v>
      </c>
      <c r="L85" s="181">
        <v>8.3725714285714292E-2</v>
      </c>
      <c r="M85" s="181">
        <v>8.3725714285714292E-2</v>
      </c>
      <c r="N85" s="181">
        <v>0.12</v>
      </c>
      <c r="O85" s="181">
        <v>0.12</v>
      </c>
      <c r="P85" s="181">
        <v>0.12</v>
      </c>
      <c r="Q85" s="181">
        <v>0.12</v>
      </c>
      <c r="R85" s="181">
        <v>0.12</v>
      </c>
      <c r="S85" s="181">
        <v>0.12</v>
      </c>
      <c r="T85" s="181">
        <v>0.12</v>
      </c>
      <c r="U85" s="181">
        <v>0.12</v>
      </c>
      <c r="V85" s="181">
        <v>0.12</v>
      </c>
      <c r="W85" s="181">
        <v>0.12</v>
      </c>
      <c r="X85" s="181">
        <v>0.12</v>
      </c>
      <c r="Y85" s="181">
        <v>0.12</v>
      </c>
      <c r="Z85" s="181">
        <v>0.12</v>
      </c>
      <c r="AA85" s="181">
        <v>0.12</v>
      </c>
      <c r="AB85" s="181">
        <v>0.12</v>
      </c>
      <c r="AC85" s="181">
        <v>0.12</v>
      </c>
      <c r="AD85" s="181">
        <v>0.12</v>
      </c>
      <c r="AE85" s="181">
        <v>0.12</v>
      </c>
      <c r="AF85" s="181">
        <v>0.12</v>
      </c>
      <c r="AG85" s="181">
        <v>0.12</v>
      </c>
      <c r="AH85" s="181">
        <v>0.12</v>
      </c>
      <c r="AI85" s="181">
        <v>0.12</v>
      </c>
      <c r="AJ85" s="181">
        <v>0.12</v>
      </c>
      <c r="AK85" s="181">
        <v>0.12</v>
      </c>
      <c r="AL85" s="181">
        <v>0.12</v>
      </c>
      <c r="AM85" s="181">
        <v>0.12</v>
      </c>
      <c r="AN85" s="181">
        <v>0.12</v>
      </c>
      <c r="AO85" s="181">
        <v>0.10834285714285714</v>
      </c>
      <c r="AP85" s="181">
        <v>9.4628571428571409E-2</v>
      </c>
      <c r="AQ85" s="181">
        <v>9.4628571428571409E-2</v>
      </c>
      <c r="AR85" s="181">
        <v>9.4628571428571409E-2</v>
      </c>
      <c r="AS85" s="181">
        <v>9.4628571428571409E-2</v>
      </c>
      <c r="AT85" s="181">
        <v>9.4628571428571409E-2</v>
      </c>
      <c r="AU85" s="181">
        <v>9.4628571428571409E-2</v>
      </c>
      <c r="AV85" s="181">
        <v>9.4628571428571409E-2</v>
      </c>
      <c r="AW85" s="181">
        <v>9.4628571428571409E-2</v>
      </c>
      <c r="AX85" s="181">
        <v>0.1</v>
      </c>
      <c r="AY85" s="181">
        <v>0.1</v>
      </c>
      <c r="AZ85" s="181">
        <v>0.1</v>
      </c>
      <c r="BA85" s="181">
        <v>0.1</v>
      </c>
      <c r="BB85" s="181">
        <v>0.1</v>
      </c>
      <c r="BC85" s="181">
        <v>0.1</v>
      </c>
      <c r="BD85" s="181">
        <v>9.9478778853313479E-2</v>
      </c>
      <c r="BE85" s="181">
        <v>9.9478778853313479E-2</v>
      </c>
      <c r="BF85" s="181">
        <v>9.9478778853313479E-2</v>
      </c>
      <c r="BG85" s="181">
        <v>9.9478778853313479E-2</v>
      </c>
      <c r="BH85" s="181">
        <v>9.9478778853313479E-2</v>
      </c>
      <c r="BI85" s="181">
        <v>9.9478778853313479E-2</v>
      </c>
      <c r="BJ85" s="181">
        <v>0.11</v>
      </c>
      <c r="BK85" s="181">
        <v>0.11</v>
      </c>
      <c r="BL85" s="181">
        <v>0.11</v>
      </c>
      <c r="BM85" s="181">
        <v>0.11</v>
      </c>
      <c r="BN85" s="181">
        <v>0.11</v>
      </c>
      <c r="BO85" s="181">
        <v>0.11</v>
      </c>
      <c r="BP85" s="181">
        <v>0.11</v>
      </c>
      <c r="BQ85" s="181">
        <v>0.11</v>
      </c>
      <c r="BR85" s="181">
        <v>0.11</v>
      </c>
      <c r="BS85" s="181">
        <v>0.11047930283224401</v>
      </c>
      <c r="BT85" s="181">
        <v>0.11047930283224401</v>
      </c>
      <c r="BU85" s="181">
        <v>0.11047930283224401</v>
      </c>
      <c r="BV85" s="181">
        <v>0.11</v>
      </c>
      <c r="BW85" s="181">
        <v>0.11</v>
      </c>
      <c r="BX85" s="181">
        <v>0.11</v>
      </c>
      <c r="BY85" s="181">
        <v>0.1103216374269006</v>
      </c>
      <c r="BZ85" s="181">
        <v>0.11040204678362574</v>
      </c>
      <c r="CA85" s="181">
        <v>0.11040204678362574</v>
      </c>
      <c r="CB85" s="181">
        <v>0.10654239766081872</v>
      </c>
      <c r="CC85" s="181">
        <v>0.10654239766081872</v>
      </c>
      <c r="CD85" s="181">
        <v>0.10654239766081872</v>
      </c>
      <c r="CE85" s="181">
        <v>0.10654239766081872</v>
      </c>
      <c r="CF85" s="181">
        <v>0.10654239766081872</v>
      </c>
      <c r="CG85" s="181">
        <v>0.10654239766081872</v>
      </c>
      <c r="CH85" s="181">
        <v>0.10520249221183801</v>
      </c>
      <c r="CI85" s="181">
        <v>0.10520249221183801</v>
      </c>
      <c r="CJ85" s="181">
        <v>0.10520249221183801</v>
      </c>
      <c r="CK85" s="181">
        <v>0.10520249221183801</v>
      </c>
      <c r="CL85" s="181">
        <v>0.10520249221183801</v>
      </c>
      <c r="CM85" s="181">
        <v>9.3324791478243407E-2</v>
      </c>
      <c r="CN85" s="181">
        <v>0.11368656416440562</v>
      </c>
      <c r="CO85" s="181">
        <v>0.11368656416440562</v>
      </c>
      <c r="CP85" s="181">
        <v>0.11368656416440562</v>
      </c>
      <c r="CQ85" s="182">
        <v>0.11368656416440562</v>
      </c>
      <c r="CR85" s="183">
        <v>0.11368656416440562</v>
      </c>
      <c r="CS85" s="183">
        <v>0.11368656416440562</v>
      </c>
      <c r="CT85" s="184">
        <v>0.1</v>
      </c>
      <c r="CU85" s="184">
        <v>0.1</v>
      </c>
      <c r="CV85" s="184">
        <v>0.1</v>
      </c>
      <c r="CW85" s="185">
        <v>0.1</v>
      </c>
      <c r="CX85" s="180">
        <v>0.1</v>
      </c>
      <c r="CY85" s="180">
        <v>0.1</v>
      </c>
      <c r="CZ85" s="181">
        <v>0.1</v>
      </c>
      <c r="DA85" s="181">
        <v>0.1</v>
      </c>
      <c r="DB85" s="181">
        <v>0.1</v>
      </c>
      <c r="DC85" s="181">
        <v>0.1</v>
      </c>
      <c r="DD85" s="181">
        <v>0.1</v>
      </c>
      <c r="DE85" s="181">
        <v>0.1</v>
      </c>
      <c r="DF85" s="181">
        <v>9.8245614035087733E-2</v>
      </c>
      <c r="DG85" s="181">
        <v>9.8245614035087733E-2</v>
      </c>
      <c r="DH85" s="181">
        <v>7.0000000000000007E-2</v>
      </c>
      <c r="DI85" s="181">
        <v>7.0000000000000007E-2</v>
      </c>
      <c r="DJ85" s="181">
        <v>7.0000000000000007E-2</v>
      </c>
      <c r="DK85" s="186">
        <f t="shared" si="140"/>
        <v>7.0000000000000007E-2</v>
      </c>
    </row>
    <row r="86" spans="1:205" s="122" customFormat="1">
      <c r="A86" s="180" t="s">
        <v>189</v>
      </c>
      <c r="B86" s="181">
        <v>0.62</v>
      </c>
      <c r="C86" s="181">
        <v>0.62</v>
      </c>
      <c r="D86" s="181">
        <v>0.62</v>
      </c>
      <c r="E86" s="181">
        <v>0.62</v>
      </c>
      <c r="F86" s="181">
        <v>0.62</v>
      </c>
      <c r="G86" s="181">
        <v>0.62</v>
      </c>
      <c r="H86" s="181">
        <v>0.62</v>
      </c>
      <c r="I86" s="181">
        <v>0.62</v>
      </c>
      <c r="J86" s="181">
        <v>0.62</v>
      </c>
      <c r="K86" s="181">
        <v>0.62</v>
      </c>
      <c r="L86" s="181">
        <v>0.62</v>
      </c>
      <c r="M86" s="181">
        <v>0.62</v>
      </c>
      <c r="N86" s="181">
        <v>0.45</v>
      </c>
      <c r="O86" s="181">
        <v>0.45</v>
      </c>
      <c r="P86" s="181">
        <v>0.45</v>
      </c>
      <c r="Q86" s="181">
        <v>0.45</v>
      </c>
      <c r="R86" s="181">
        <v>0.45</v>
      </c>
      <c r="S86" s="181">
        <v>0.45</v>
      </c>
      <c r="T86" s="181">
        <v>0.44523809523809532</v>
      </c>
      <c r="U86" s="181">
        <v>0.44523809523809532</v>
      </c>
      <c r="V86" s="181">
        <v>0.44523809523809532</v>
      </c>
      <c r="W86" s="181">
        <v>0.44682539682539685</v>
      </c>
      <c r="X86" s="181">
        <v>0.44761904761904758</v>
      </c>
      <c r="Y86" s="181">
        <v>0.44761904761904758</v>
      </c>
      <c r="Z86" s="181">
        <v>0.43</v>
      </c>
      <c r="AA86" s="181">
        <v>0.43</v>
      </c>
      <c r="AB86" s="181">
        <v>0.43</v>
      </c>
      <c r="AC86" s="181">
        <v>0.43222413793103448</v>
      </c>
      <c r="AD86" s="181">
        <v>0.43222413793103448</v>
      </c>
      <c r="AE86" s="181">
        <v>0.43222413793103448</v>
      </c>
      <c r="AF86" s="181">
        <v>0.43296551724137933</v>
      </c>
      <c r="AG86" s="181">
        <v>0.43296551724137933</v>
      </c>
      <c r="AH86" s="181">
        <v>0.43444827586206902</v>
      </c>
      <c r="AI86" s="181">
        <v>0.43518965517241381</v>
      </c>
      <c r="AJ86" s="181">
        <v>0.43518965517241381</v>
      </c>
      <c r="AK86" s="181">
        <v>0.43518965517241381</v>
      </c>
      <c r="AL86" s="181">
        <v>0.61</v>
      </c>
      <c r="AM86" s="181">
        <v>0.61</v>
      </c>
      <c r="AN86" s="181">
        <v>0.61</v>
      </c>
      <c r="AO86" s="181">
        <v>0.61775423728813561</v>
      </c>
      <c r="AP86" s="181">
        <v>0.62809322033898296</v>
      </c>
      <c r="AQ86" s="181">
        <v>0.62809322033898296</v>
      </c>
      <c r="AR86" s="181">
        <v>0.62809322033898296</v>
      </c>
      <c r="AS86" s="181">
        <v>0.62464689265536721</v>
      </c>
      <c r="AT86" s="181">
        <v>0.62464689265536721</v>
      </c>
      <c r="AU86" s="181">
        <v>0.62206214689265527</v>
      </c>
      <c r="AV86" s="181">
        <v>0.62637005649717514</v>
      </c>
      <c r="AW86" s="181">
        <v>0.62637005649717514</v>
      </c>
      <c r="AX86" s="181">
        <v>0.42</v>
      </c>
      <c r="AY86" s="181">
        <v>0.42</v>
      </c>
      <c r="AZ86" s="181">
        <v>0.42</v>
      </c>
      <c r="BA86" s="181">
        <v>0.42491803278688534</v>
      </c>
      <c r="BB86" s="181">
        <v>0.42491803278688534</v>
      </c>
      <c r="BC86" s="181">
        <v>0.42491803278688534</v>
      </c>
      <c r="BD86" s="181">
        <v>0.42491803278688534</v>
      </c>
      <c r="BE86" s="181">
        <v>0.42491803278688534</v>
      </c>
      <c r="BF86" s="181">
        <v>0.42491803278688534</v>
      </c>
      <c r="BG86" s="181">
        <v>0.42590163934426228</v>
      </c>
      <c r="BH86" s="181">
        <v>0.42590163934426228</v>
      </c>
      <c r="BI86" s="181">
        <v>0.42590163934426228</v>
      </c>
      <c r="BJ86" s="181">
        <v>0.38999999999999968</v>
      </c>
      <c r="BK86" s="181">
        <v>0.38999999999999968</v>
      </c>
      <c r="BL86" s="181">
        <v>0.38999999999999968</v>
      </c>
      <c r="BM86" s="181">
        <v>0.38950191570881199</v>
      </c>
      <c r="BN86" s="181">
        <v>0.38950191570881199</v>
      </c>
      <c r="BO86" s="181">
        <v>0.38950191570881199</v>
      </c>
      <c r="BP86" s="181">
        <v>0.38950191570881199</v>
      </c>
      <c r="BQ86" s="181">
        <v>0.38950191570881199</v>
      </c>
      <c r="BR86" s="181">
        <v>0.38950191570881199</v>
      </c>
      <c r="BS86" s="181">
        <v>0.38850574712643643</v>
      </c>
      <c r="BT86" s="181">
        <v>0.38850574712643643</v>
      </c>
      <c r="BU86" s="181">
        <v>0.38850574712643643</v>
      </c>
      <c r="BV86" s="181">
        <v>0.32</v>
      </c>
      <c r="BW86" s="181">
        <v>0.32</v>
      </c>
      <c r="BX86" s="181">
        <v>0.32</v>
      </c>
      <c r="BY86" s="181">
        <v>0.32</v>
      </c>
      <c r="BZ86" s="181">
        <v>0.32</v>
      </c>
      <c r="CA86" s="181">
        <v>0.32</v>
      </c>
      <c r="CB86" s="181">
        <v>0.32</v>
      </c>
      <c r="CC86" s="181">
        <v>0.32</v>
      </c>
      <c r="CD86" s="181">
        <v>0.32</v>
      </c>
      <c r="CE86" s="181">
        <v>0.32039800995024886</v>
      </c>
      <c r="CF86" s="181">
        <v>0.32039800995024886</v>
      </c>
      <c r="CG86" s="181">
        <v>0.32039800995024886</v>
      </c>
      <c r="CH86" s="181">
        <v>0.30999999999999961</v>
      </c>
      <c r="CI86" s="181">
        <v>0.30999999999999961</v>
      </c>
      <c r="CJ86" s="181">
        <v>0.30999999999999961</v>
      </c>
      <c r="CK86" s="181">
        <v>0.30999999999999961</v>
      </c>
      <c r="CL86" s="181">
        <v>0.30999999999999961</v>
      </c>
      <c r="CM86" s="181">
        <v>0.30999999999999961</v>
      </c>
      <c r="CN86" s="181">
        <v>0.31042234332425034</v>
      </c>
      <c r="CO86" s="181">
        <v>0.31042234332425034</v>
      </c>
      <c r="CP86" s="181">
        <v>0.31042234332425034</v>
      </c>
      <c r="CQ86" s="182">
        <v>0.31042234332425034</v>
      </c>
      <c r="CR86" s="183">
        <v>0.31042234332425034</v>
      </c>
      <c r="CS86" s="183">
        <v>0.31042234332425034</v>
      </c>
      <c r="CT86" s="184">
        <v>0.34</v>
      </c>
      <c r="CU86" s="184">
        <v>0.34</v>
      </c>
      <c r="CV86" s="184">
        <v>0.34</v>
      </c>
      <c r="CW86" s="185">
        <v>0.34</v>
      </c>
      <c r="CX86" s="180">
        <v>0.34</v>
      </c>
      <c r="CY86" s="180">
        <v>0.34</v>
      </c>
      <c r="CZ86" s="181">
        <v>0.34046703296703301</v>
      </c>
      <c r="DA86" s="181">
        <v>0.34046703296703301</v>
      </c>
      <c r="DB86" s="181">
        <v>0.34046703296703301</v>
      </c>
      <c r="DC86" s="181">
        <v>0.34046703296703301</v>
      </c>
      <c r="DD86" s="181">
        <v>0.34046703296703301</v>
      </c>
      <c r="DE86" s="181">
        <v>0.34046703296703301</v>
      </c>
      <c r="DF86" s="181">
        <v>0.20695652173913043</v>
      </c>
      <c r="DG86" s="181">
        <v>0.2137792642140468</v>
      </c>
      <c r="DH86" s="181">
        <v>0.34</v>
      </c>
      <c r="DI86" s="181">
        <v>0.34</v>
      </c>
      <c r="DJ86" s="181">
        <v>0.34</v>
      </c>
      <c r="DK86" s="186">
        <f t="shared" si="140"/>
        <v>0.34</v>
      </c>
    </row>
    <row r="87" spans="1:205" s="122" customFormat="1">
      <c r="A87" s="180" t="s">
        <v>190</v>
      </c>
      <c r="B87" s="181">
        <v>4.0999999999999996</v>
      </c>
      <c r="C87" s="181">
        <v>4.0999999999999996</v>
      </c>
      <c r="D87" s="181">
        <v>4.0999999999999996</v>
      </c>
      <c r="E87" s="181">
        <v>4.0999999999999996</v>
      </c>
      <c r="F87" s="181">
        <v>4.0999999999999996</v>
      </c>
      <c r="G87" s="181">
        <v>4.0999999999999996</v>
      </c>
      <c r="H87" s="181">
        <v>4.0999999999999996</v>
      </c>
      <c r="I87" s="181">
        <v>4.0999999999999996</v>
      </c>
      <c r="J87" s="181">
        <v>4.0999999999999996</v>
      </c>
      <c r="K87" s="181">
        <v>4.0999999999999996</v>
      </c>
      <c r="L87" s="181">
        <v>4.0999999999999996</v>
      </c>
      <c r="M87" s="181">
        <v>4.0999999999999996</v>
      </c>
      <c r="N87" s="181">
        <v>5.3</v>
      </c>
      <c r="O87" s="181">
        <v>5.3</v>
      </c>
      <c r="P87" s="181">
        <v>5.3</v>
      </c>
      <c r="Q87" s="181">
        <v>5.3</v>
      </c>
      <c r="R87" s="181">
        <v>5.3</v>
      </c>
      <c r="S87" s="181">
        <v>5.3</v>
      </c>
      <c r="T87" s="181">
        <v>5.3</v>
      </c>
      <c r="U87" s="181">
        <v>5.3</v>
      </c>
      <c r="V87" s="181">
        <v>5.3</v>
      </c>
      <c r="W87" s="181">
        <v>5.3</v>
      </c>
      <c r="X87" s="181">
        <v>5.3</v>
      </c>
      <c r="Y87" s="181">
        <v>5.3</v>
      </c>
      <c r="Z87" s="181">
        <v>5.5</v>
      </c>
      <c r="AA87" s="181">
        <v>5.5</v>
      </c>
      <c r="AB87" s="181">
        <v>5.5</v>
      </c>
      <c r="AC87" s="181">
        <v>5.5</v>
      </c>
      <c r="AD87" s="181">
        <v>5.5</v>
      </c>
      <c r="AE87" s="181">
        <v>5.5</v>
      </c>
      <c r="AF87" s="181">
        <v>5.5</v>
      </c>
      <c r="AG87" s="181">
        <v>5.5</v>
      </c>
      <c r="AH87" s="181">
        <v>5.5</v>
      </c>
      <c r="AI87" s="181">
        <v>5.5</v>
      </c>
      <c r="AJ87" s="181">
        <v>5.5</v>
      </c>
      <c r="AK87" s="181">
        <v>5.5</v>
      </c>
      <c r="AL87" s="181">
        <v>6.8</v>
      </c>
      <c r="AM87" s="181">
        <v>6.8</v>
      </c>
      <c r="AN87" s="181">
        <v>6.8</v>
      </c>
      <c r="AO87" s="181">
        <v>6.8</v>
      </c>
      <c r="AP87" s="181">
        <v>6.8</v>
      </c>
      <c r="AQ87" s="181">
        <v>6.8</v>
      </c>
      <c r="AR87" s="181">
        <v>6.8</v>
      </c>
      <c r="AS87" s="181">
        <v>6.8</v>
      </c>
      <c r="AT87" s="181">
        <v>6.8</v>
      </c>
      <c r="AU87" s="181">
        <v>6.8</v>
      </c>
      <c r="AV87" s="181">
        <v>6.8</v>
      </c>
      <c r="AW87" s="181">
        <v>6.8</v>
      </c>
      <c r="AX87" s="181">
        <v>3.8</v>
      </c>
      <c r="AY87" s="181">
        <v>3.8</v>
      </c>
      <c r="AZ87" s="181">
        <v>3.8</v>
      </c>
      <c r="BA87" s="181">
        <v>3.8</v>
      </c>
      <c r="BB87" s="181">
        <v>3.8</v>
      </c>
      <c r="BC87" s="181">
        <v>3.8</v>
      </c>
      <c r="BD87" s="181">
        <v>3.8</v>
      </c>
      <c r="BE87" s="181">
        <v>3.8</v>
      </c>
      <c r="BF87" s="181">
        <v>3.8</v>
      </c>
      <c r="BG87" s="181">
        <v>3.8</v>
      </c>
      <c r="BH87" s="181">
        <v>3.8</v>
      </c>
      <c r="BI87" s="181">
        <v>3.8</v>
      </c>
      <c r="BJ87" s="181">
        <v>7.4</v>
      </c>
      <c r="BK87" s="181">
        <v>7.4</v>
      </c>
      <c r="BL87" s="181">
        <v>7.4</v>
      </c>
      <c r="BM87" s="181">
        <v>7.4</v>
      </c>
      <c r="BN87" s="181">
        <v>7.4</v>
      </c>
      <c r="BO87" s="181">
        <v>7.4</v>
      </c>
      <c r="BP87" s="181">
        <v>7.4</v>
      </c>
      <c r="BQ87" s="181">
        <v>7.4</v>
      </c>
      <c r="BR87" s="181">
        <v>7.4</v>
      </c>
      <c r="BS87" s="181">
        <v>7.4</v>
      </c>
      <c r="BT87" s="181">
        <v>7.4</v>
      </c>
      <c r="BU87" s="181">
        <v>7.4</v>
      </c>
      <c r="BV87" s="181">
        <v>7.6</v>
      </c>
      <c r="BW87" s="181">
        <v>7.6</v>
      </c>
      <c r="BX87" s="181">
        <v>7.6</v>
      </c>
      <c r="BY87" s="181">
        <v>7.6</v>
      </c>
      <c r="BZ87" s="181">
        <v>7.6</v>
      </c>
      <c r="CA87" s="181">
        <v>7.6</v>
      </c>
      <c r="CB87" s="181">
        <v>7.6</v>
      </c>
      <c r="CC87" s="181">
        <v>7.6</v>
      </c>
      <c r="CD87" s="181">
        <v>7.6</v>
      </c>
      <c r="CE87" s="181">
        <v>7.6</v>
      </c>
      <c r="CF87" s="181">
        <v>7.6</v>
      </c>
      <c r="CG87" s="181">
        <v>7.6</v>
      </c>
      <c r="CH87" s="181">
        <v>6.9</v>
      </c>
      <c r="CI87" s="181">
        <v>6.9</v>
      </c>
      <c r="CJ87" s="181">
        <v>6.9</v>
      </c>
      <c r="CK87" s="181">
        <v>6.9</v>
      </c>
      <c r="CL87" s="181">
        <v>6.9</v>
      </c>
      <c r="CM87" s="181">
        <v>6.9</v>
      </c>
      <c r="CN87" s="181">
        <v>6.9</v>
      </c>
      <c r="CO87" s="181">
        <v>6.9</v>
      </c>
      <c r="CP87" s="181">
        <v>6.9</v>
      </c>
      <c r="CQ87" s="182">
        <v>6.9</v>
      </c>
      <c r="CR87" s="183">
        <v>6.9</v>
      </c>
      <c r="CS87" s="183">
        <v>6.9</v>
      </c>
      <c r="CT87" s="184">
        <v>6.9</v>
      </c>
      <c r="CU87" s="184">
        <v>6.9</v>
      </c>
      <c r="CV87" s="184">
        <v>6.9</v>
      </c>
      <c r="CW87" s="185">
        <v>6.9</v>
      </c>
      <c r="CX87" s="180">
        <v>6.9</v>
      </c>
      <c r="CY87" s="180">
        <v>6.9</v>
      </c>
      <c r="CZ87" s="181">
        <v>6.9</v>
      </c>
      <c r="DA87" s="181">
        <v>6.9</v>
      </c>
      <c r="DB87" s="181">
        <v>6.9</v>
      </c>
      <c r="DC87" s="181">
        <v>6.9</v>
      </c>
      <c r="DD87" s="181">
        <v>6.9</v>
      </c>
      <c r="DE87" s="181">
        <v>6.9</v>
      </c>
      <c r="DF87" s="181">
        <v>7.1</v>
      </c>
      <c r="DG87" s="181">
        <v>7.1</v>
      </c>
      <c r="DH87" s="181">
        <v>7.1</v>
      </c>
      <c r="DI87" s="181">
        <v>7.1</v>
      </c>
      <c r="DJ87" s="181">
        <v>7.1</v>
      </c>
      <c r="DK87" s="186">
        <f t="shared" si="140"/>
        <v>7.1</v>
      </c>
    </row>
    <row r="88" spans="1:205" s="122" customFormat="1">
      <c r="A88" s="180" t="s">
        <v>191</v>
      </c>
      <c r="B88" s="181">
        <v>4.8</v>
      </c>
      <c r="C88" s="181">
        <v>4.8</v>
      </c>
      <c r="D88" s="181">
        <v>4.8</v>
      </c>
      <c r="E88" s="181">
        <v>4</v>
      </c>
      <c r="F88" s="181">
        <v>4</v>
      </c>
      <c r="G88" s="181">
        <v>4</v>
      </c>
      <c r="H88" s="181">
        <v>6</v>
      </c>
      <c r="I88" s="181">
        <v>6</v>
      </c>
      <c r="J88" s="181">
        <v>6</v>
      </c>
      <c r="K88" s="181">
        <v>0.6</v>
      </c>
      <c r="L88" s="181">
        <v>0.6</v>
      </c>
      <c r="M88" s="181">
        <v>0.6</v>
      </c>
      <c r="N88" s="181">
        <v>9.4</v>
      </c>
      <c r="O88" s="181">
        <v>9.4</v>
      </c>
      <c r="P88" s="181">
        <v>9.4</v>
      </c>
      <c r="Q88" s="181">
        <v>16.8</v>
      </c>
      <c r="R88" s="181">
        <v>16.8</v>
      </c>
      <c r="S88" s="181">
        <v>16.8</v>
      </c>
      <c r="T88" s="181">
        <v>14.2</v>
      </c>
      <c r="U88" s="181">
        <v>14.2</v>
      </c>
      <c r="V88" s="181">
        <v>14.2</v>
      </c>
      <c r="W88" s="181">
        <v>12.4</v>
      </c>
      <c r="X88" s="181">
        <v>12.4</v>
      </c>
      <c r="Y88" s="181">
        <v>12.4</v>
      </c>
      <c r="Z88" s="181">
        <v>4.3</v>
      </c>
      <c r="AA88" s="181">
        <v>4.3</v>
      </c>
      <c r="AB88" s="181">
        <v>4.3</v>
      </c>
      <c r="AC88" s="181">
        <v>6.4</v>
      </c>
      <c r="AD88" s="181">
        <v>6.4</v>
      </c>
      <c r="AE88" s="181">
        <v>6.4</v>
      </c>
      <c r="AF88" s="181">
        <v>4.7</v>
      </c>
      <c r="AG88" s="181">
        <v>4.7</v>
      </c>
      <c r="AH88" s="181">
        <v>4.7</v>
      </c>
      <c r="AI88" s="181">
        <v>3.6</v>
      </c>
      <c r="AJ88" s="181">
        <v>3.6</v>
      </c>
      <c r="AK88" s="181">
        <v>3.6</v>
      </c>
      <c r="AL88" s="181">
        <v>5.2</v>
      </c>
      <c r="AM88" s="181">
        <v>5.2</v>
      </c>
      <c r="AN88" s="181">
        <v>5.2</v>
      </c>
      <c r="AO88" s="181">
        <v>14</v>
      </c>
      <c r="AP88" s="181">
        <v>14</v>
      </c>
      <c r="AQ88" s="181">
        <v>14</v>
      </c>
      <c r="AR88" s="181">
        <v>12.5</v>
      </c>
      <c r="AS88" s="181">
        <v>12.5</v>
      </c>
      <c r="AT88" s="181">
        <v>12.5</v>
      </c>
      <c r="AU88" s="181">
        <v>13.4</v>
      </c>
      <c r="AV88" s="181">
        <v>13.4</v>
      </c>
      <c r="AW88" s="181">
        <v>13.4</v>
      </c>
      <c r="AX88" s="181">
        <v>12.5</v>
      </c>
      <c r="AY88" s="181">
        <v>12.5</v>
      </c>
      <c r="AZ88" s="181">
        <v>12.5</v>
      </c>
      <c r="BA88" s="181">
        <v>8.6</v>
      </c>
      <c r="BB88" s="181">
        <v>8.6</v>
      </c>
      <c r="BC88" s="181">
        <v>8.6</v>
      </c>
      <c r="BD88" s="181">
        <v>8.5</v>
      </c>
      <c r="BE88" s="181">
        <v>8.5</v>
      </c>
      <c r="BF88" s="181">
        <v>8.5</v>
      </c>
      <c r="BG88" s="181">
        <v>7.4</v>
      </c>
      <c r="BH88" s="181">
        <v>7.4</v>
      </c>
      <c r="BI88" s="181">
        <v>7.4</v>
      </c>
      <c r="BJ88" s="181">
        <v>6</v>
      </c>
      <c r="BK88" s="181">
        <v>6</v>
      </c>
      <c r="BL88" s="181">
        <v>6</v>
      </c>
      <c r="BM88" s="181">
        <v>7.5</v>
      </c>
      <c r="BN88" s="181">
        <v>7.5</v>
      </c>
      <c r="BO88" s="181">
        <v>7.5</v>
      </c>
      <c r="BP88" s="181">
        <v>7</v>
      </c>
      <c r="BQ88" s="181">
        <v>7</v>
      </c>
      <c r="BR88" s="181">
        <v>7</v>
      </c>
      <c r="BS88" s="181">
        <v>10.1</v>
      </c>
      <c r="BT88" s="181">
        <v>10.1</v>
      </c>
      <c r="BU88" s="181">
        <v>10.1</v>
      </c>
      <c r="BV88" s="181">
        <v>11.3</v>
      </c>
      <c r="BW88" s="181">
        <v>11.3</v>
      </c>
      <c r="BX88" s="181">
        <v>11.3</v>
      </c>
      <c r="BY88" s="181">
        <v>16</v>
      </c>
      <c r="BZ88" s="181">
        <v>16</v>
      </c>
      <c r="CA88" s="181">
        <v>16</v>
      </c>
      <c r="CB88" s="181">
        <v>18.2</v>
      </c>
      <c r="CC88" s="181">
        <v>18.2</v>
      </c>
      <c r="CD88" s="181">
        <v>18.2</v>
      </c>
      <c r="CE88" s="181">
        <v>16.600000000000001</v>
      </c>
      <c r="CF88" s="181">
        <v>16.600000000000001</v>
      </c>
      <c r="CG88" s="181">
        <v>16.600000000000001</v>
      </c>
      <c r="CH88" s="181">
        <v>17.399999999999999</v>
      </c>
      <c r="CI88" s="181">
        <v>17.399999999999999</v>
      </c>
      <c r="CJ88" s="181">
        <v>17.399999999999999</v>
      </c>
      <c r="CK88" s="181">
        <v>17.899999999999999</v>
      </c>
      <c r="CL88" s="181">
        <v>17.899999999999999</v>
      </c>
      <c r="CM88" s="181">
        <v>17.899999999999999</v>
      </c>
      <c r="CN88" s="181">
        <v>16.100000000000001</v>
      </c>
      <c r="CO88" s="181">
        <v>16.100000000000001</v>
      </c>
      <c r="CP88" s="181">
        <v>16.100000000000001</v>
      </c>
      <c r="CQ88" s="182">
        <v>18.100000000000001</v>
      </c>
      <c r="CR88" s="183">
        <v>18.100000000000001</v>
      </c>
      <c r="CS88" s="183">
        <v>18.100000000000001</v>
      </c>
      <c r="CT88" s="184">
        <v>19</v>
      </c>
      <c r="CU88" s="184">
        <v>19</v>
      </c>
      <c r="CV88" s="184">
        <v>19</v>
      </c>
      <c r="CW88" s="185">
        <v>22.7</v>
      </c>
      <c r="CX88" s="180">
        <v>22.7</v>
      </c>
      <c r="CY88" s="180">
        <v>22.7</v>
      </c>
      <c r="CZ88" s="181">
        <v>21.7</v>
      </c>
      <c r="DA88" s="181">
        <v>21.7</v>
      </c>
      <c r="DB88" s="181">
        <v>21.7</v>
      </c>
      <c r="DC88" s="181">
        <v>23</v>
      </c>
      <c r="DD88" s="181">
        <v>23</v>
      </c>
      <c r="DE88" s="181">
        <v>23</v>
      </c>
      <c r="DF88" s="181">
        <v>21.1</v>
      </c>
      <c r="DG88" s="181">
        <v>21.1</v>
      </c>
      <c r="DH88" s="181">
        <v>21.1</v>
      </c>
      <c r="DI88" s="181">
        <v>21.4</v>
      </c>
      <c r="DJ88" s="181">
        <v>21.4</v>
      </c>
      <c r="DK88" s="186">
        <f t="shared" si="140"/>
        <v>21.4</v>
      </c>
      <c r="DL88" s="147">
        <v>21.8</v>
      </c>
      <c r="DM88" s="147">
        <v>21.8</v>
      </c>
      <c r="DN88" s="147">
        <v>21.8</v>
      </c>
      <c r="DO88" s="147">
        <v>25.5</v>
      </c>
      <c r="DP88" s="147">
        <v>25.5</v>
      </c>
      <c r="DQ88" s="147">
        <v>25.5</v>
      </c>
      <c r="DR88" s="147">
        <v>26.1</v>
      </c>
      <c r="DS88" s="147">
        <v>26.1</v>
      </c>
      <c r="DT88" s="147">
        <v>26.1</v>
      </c>
      <c r="DU88" s="147">
        <v>24.7</v>
      </c>
      <c r="DV88" s="147">
        <v>24.7</v>
      </c>
      <c r="DW88" s="147">
        <v>24.7</v>
      </c>
      <c r="DX88" s="147">
        <v>20.3</v>
      </c>
      <c r="DY88" s="147">
        <v>20.3</v>
      </c>
      <c r="DZ88" s="147">
        <v>20.3</v>
      </c>
      <c r="EA88" s="147">
        <v>22.1</v>
      </c>
      <c r="EB88" s="147">
        <v>22.1</v>
      </c>
      <c r="EC88" s="147">
        <v>22.1</v>
      </c>
      <c r="ED88" s="147">
        <v>17.3</v>
      </c>
      <c r="EE88" s="147">
        <v>17.3</v>
      </c>
      <c r="EF88" s="147">
        <v>17.3</v>
      </c>
      <c r="EG88" s="147">
        <f>ED88-$ED$16/20</f>
        <v>16.435000000000002</v>
      </c>
      <c r="EH88" s="147">
        <f>EG88</f>
        <v>16.435000000000002</v>
      </c>
      <c r="EI88" s="147">
        <f>EH88</f>
        <v>16.435000000000002</v>
      </c>
      <c r="EJ88" s="147">
        <f>EG88-$ED$16/20</f>
        <v>15.570000000000002</v>
      </c>
      <c r="EK88" s="147">
        <f>EJ88</f>
        <v>15.570000000000002</v>
      </c>
      <c r="EL88" s="147">
        <f>EK88</f>
        <v>15.570000000000002</v>
      </c>
      <c r="EM88" s="147">
        <f t="shared" ref="EM88" si="141">EJ88-$ED$16/20</f>
        <v>14.705000000000002</v>
      </c>
      <c r="EN88" s="147">
        <f t="shared" ref="EN88:EO88" si="142">EM88</f>
        <v>14.705000000000002</v>
      </c>
      <c r="EO88" s="147">
        <f t="shared" si="142"/>
        <v>14.705000000000002</v>
      </c>
      <c r="EP88" s="147">
        <f t="shared" ref="EP88" si="143">EM88-$ED$16/20</f>
        <v>13.840000000000002</v>
      </c>
      <c r="EQ88" s="147">
        <f t="shared" ref="EQ88:ER88" si="144">EP88</f>
        <v>13.840000000000002</v>
      </c>
      <c r="ER88" s="147">
        <f t="shared" si="144"/>
        <v>13.840000000000002</v>
      </c>
      <c r="ES88" s="147">
        <f t="shared" ref="ES88" si="145">EP88-$ED$16/20</f>
        <v>12.975000000000001</v>
      </c>
      <c r="ET88" s="147">
        <f t="shared" ref="ET88:EU88" si="146">ES88</f>
        <v>12.975000000000001</v>
      </c>
      <c r="EU88" s="147">
        <f t="shared" si="146"/>
        <v>12.975000000000001</v>
      </c>
      <c r="EV88" s="147">
        <f t="shared" ref="EV88" si="147">ES88-$ED$16/20</f>
        <v>12.110000000000001</v>
      </c>
      <c r="EW88" s="147">
        <f t="shared" ref="EW88:EX88" si="148">EV88</f>
        <v>12.110000000000001</v>
      </c>
      <c r="EX88" s="147">
        <f t="shared" si="148"/>
        <v>12.110000000000001</v>
      </c>
      <c r="EY88" s="147">
        <f t="shared" ref="EY88" si="149">EV88-$ED$16/20</f>
        <v>11.245000000000001</v>
      </c>
      <c r="EZ88" s="147">
        <f t="shared" ref="EZ88:FA88" si="150">EY88</f>
        <v>11.245000000000001</v>
      </c>
      <c r="FA88" s="147">
        <f t="shared" si="150"/>
        <v>11.245000000000001</v>
      </c>
      <c r="FB88" s="147">
        <f t="shared" ref="FB88" si="151">EY88-$ED$16/20</f>
        <v>10.38</v>
      </c>
      <c r="FC88" s="147">
        <f t="shared" ref="FC88:FD88" si="152">FB88</f>
        <v>10.38</v>
      </c>
      <c r="FD88" s="147">
        <f t="shared" si="152"/>
        <v>10.38</v>
      </c>
      <c r="FE88" s="147">
        <f t="shared" ref="FE88" si="153">FB88-$ED$16/20</f>
        <v>9.5150000000000006</v>
      </c>
      <c r="FF88" s="147">
        <f t="shared" ref="FF88:FG88" si="154">FE88</f>
        <v>9.5150000000000006</v>
      </c>
      <c r="FG88" s="147">
        <f t="shared" si="154"/>
        <v>9.5150000000000006</v>
      </c>
      <c r="FH88" s="147">
        <f t="shared" ref="FH88" si="155">FE88-$ED$16/20</f>
        <v>8.65</v>
      </c>
      <c r="FI88" s="147">
        <f t="shared" ref="FI88:FJ88" si="156">FH88</f>
        <v>8.65</v>
      </c>
      <c r="FJ88" s="147">
        <f t="shared" si="156"/>
        <v>8.65</v>
      </c>
      <c r="FK88" s="147">
        <f t="shared" ref="FK88" si="157">FH88-$ED$16/20</f>
        <v>7.7850000000000001</v>
      </c>
      <c r="FL88" s="147">
        <f t="shared" ref="FL88:FM88" si="158">FK88</f>
        <v>7.7850000000000001</v>
      </c>
      <c r="FM88" s="147">
        <f t="shared" si="158"/>
        <v>7.7850000000000001</v>
      </c>
      <c r="FN88" s="147">
        <f t="shared" ref="FN88" si="159">FK88-$ED$16/20</f>
        <v>6.92</v>
      </c>
      <c r="FO88" s="147">
        <f t="shared" ref="FO88:FP88" si="160">FN88</f>
        <v>6.92</v>
      </c>
      <c r="FP88" s="147">
        <f t="shared" si="160"/>
        <v>6.92</v>
      </c>
      <c r="FQ88" s="147">
        <f t="shared" ref="FQ88" si="161">FN88-$ED$16/20</f>
        <v>6.0549999999999997</v>
      </c>
      <c r="FR88" s="147">
        <f t="shared" ref="FR88:FS88" si="162">FQ88</f>
        <v>6.0549999999999997</v>
      </c>
      <c r="FS88" s="147">
        <f t="shared" si="162"/>
        <v>6.0549999999999997</v>
      </c>
      <c r="FT88" s="147">
        <f t="shared" ref="FT88" si="163">FQ88-$ED$16/20</f>
        <v>5.1899999999999995</v>
      </c>
      <c r="FU88" s="147">
        <f t="shared" ref="FU88:FV88" si="164">FT88</f>
        <v>5.1899999999999995</v>
      </c>
      <c r="FV88" s="147">
        <f t="shared" si="164"/>
        <v>5.1899999999999995</v>
      </c>
      <c r="FW88" s="147">
        <f t="shared" ref="FW88" si="165">FT88-$ED$16/20</f>
        <v>4.3249999999999993</v>
      </c>
      <c r="FX88" s="147">
        <f t="shared" ref="FX88:FY88" si="166">FW88</f>
        <v>4.3249999999999993</v>
      </c>
      <c r="FY88" s="147">
        <f t="shared" si="166"/>
        <v>4.3249999999999993</v>
      </c>
      <c r="FZ88" s="147">
        <f t="shared" ref="FZ88" si="167">FW88-$ED$16/20</f>
        <v>3.4599999999999991</v>
      </c>
      <c r="GA88" s="147">
        <f t="shared" ref="GA88:GB88" si="168">FZ88</f>
        <v>3.4599999999999991</v>
      </c>
      <c r="GB88" s="147">
        <f t="shared" si="168"/>
        <v>3.4599999999999991</v>
      </c>
      <c r="GC88" s="147">
        <f t="shared" ref="GC88" si="169">FZ88-$ED$16/20</f>
        <v>2.5949999999999989</v>
      </c>
      <c r="GD88" s="147">
        <f t="shared" ref="GD88:GE88" si="170">GC88</f>
        <v>2.5949999999999989</v>
      </c>
      <c r="GE88" s="147">
        <f t="shared" si="170"/>
        <v>2.5949999999999989</v>
      </c>
      <c r="GF88" s="147">
        <f t="shared" ref="GF88" si="171">GC88-$ED$16/20</f>
        <v>1.7299999999999989</v>
      </c>
      <c r="GG88" s="147">
        <f t="shared" ref="GG88:GH88" si="172">GF88</f>
        <v>1.7299999999999989</v>
      </c>
      <c r="GH88" s="147">
        <f t="shared" si="172"/>
        <v>1.7299999999999989</v>
      </c>
      <c r="GI88" s="147">
        <f>GF88-$ED$16/20</f>
        <v>0.86499999999999888</v>
      </c>
      <c r="GJ88" s="147">
        <f t="shared" ref="GJ88:GK88" si="173">GI88</f>
        <v>0.86499999999999888</v>
      </c>
      <c r="GK88" s="147">
        <f t="shared" si="173"/>
        <v>0.86499999999999888</v>
      </c>
      <c r="GL88" s="147">
        <v>0</v>
      </c>
      <c r="GM88" s="147">
        <v>0</v>
      </c>
      <c r="GN88" s="147">
        <v>0</v>
      </c>
      <c r="GO88" s="147">
        <v>0</v>
      </c>
      <c r="GP88" s="147">
        <v>0</v>
      </c>
      <c r="GQ88" s="147">
        <v>0</v>
      </c>
      <c r="GR88" s="147">
        <v>0</v>
      </c>
      <c r="GS88" s="147">
        <v>0</v>
      </c>
      <c r="GT88" s="147">
        <v>0</v>
      </c>
      <c r="GU88" s="147">
        <v>0</v>
      </c>
      <c r="GV88" s="147">
        <v>0</v>
      </c>
      <c r="GW88" s="147">
        <v>0</v>
      </c>
    </row>
    <row r="89" spans="1:205" s="122" customFormat="1">
      <c r="A89" s="187" t="s">
        <v>192</v>
      </c>
      <c r="B89" s="188">
        <v>45.387199999999993</v>
      </c>
      <c r="C89" s="188">
        <v>49.24891444695259</v>
      </c>
      <c r="D89" s="188">
        <v>49.785193304095451</v>
      </c>
      <c r="E89" s="188">
        <v>47.38292227152531</v>
      </c>
      <c r="F89" s="188">
        <v>40.672922271525316</v>
      </c>
      <c r="G89" s="188">
        <v>46.322922271525307</v>
      </c>
      <c r="H89" s="188">
        <v>51.19323273137698</v>
      </c>
      <c r="I89" s="188">
        <v>54.598764991938076</v>
      </c>
      <c r="J89" s="188">
        <v>52.528764991938075</v>
      </c>
      <c r="K89" s="188">
        <v>44.438764991938079</v>
      </c>
      <c r="L89" s="188">
        <v>40.96876499193808</v>
      </c>
      <c r="M89" s="188">
        <v>35.32876499193808</v>
      </c>
      <c r="N89" s="188">
        <v>38.766800000000003</v>
      </c>
      <c r="O89" s="188">
        <v>40.736800000000002</v>
      </c>
      <c r="P89" s="188">
        <v>37.776800000000001</v>
      </c>
      <c r="Q89" s="188">
        <v>44.575296503496503</v>
      </c>
      <c r="R89" s="188">
        <v>45.015296503496501</v>
      </c>
      <c r="S89" s="188">
        <v>51.285296503496497</v>
      </c>
      <c r="T89" s="188">
        <v>42.150289843489844</v>
      </c>
      <c r="U89" s="188">
        <v>45.340289843489842</v>
      </c>
      <c r="V89" s="188">
        <v>49.740289843489847</v>
      </c>
      <c r="W89" s="188">
        <v>62.842751270951261</v>
      </c>
      <c r="X89" s="188">
        <v>59.753544921744911</v>
      </c>
      <c r="Y89" s="188">
        <v>58.268025786964408</v>
      </c>
      <c r="Z89" s="188">
        <v>50.456799999999994</v>
      </c>
      <c r="AA89" s="188">
        <v>50.246799999999993</v>
      </c>
      <c r="AB89" s="188">
        <v>44.976799999999997</v>
      </c>
      <c r="AC89" s="188">
        <v>57.846940319537545</v>
      </c>
      <c r="AD89" s="188">
        <v>58.436940319537548</v>
      </c>
      <c r="AE89" s="188">
        <v>68.636940319537558</v>
      </c>
      <c r="AF89" s="188">
        <v>66.293653759383403</v>
      </c>
      <c r="AG89" s="188">
        <v>64.173653759383399</v>
      </c>
      <c r="AH89" s="188">
        <v>75.679129533137981</v>
      </c>
      <c r="AI89" s="188">
        <v>59.689696290795233</v>
      </c>
      <c r="AJ89" s="188">
        <v>52.789696290795227</v>
      </c>
      <c r="AK89" s="188">
        <v>48.339696290795224</v>
      </c>
      <c r="AL89" s="188">
        <v>48.896799999999999</v>
      </c>
      <c r="AM89" s="188">
        <v>45.886799999999994</v>
      </c>
      <c r="AN89" s="188">
        <v>43.026800000000001</v>
      </c>
      <c r="AO89" s="188">
        <v>52.184864307545745</v>
      </c>
      <c r="AP89" s="188">
        <v>50.685997201603612</v>
      </c>
      <c r="AQ89" s="188">
        <v>52.655997201603618</v>
      </c>
      <c r="AR89" s="188">
        <v>50.075997201603613</v>
      </c>
      <c r="AS89" s="188">
        <v>52.112550873920007</v>
      </c>
      <c r="AT89" s="188">
        <v>50.544804972280659</v>
      </c>
      <c r="AU89" s="188">
        <v>52.326093177337611</v>
      </c>
      <c r="AV89" s="188">
        <v>52.880401086942129</v>
      </c>
      <c r="AW89" s="188">
        <v>53.790401086942133</v>
      </c>
      <c r="AX89" s="188">
        <v>54.546799999999998</v>
      </c>
      <c r="AY89" s="188">
        <v>54.636800000000001</v>
      </c>
      <c r="AZ89" s="188">
        <v>53.476800000000004</v>
      </c>
      <c r="BA89" s="188">
        <v>48.724693239398455</v>
      </c>
      <c r="BB89" s="188">
        <v>49.605701503861262</v>
      </c>
      <c r="BC89" s="188">
        <v>52.388701503861263</v>
      </c>
      <c r="BD89" s="188">
        <v>52.96219681164019</v>
      </c>
      <c r="BE89" s="188">
        <v>50.158196811640188</v>
      </c>
      <c r="BF89" s="188">
        <v>54.806122431474904</v>
      </c>
      <c r="BG89" s="188">
        <v>53.506106038032279</v>
      </c>
      <c r="BH89" s="188">
        <v>54.640106038032279</v>
      </c>
      <c r="BI89" s="188">
        <v>63.064106038032278</v>
      </c>
      <c r="BJ89" s="188">
        <v>59.585799999999992</v>
      </c>
      <c r="BK89" s="188">
        <v>58.167799999999993</v>
      </c>
      <c r="BL89" s="188">
        <v>60.315799999999996</v>
      </c>
      <c r="BM89" s="188">
        <v>59.62329877599138</v>
      </c>
      <c r="BN89" s="188">
        <v>60.68729877599138</v>
      </c>
      <c r="BO89" s="188">
        <v>59.695298775991382</v>
      </c>
      <c r="BP89" s="188">
        <v>51.853053878032199</v>
      </c>
      <c r="BQ89" s="188">
        <v>54.240053878032199</v>
      </c>
      <c r="BR89" s="188">
        <v>56.811053878032197</v>
      </c>
      <c r="BS89" s="188">
        <v>55.655664170837802</v>
      </c>
      <c r="BT89" s="188">
        <v>57.319664170837804</v>
      </c>
      <c r="BU89" s="188">
        <v>48.595539355812399</v>
      </c>
      <c r="BV89" s="188">
        <v>52.370800000000003</v>
      </c>
      <c r="BW89" s="188">
        <v>61.800799999999995</v>
      </c>
      <c r="BX89" s="188">
        <v>47.836799999999997</v>
      </c>
      <c r="BY89" s="188">
        <v>55.137121637426901</v>
      </c>
      <c r="BZ89" s="188">
        <v>56.569370923266533</v>
      </c>
      <c r="CA89" s="188">
        <v>57.652370923266531</v>
      </c>
      <c r="CB89" s="188">
        <v>51.395302620968565</v>
      </c>
      <c r="CC89" s="188">
        <v>60.907302620968565</v>
      </c>
      <c r="CD89" s="188">
        <v>59.587302620968572</v>
      </c>
      <c r="CE89" s="188">
        <v>58.260649549703665</v>
      </c>
      <c r="CF89" s="188">
        <v>55.914616192677364</v>
      </c>
      <c r="CG89" s="188">
        <v>59.765616192677363</v>
      </c>
      <c r="CH89" s="188">
        <v>60.637002492211835</v>
      </c>
      <c r="CI89" s="188">
        <v>59.352002492211838</v>
      </c>
      <c r="CJ89" s="188">
        <v>60.187002492211839</v>
      </c>
      <c r="CK89" s="188">
        <v>62.573724346516471</v>
      </c>
      <c r="CL89" s="188">
        <v>58.094724346516472</v>
      </c>
      <c r="CM89" s="188">
        <v>68.491402937173604</v>
      </c>
      <c r="CN89" s="188">
        <v>55.653259900866132</v>
      </c>
      <c r="CO89" s="188">
        <v>59.128445331329708</v>
      </c>
      <c r="CP89" s="188">
        <v>62.141445331329706</v>
      </c>
      <c r="CQ89" s="189">
        <v>57.670445331329709</v>
      </c>
      <c r="CR89" s="190">
        <v>57.606445331329709</v>
      </c>
      <c r="CS89" s="190">
        <v>52.851445331329714</v>
      </c>
      <c r="CT89" s="191">
        <v>54.130533333333332</v>
      </c>
      <c r="CU89" s="191">
        <v>52.590533333333333</v>
      </c>
      <c r="CV89" s="191">
        <v>50.479312237998649</v>
      </c>
      <c r="CW89" s="192">
        <v>55.83</v>
      </c>
      <c r="CX89" s="187">
        <v>59.95</v>
      </c>
      <c r="CY89" s="187">
        <v>58.84</v>
      </c>
      <c r="CZ89" s="188">
        <v>56.740637705064785</v>
      </c>
      <c r="DA89" s="188">
        <v>57.707637705064798</v>
      </c>
      <c r="DB89" s="188">
        <v>61.069637705064792</v>
      </c>
      <c r="DC89" s="188">
        <v>57.468637705064793</v>
      </c>
      <c r="DD89" s="188">
        <v>58.44263770506479</v>
      </c>
      <c r="DE89" s="188">
        <v>57.084637705064793</v>
      </c>
      <c r="DF89" s="188">
        <v>53.183175388053854</v>
      </c>
      <c r="DG89" s="188">
        <v>55.659125434197868</v>
      </c>
      <c r="DH89" s="188">
        <v>53.189720592193808</v>
      </c>
      <c r="DI89" s="188">
        <v>52.689402960969041</v>
      </c>
      <c r="DJ89" s="188">
        <v>50.251402960969038</v>
      </c>
      <c r="DK89" s="193">
        <f t="shared" si="140"/>
        <v>50.251402960969038</v>
      </c>
    </row>
    <row r="90" spans="1:205" s="122" customFormat="1">
      <c r="A90" s="180" t="s">
        <v>193</v>
      </c>
      <c r="B90" s="181">
        <v>0</v>
      </c>
      <c r="C90" s="181">
        <v>0</v>
      </c>
      <c r="D90" s="181">
        <v>0</v>
      </c>
      <c r="E90" s="181">
        <v>0</v>
      </c>
      <c r="F90" s="181">
        <v>0</v>
      </c>
      <c r="G90" s="181">
        <v>0</v>
      </c>
      <c r="H90" s="181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1">
        <v>0</v>
      </c>
      <c r="AA90" s="181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1">
        <v>0</v>
      </c>
      <c r="AY90" s="181">
        <v>0</v>
      </c>
      <c r="AZ90" s="181">
        <v>0</v>
      </c>
      <c r="BA90" s="181">
        <v>0</v>
      </c>
      <c r="BB90" s="181">
        <v>0</v>
      </c>
      <c r="BC90" s="181">
        <v>0</v>
      </c>
      <c r="BD90" s="181">
        <v>0</v>
      </c>
      <c r="BE90" s="181">
        <v>0</v>
      </c>
      <c r="BF90" s="181">
        <v>0</v>
      </c>
      <c r="BG90" s="181">
        <v>0</v>
      </c>
      <c r="BH90" s="181">
        <v>0</v>
      </c>
      <c r="BI90" s="181">
        <v>0</v>
      </c>
      <c r="BJ90" s="181">
        <v>1.6</v>
      </c>
      <c r="BK90" s="181">
        <v>1.6</v>
      </c>
      <c r="BL90" s="181">
        <v>1.6</v>
      </c>
      <c r="BM90" s="181">
        <v>1.6</v>
      </c>
      <c r="BN90" s="181">
        <v>1.6</v>
      </c>
      <c r="BO90" s="181">
        <v>1.6</v>
      </c>
      <c r="BP90" s="181">
        <v>1.6</v>
      </c>
      <c r="BQ90" s="181">
        <v>1.6</v>
      </c>
      <c r="BR90" s="181">
        <v>1.6</v>
      </c>
      <c r="BS90" s="181">
        <v>1.6</v>
      </c>
      <c r="BT90" s="181">
        <v>1.6</v>
      </c>
      <c r="BU90" s="181">
        <v>1.6</v>
      </c>
      <c r="BV90" s="181">
        <v>3</v>
      </c>
      <c r="BW90" s="181">
        <v>3</v>
      </c>
      <c r="BX90" s="181">
        <v>3</v>
      </c>
      <c r="BY90" s="181">
        <v>3</v>
      </c>
      <c r="BZ90" s="181">
        <v>3</v>
      </c>
      <c r="CA90" s="181">
        <v>3</v>
      </c>
      <c r="CB90" s="181">
        <v>3</v>
      </c>
      <c r="CC90" s="181">
        <v>3</v>
      </c>
      <c r="CD90" s="181">
        <v>3</v>
      </c>
      <c r="CE90" s="181">
        <v>3</v>
      </c>
      <c r="CF90" s="181">
        <v>3</v>
      </c>
      <c r="CG90" s="181">
        <v>3</v>
      </c>
      <c r="CH90" s="181">
        <v>3.5</v>
      </c>
      <c r="CI90" s="181">
        <v>2.1</v>
      </c>
      <c r="CJ90" s="181">
        <v>2.1</v>
      </c>
      <c r="CK90" s="181">
        <v>2.1</v>
      </c>
      <c r="CL90" s="181">
        <v>2.1</v>
      </c>
      <c r="CM90" s="181">
        <v>2.1</v>
      </c>
      <c r="CN90" s="181">
        <v>2.1</v>
      </c>
      <c r="CO90" s="181">
        <v>2.1</v>
      </c>
      <c r="CP90" s="181">
        <v>2.1</v>
      </c>
      <c r="CQ90" s="182">
        <v>2.1</v>
      </c>
      <c r="CR90" s="183">
        <v>2.1</v>
      </c>
      <c r="CS90" s="183">
        <v>2.1</v>
      </c>
      <c r="CT90" s="184">
        <v>0.4</v>
      </c>
      <c r="CU90" s="184">
        <v>0.4</v>
      </c>
      <c r="CV90" s="184">
        <v>0.4</v>
      </c>
      <c r="CW90" s="185">
        <v>0.4</v>
      </c>
      <c r="CX90" s="180">
        <v>0.4</v>
      </c>
      <c r="CY90" s="180">
        <v>0.4</v>
      </c>
      <c r="CZ90" s="181">
        <v>0.4</v>
      </c>
      <c r="DA90" s="181">
        <v>0.4</v>
      </c>
      <c r="DB90" s="181">
        <v>0.4</v>
      </c>
      <c r="DC90" s="181">
        <v>0.4</v>
      </c>
      <c r="DD90" s="181">
        <v>0.4</v>
      </c>
      <c r="DE90" s="181">
        <v>0.4</v>
      </c>
      <c r="DF90" s="181">
        <v>0.4</v>
      </c>
      <c r="DG90" s="181">
        <v>0.4</v>
      </c>
      <c r="DH90" s="181">
        <v>0.4</v>
      </c>
      <c r="DI90" s="181">
        <v>0.4</v>
      </c>
      <c r="DJ90" s="181">
        <v>0.4</v>
      </c>
      <c r="DK90" s="186">
        <f t="shared" si="140"/>
        <v>0.4</v>
      </c>
    </row>
    <row r="91" spans="1:205" s="122" customFormat="1">
      <c r="A91" s="180" t="s">
        <v>194</v>
      </c>
      <c r="B91" s="181">
        <v>1</v>
      </c>
      <c r="C91" s="181">
        <v>1</v>
      </c>
      <c r="D91" s="181">
        <v>1</v>
      </c>
      <c r="E91" s="181">
        <v>1</v>
      </c>
      <c r="F91" s="181">
        <v>1</v>
      </c>
      <c r="G91" s="181">
        <v>1</v>
      </c>
      <c r="H91" s="181">
        <v>1</v>
      </c>
      <c r="I91" s="181">
        <v>1</v>
      </c>
      <c r="J91" s="181">
        <v>1</v>
      </c>
      <c r="K91" s="181">
        <v>1</v>
      </c>
      <c r="L91" s="181">
        <v>1</v>
      </c>
      <c r="M91" s="181">
        <v>1</v>
      </c>
      <c r="N91" s="181">
        <v>1</v>
      </c>
      <c r="O91" s="181">
        <v>1</v>
      </c>
      <c r="P91" s="181">
        <v>1</v>
      </c>
      <c r="Q91" s="181">
        <v>1</v>
      </c>
      <c r="R91" s="181">
        <v>1</v>
      </c>
      <c r="S91" s="181">
        <v>1</v>
      </c>
      <c r="T91" s="181">
        <v>1</v>
      </c>
      <c r="U91" s="181">
        <v>1</v>
      </c>
      <c r="V91" s="181">
        <v>1</v>
      </c>
      <c r="W91" s="181">
        <v>1</v>
      </c>
      <c r="X91" s="181">
        <v>1</v>
      </c>
      <c r="Y91" s="181">
        <v>1</v>
      </c>
      <c r="Z91" s="181">
        <v>1</v>
      </c>
      <c r="AA91" s="181">
        <v>1</v>
      </c>
      <c r="AB91" s="181">
        <v>1</v>
      </c>
      <c r="AC91" s="181">
        <v>1</v>
      </c>
      <c r="AD91" s="181">
        <v>1</v>
      </c>
      <c r="AE91" s="181">
        <v>1</v>
      </c>
      <c r="AF91" s="181">
        <v>1</v>
      </c>
      <c r="AG91" s="181">
        <v>1</v>
      </c>
      <c r="AH91" s="181">
        <v>1</v>
      </c>
      <c r="AI91" s="181">
        <v>1</v>
      </c>
      <c r="AJ91" s="181">
        <v>1</v>
      </c>
      <c r="AK91" s="181">
        <v>1</v>
      </c>
      <c r="AL91" s="181">
        <v>1</v>
      </c>
      <c r="AM91" s="181">
        <v>1</v>
      </c>
      <c r="AN91" s="181">
        <v>1</v>
      </c>
      <c r="AO91" s="181">
        <v>1</v>
      </c>
      <c r="AP91" s="181">
        <v>1</v>
      </c>
      <c r="AQ91" s="181">
        <v>1</v>
      </c>
      <c r="AR91" s="181">
        <v>1</v>
      </c>
      <c r="AS91" s="181">
        <v>1</v>
      </c>
      <c r="AT91" s="181">
        <v>1</v>
      </c>
      <c r="AU91" s="181">
        <v>1</v>
      </c>
      <c r="AV91" s="181">
        <v>1</v>
      </c>
      <c r="AW91" s="181">
        <v>1</v>
      </c>
      <c r="AX91" s="181">
        <v>0</v>
      </c>
      <c r="AY91" s="181">
        <v>0</v>
      </c>
      <c r="AZ91" s="181">
        <v>0</v>
      </c>
      <c r="BA91" s="181">
        <v>0</v>
      </c>
      <c r="BB91" s="181">
        <v>0</v>
      </c>
      <c r="BC91" s="181">
        <v>0</v>
      </c>
      <c r="BD91" s="181">
        <v>0</v>
      </c>
      <c r="BE91" s="181">
        <v>0</v>
      </c>
      <c r="BF91" s="181">
        <v>0</v>
      </c>
      <c r="BG91" s="181">
        <v>0</v>
      </c>
      <c r="BH91" s="181">
        <v>0</v>
      </c>
      <c r="BI91" s="181">
        <v>0</v>
      </c>
      <c r="BJ91" s="181">
        <v>0</v>
      </c>
      <c r="BK91" s="181">
        <v>0</v>
      </c>
      <c r="BL91" s="181">
        <v>0</v>
      </c>
      <c r="BM91" s="181">
        <v>0</v>
      </c>
      <c r="BN91" s="181">
        <v>0</v>
      </c>
      <c r="BO91" s="181">
        <v>0</v>
      </c>
      <c r="BP91" s="181">
        <v>0</v>
      </c>
      <c r="BQ91" s="181">
        <v>0</v>
      </c>
      <c r="BR91" s="181">
        <v>0</v>
      </c>
      <c r="BS91" s="181">
        <v>0</v>
      </c>
      <c r="BT91" s="181">
        <v>0</v>
      </c>
      <c r="BU91" s="181">
        <v>0</v>
      </c>
      <c r="BV91" s="181">
        <v>0</v>
      </c>
      <c r="BW91" s="181">
        <v>0</v>
      </c>
      <c r="BX91" s="181">
        <v>0</v>
      </c>
      <c r="BY91" s="181">
        <v>0</v>
      </c>
      <c r="BZ91" s="181">
        <v>0</v>
      </c>
      <c r="CA91" s="181">
        <v>0</v>
      </c>
      <c r="CB91" s="181">
        <v>0</v>
      </c>
      <c r="CC91" s="181">
        <v>0</v>
      </c>
      <c r="CD91" s="181">
        <v>0</v>
      </c>
      <c r="CE91" s="181">
        <v>0</v>
      </c>
      <c r="CF91" s="181">
        <v>0</v>
      </c>
      <c r="CG91" s="181">
        <v>0</v>
      </c>
      <c r="CH91" s="181">
        <v>0</v>
      </c>
      <c r="CI91" s="181">
        <v>0</v>
      </c>
      <c r="CJ91" s="181">
        <v>0</v>
      </c>
      <c r="CK91" s="181">
        <v>0</v>
      </c>
      <c r="CL91" s="181">
        <v>0</v>
      </c>
      <c r="CM91" s="181">
        <v>0</v>
      </c>
      <c r="CN91" s="181">
        <v>0</v>
      </c>
      <c r="CO91" s="181">
        <v>0</v>
      </c>
      <c r="CP91" s="181">
        <v>0</v>
      </c>
      <c r="CQ91" s="182">
        <v>0</v>
      </c>
      <c r="CR91" s="183">
        <v>0</v>
      </c>
      <c r="CS91" s="183">
        <v>0</v>
      </c>
      <c r="CT91" s="184">
        <v>0</v>
      </c>
      <c r="CU91" s="184">
        <v>0</v>
      </c>
      <c r="CV91" s="184">
        <v>0</v>
      </c>
      <c r="CW91" s="185">
        <v>0</v>
      </c>
      <c r="CX91" s="180">
        <v>0</v>
      </c>
      <c r="CY91" s="180">
        <v>0</v>
      </c>
      <c r="CZ91" s="181">
        <v>0</v>
      </c>
      <c r="DA91" s="181">
        <v>0</v>
      </c>
      <c r="DB91" s="181">
        <v>0</v>
      </c>
      <c r="DC91" s="181">
        <v>0</v>
      </c>
      <c r="DD91" s="181">
        <v>0</v>
      </c>
      <c r="DE91" s="181">
        <v>0</v>
      </c>
      <c r="DF91" s="181">
        <v>0</v>
      </c>
      <c r="DG91" s="181">
        <v>0</v>
      </c>
      <c r="DH91" s="181">
        <v>0</v>
      </c>
      <c r="DI91" s="181">
        <v>0</v>
      </c>
      <c r="DJ91" s="181">
        <v>0</v>
      </c>
      <c r="DK91" s="186">
        <f t="shared" si="140"/>
        <v>0</v>
      </c>
    </row>
    <row r="92" spans="1:205" s="122" customFormat="1">
      <c r="A92" s="180" t="s">
        <v>195</v>
      </c>
      <c r="B92" s="181">
        <v>0</v>
      </c>
      <c r="C92" s="181">
        <v>0</v>
      </c>
      <c r="D92" s="181">
        <v>0</v>
      </c>
      <c r="E92" s="181">
        <v>0</v>
      </c>
      <c r="F92" s="181">
        <v>0</v>
      </c>
      <c r="G92" s="181">
        <v>0</v>
      </c>
      <c r="H92" s="181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1">
        <v>0</v>
      </c>
      <c r="AA92" s="181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1">
        <v>0</v>
      </c>
      <c r="AY92" s="181">
        <v>0</v>
      </c>
      <c r="AZ92" s="181">
        <v>0</v>
      </c>
      <c r="BA92" s="181">
        <v>0</v>
      </c>
      <c r="BB92" s="181">
        <v>0</v>
      </c>
      <c r="BC92" s="181">
        <v>0</v>
      </c>
      <c r="BD92" s="181">
        <v>0</v>
      </c>
      <c r="BE92" s="181">
        <v>0</v>
      </c>
      <c r="BF92" s="181">
        <v>0</v>
      </c>
      <c r="BG92" s="181">
        <v>0</v>
      </c>
      <c r="BH92" s="181">
        <v>0</v>
      </c>
      <c r="BI92" s="181">
        <v>0</v>
      </c>
      <c r="BJ92" s="181">
        <v>0</v>
      </c>
      <c r="BK92" s="181">
        <v>0</v>
      </c>
      <c r="BL92" s="181">
        <v>0</v>
      </c>
      <c r="BM92" s="181">
        <v>0</v>
      </c>
      <c r="BN92" s="181">
        <v>0</v>
      </c>
      <c r="BO92" s="181">
        <v>0</v>
      </c>
      <c r="BP92" s="181">
        <v>0</v>
      </c>
      <c r="BQ92" s="181">
        <v>0</v>
      </c>
      <c r="BR92" s="181">
        <v>0</v>
      </c>
      <c r="BS92" s="181">
        <v>0</v>
      </c>
      <c r="BT92" s="181">
        <v>0</v>
      </c>
      <c r="BU92" s="181">
        <v>0</v>
      </c>
      <c r="BV92" s="181">
        <v>0</v>
      </c>
      <c r="BW92" s="181">
        <v>0</v>
      </c>
      <c r="BX92" s="181">
        <v>0</v>
      </c>
      <c r="BY92" s="181">
        <v>0</v>
      </c>
      <c r="BZ92" s="181">
        <v>0</v>
      </c>
      <c r="CA92" s="181">
        <v>0</v>
      </c>
      <c r="CB92" s="181">
        <v>0</v>
      </c>
      <c r="CC92" s="181">
        <v>0</v>
      </c>
      <c r="CD92" s="181">
        <v>0</v>
      </c>
      <c r="CE92" s="181">
        <v>0</v>
      </c>
      <c r="CF92" s="181">
        <v>0</v>
      </c>
      <c r="CG92" s="181">
        <v>0</v>
      </c>
      <c r="CH92" s="181">
        <v>0</v>
      </c>
      <c r="CI92" s="181">
        <v>0</v>
      </c>
      <c r="CJ92" s="181">
        <v>0</v>
      </c>
      <c r="CK92" s="181">
        <v>0</v>
      </c>
      <c r="CL92" s="181">
        <v>0</v>
      </c>
      <c r="CM92" s="181">
        <v>0</v>
      </c>
      <c r="CN92" s="181">
        <v>0</v>
      </c>
      <c r="CO92" s="181">
        <v>0</v>
      </c>
      <c r="CP92" s="181">
        <v>0</v>
      </c>
      <c r="CQ92" s="182">
        <v>0</v>
      </c>
      <c r="CR92" s="183">
        <v>0</v>
      </c>
      <c r="CS92" s="183">
        <v>0</v>
      </c>
      <c r="CT92" s="184">
        <v>0</v>
      </c>
      <c r="CU92" s="184">
        <v>0</v>
      </c>
      <c r="CV92" s="184">
        <v>0</v>
      </c>
      <c r="CW92" s="185">
        <v>0</v>
      </c>
      <c r="CX92" s="180">
        <v>0</v>
      </c>
      <c r="CY92" s="180">
        <v>0</v>
      </c>
      <c r="CZ92" s="181">
        <v>0</v>
      </c>
      <c r="DA92" s="181">
        <v>0</v>
      </c>
      <c r="DB92" s="181">
        <v>0</v>
      </c>
      <c r="DC92" s="181">
        <v>0</v>
      </c>
      <c r="DD92" s="181">
        <v>0</v>
      </c>
      <c r="DE92" s="181">
        <v>0</v>
      </c>
      <c r="DF92" s="181">
        <v>0</v>
      </c>
      <c r="DG92" s="181">
        <v>0</v>
      </c>
      <c r="DH92" s="181">
        <v>0</v>
      </c>
      <c r="DI92" s="181">
        <v>0</v>
      </c>
      <c r="DJ92" s="181">
        <v>0</v>
      </c>
      <c r="DK92" s="186">
        <f t="shared" si="140"/>
        <v>0</v>
      </c>
    </row>
    <row r="93" spans="1:205" s="122" customFormat="1">
      <c r="A93" s="180" t="s">
        <v>196</v>
      </c>
      <c r="B93" s="181">
        <v>6.7029865627552043</v>
      </c>
      <c r="C93" s="181">
        <v>6.7029865627552043</v>
      </c>
      <c r="D93" s="181">
        <v>6.7029865627552043</v>
      </c>
      <c r="E93" s="181">
        <v>6.7029865627552043</v>
      </c>
      <c r="F93" s="181">
        <v>6.7029865627552043</v>
      </c>
      <c r="G93" s="181">
        <v>6.7029865627552043</v>
      </c>
      <c r="H93" s="181">
        <v>6.7029865627552043</v>
      </c>
      <c r="I93" s="181">
        <v>6.7029865627552043</v>
      </c>
      <c r="J93" s="181">
        <v>6.7029865627552043</v>
      </c>
      <c r="K93" s="181">
        <v>6.7029865627552043</v>
      </c>
      <c r="L93" s="181">
        <v>6.7029865627552043</v>
      </c>
      <c r="M93" s="181">
        <v>6.7029865627552043</v>
      </c>
      <c r="N93" s="181">
        <v>6.7029865627552043</v>
      </c>
      <c r="O93" s="181">
        <v>6.7029865627552043</v>
      </c>
      <c r="P93" s="181">
        <v>6.7029865627552043</v>
      </c>
      <c r="Q93" s="181">
        <v>6.7029865627552043</v>
      </c>
      <c r="R93" s="181">
        <v>6.7029865627552043</v>
      </c>
      <c r="S93" s="181">
        <v>6.7029865627552043</v>
      </c>
      <c r="T93" s="181">
        <v>6.7029865627552043</v>
      </c>
      <c r="U93" s="181">
        <v>6.7029865627552043</v>
      </c>
      <c r="V93" s="181">
        <v>6.7029865627552043</v>
      </c>
      <c r="W93" s="181">
        <v>6.7029865627552043</v>
      </c>
      <c r="X93" s="181">
        <v>6.7029865627552043</v>
      </c>
      <c r="Y93" s="181">
        <v>6.7029865627552043</v>
      </c>
      <c r="Z93" s="181">
        <v>6.59</v>
      </c>
      <c r="AA93" s="181">
        <v>6.59</v>
      </c>
      <c r="AB93" s="181">
        <v>6.59</v>
      </c>
      <c r="AC93" s="181">
        <v>6.59</v>
      </c>
      <c r="AD93" s="181">
        <v>6.59</v>
      </c>
      <c r="AE93" s="181">
        <v>6.59</v>
      </c>
      <c r="AF93" s="181">
        <v>6.59</v>
      </c>
      <c r="AG93" s="181">
        <v>6.59</v>
      </c>
      <c r="AH93" s="181">
        <v>6.59</v>
      </c>
      <c r="AI93" s="181">
        <v>6.59</v>
      </c>
      <c r="AJ93" s="181">
        <v>6.59</v>
      </c>
      <c r="AK93" s="181">
        <v>6.59</v>
      </c>
      <c r="AL93" s="181">
        <v>6.67</v>
      </c>
      <c r="AM93" s="181">
        <v>6.67</v>
      </c>
      <c r="AN93" s="181">
        <v>6.67</v>
      </c>
      <c r="AO93" s="181">
        <v>6.67</v>
      </c>
      <c r="AP93" s="181">
        <v>6.67</v>
      </c>
      <c r="AQ93" s="181">
        <v>6.67</v>
      </c>
      <c r="AR93" s="181">
        <v>6.67</v>
      </c>
      <c r="AS93" s="181">
        <v>6.67</v>
      </c>
      <c r="AT93" s="181">
        <v>6.67</v>
      </c>
      <c r="AU93" s="181">
        <v>6.67</v>
      </c>
      <c r="AV93" s="181">
        <v>6.67</v>
      </c>
      <c r="AW93" s="181">
        <v>6.67</v>
      </c>
      <c r="AX93" s="181">
        <v>4.9400000000000004</v>
      </c>
      <c r="AY93" s="181">
        <v>4.9400000000000004</v>
      </c>
      <c r="AZ93" s="181">
        <v>4.9400000000000004</v>
      </c>
      <c r="BA93" s="181">
        <v>4.9400000000000004</v>
      </c>
      <c r="BB93" s="181">
        <v>4.9400000000000004</v>
      </c>
      <c r="BC93" s="181">
        <v>4.9400000000000004</v>
      </c>
      <c r="BD93" s="181">
        <v>4.9400000000000004</v>
      </c>
      <c r="BE93" s="181">
        <v>4.9400000000000004</v>
      </c>
      <c r="BF93" s="181">
        <v>4.9400000000000004</v>
      </c>
      <c r="BG93" s="181">
        <v>4.9400000000000004</v>
      </c>
      <c r="BH93" s="181">
        <v>4.9400000000000004</v>
      </c>
      <c r="BI93" s="181">
        <v>4.9400000000000004</v>
      </c>
      <c r="BJ93" s="181">
        <v>5.0199999999999996</v>
      </c>
      <c r="BK93" s="181">
        <v>5.0199999999999996</v>
      </c>
      <c r="BL93" s="181">
        <v>5.0199999999999996</v>
      </c>
      <c r="BM93" s="181">
        <v>5.0199999999999996</v>
      </c>
      <c r="BN93" s="181">
        <v>5.0199999999999996</v>
      </c>
      <c r="BO93" s="181">
        <v>5.0199999999999996</v>
      </c>
      <c r="BP93" s="181">
        <v>5.0199999999999996</v>
      </c>
      <c r="BQ93" s="181">
        <v>5.0199999999999996</v>
      </c>
      <c r="BR93" s="181">
        <v>5.0199999999999996</v>
      </c>
      <c r="BS93" s="181">
        <v>5.0199999999999996</v>
      </c>
      <c r="BT93" s="181">
        <v>5.0199999999999996</v>
      </c>
      <c r="BU93" s="181">
        <v>5.0199999999999996</v>
      </c>
      <c r="BV93" s="181">
        <v>5.0999999999999996</v>
      </c>
      <c r="BW93" s="181">
        <v>5.0999999999999996</v>
      </c>
      <c r="BX93" s="181">
        <v>5.0999999999999996</v>
      </c>
      <c r="BY93" s="181">
        <v>5.0999999999999996</v>
      </c>
      <c r="BZ93" s="181">
        <v>5.0999999999999996</v>
      </c>
      <c r="CA93" s="181">
        <v>5.0999999999999996</v>
      </c>
      <c r="CB93" s="181">
        <v>5.0999999999999996</v>
      </c>
      <c r="CC93" s="181">
        <v>5.0999999999999996</v>
      </c>
      <c r="CD93" s="181">
        <v>5.0999999999999996</v>
      </c>
      <c r="CE93" s="181">
        <v>5.0999999999999996</v>
      </c>
      <c r="CF93" s="181">
        <v>5.0999999999999996</v>
      </c>
      <c r="CG93" s="181">
        <v>5.0999999999999996</v>
      </c>
      <c r="CH93" s="181">
        <v>5.18</v>
      </c>
      <c r="CI93" s="181">
        <v>5.18</v>
      </c>
      <c r="CJ93" s="181">
        <v>5.18</v>
      </c>
      <c r="CK93" s="181">
        <v>5.18</v>
      </c>
      <c r="CL93" s="181">
        <v>5.18</v>
      </c>
      <c r="CM93" s="181">
        <v>5.18</v>
      </c>
      <c r="CN93" s="181">
        <v>5.18</v>
      </c>
      <c r="CO93" s="181">
        <v>5.18</v>
      </c>
      <c r="CP93" s="181">
        <v>5.18</v>
      </c>
      <c r="CQ93" s="182">
        <v>5.18</v>
      </c>
      <c r="CR93" s="183">
        <v>5.18</v>
      </c>
      <c r="CS93" s="183">
        <v>5.18</v>
      </c>
      <c r="CT93" s="184">
        <v>0</v>
      </c>
      <c r="CU93" s="184">
        <v>0</v>
      </c>
      <c r="CV93" s="184">
        <v>0</v>
      </c>
      <c r="CW93" s="185">
        <v>0</v>
      </c>
      <c r="CX93" s="180">
        <v>0</v>
      </c>
      <c r="CY93" s="180">
        <v>0</v>
      </c>
      <c r="CZ93" s="181">
        <v>0</v>
      </c>
      <c r="DA93" s="181">
        <v>0</v>
      </c>
      <c r="DB93" s="181">
        <v>0</v>
      </c>
      <c r="DC93" s="181">
        <v>0</v>
      </c>
      <c r="DD93" s="181">
        <v>0</v>
      </c>
      <c r="DE93" s="181">
        <v>0</v>
      </c>
      <c r="DF93" s="181">
        <v>0</v>
      </c>
      <c r="DG93" s="181">
        <v>0</v>
      </c>
      <c r="DH93" s="181">
        <v>0</v>
      </c>
      <c r="DI93" s="181">
        <v>0</v>
      </c>
      <c r="DJ93" s="181">
        <v>0</v>
      </c>
      <c r="DK93" s="186">
        <f t="shared" si="140"/>
        <v>0</v>
      </c>
    </row>
    <row r="94" spans="1:205" s="122" customFormat="1">
      <c r="A94" s="180" t="s">
        <v>197</v>
      </c>
      <c r="B94" s="181">
        <v>0</v>
      </c>
      <c r="C94" s="181">
        <v>0</v>
      </c>
      <c r="D94" s="181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1">
        <v>0</v>
      </c>
      <c r="AA94" s="181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1">
        <v>0</v>
      </c>
      <c r="AY94" s="181">
        <v>0</v>
      </c>
      <c r="AZ94" s="181">
        <v>0</v>
      </c>
      <c r="BA94" s="181">
        <v>0</v>
      </c>
      <c r="BB94" s="181">
        <v>0</v>
      </c>
      <c r="BC94" s="181">
        <v>0</v>
      </c>
      <c r="BD94" s="181">
        <v>0</v>
      </c>
      <c r="BE94" s="181">
        <v>0</v>
      </c>
      <c r="BF94" s="181">
        <v>0</v>
      </c>
      <c r="BG94" s="181">
        <v>0</v>
      </c>
      <c r="BH94" s="181">
        <v>0</v>
      </c>
      <c r="BI94" s="181">
        <v>0</v>
      </c>
      <c r="BJ94" s="181">
        <v>0</v>
      </c>
      <c r="BK94" s="181">
        <v>0</v>
      </c>
      <c r="BL94" s="181">
        <v>0</v>
      </c>
      <c r="BM94" s="181">
        <v>0</v>
      </c>
      <c r="BN94" s="181">
        <v>0</v>
      </c>
      <c r="BO94" s="181">
        <v>0</v>
      </c>
      <c r="BP94" s="181">
        <v>0</v>
      </c>
      <c r="BQ94" s="181">
        <v>0</v>
      </c>
      <c r="BR94" s="181">
        <v>0</v>
      </c>
      <c r="BS94" s="181">
        <v>0</v>
      </c>
      <c r="BT94" s="181">
        <v>0</v>
      </c>
      <c r="BU94" s="181">
        <v>0</v>
      </c>
      <c r="BV94" s="181">
        <v>0</v>
      </c>
      <c r="BW94" s="181">
        <v>0</v>
      </c>
      <c r="BX94" s="181">
        <v>0</v>
      </c>
      <c r="BY94" s="181">
        <v>0</v>
      </c>
      <c r="BZ94" s="181">
        <v>0</v>
      </c>
      <c r="CA94" s="181">
        <v>0</v>
      </c>
      <c r="CB94" s="181">
        <v>0</v>
      </c>
      <c r="CC94" s="181">
        <v>0</v>
      </c>
      <c r="CD94" s="181">
        <v>0</v>
      </c>
      <c r="CE94" s="181">
        <v>0</v>
      </c>
      <c r="CF94" s="181">
        <v>0</v>
      </c>
      <c r="CG94" s="181">
        <v>0</v>
      </c>
      <c r="CH94" s="181">
        <v>0</v>
      </c>
      <c r="CI94" s="181">
        <v>0</v>
      </c>
      <c r="CJ94" s="181">
        <v>0</v>
      </c>
      <c r="CK94" s="181">
        <v>0</v>
      </c>
      <c r="CL94" s="181">
        <v>0</v>
      </c>
      <c r="CM94" s="181">
        <v>0</v>
      </c>
      <c r="CN94" s="181">
        <v>0</v>
      </c>
      <c r="CO94" s="181">
        <v>0</v>
      </c>
      <c r="CP94" s="181">
        <v>0</v>
      </c>
      <c r="CQ94" s="182">
        <v>0</v>
      </c>
      <c r="CR94" s="183">
        <v>0</v>
      </c>
      <c r="CS94" s="183">
        <v>0</v>
      </c>
      <c r="CT94" s="184">
        <v>0</v>
      </c>
      <c r="CU94" s="184">
        <v>0</v>
      </c>
      <c r="CV94" s="184">
        <v>0</v>
      </c>
      <c r="CW94" s="185">
        <v>0</v>
      </c>
      <c r="CX94" s="180">
        <v>0</v>
      </c>
      <c r="CY94" s="180">
        <v>0</v>
      </c>
      <c r="CZ94" s="181">
        <v>0</v>
      </c>
      <c r="DA94" s="181">
        <v>0</v>
      </c>
      <c r="DB94" s="181">
        <v>0</v>
      </c>
      <c r="DC94" s="181">
        <v>0</v>
      </c>
      <c r="DD94" s="181">
        <v>0</v>
      </c>
      <c r="DE94" s="181">
        <v>0</v>
      </c>
      <c r="DF94" s="181">
        <v>0</v>
      </c>
      <c r="DG94" s="181">
        <v>0</v>
      </c>
      <c r="DH94" s="181">
        <v>0</v>
      </c>
      <c r="DI94" s="181">
        <v>0</v>
      </c>
      <c r="DJ94" s="181">
        <v>0</v>
      </c>
      <c r="DK94" s="186">
        <f t="shared" si="140"/>
        <v>0</v>
      </c>
    </row>
    <row r="95" spans="1:205" s="122" customFormat="1">
      <c r="A95" s="187" t="s">
        <v>198</v>
      </c>
      <c r="B95" s="188">
        <v>53.0901865627552</v>
      </c>
      <c r="C95" s="188">
        <v>56.951901009707797</v>
      </c>
      <c r="D95" s="188">
        <v>57.488179866850658</v>
      </c>
      <c r="E95" s="188">
        <v>55.085908834280517</v>
      </c>
      <c r="F95" s="188">
        <v>48.375908834280523</v>
      </c>
      <c r="G95" s="188">
        <v>54.025908834280514</v>
      </c>
      <c r="H95" s="188">
        <v>58.896219294132187</v>
      </c>
      <c r="I95" s="188">
        <v>62.301751554693283</v>
      </c>
      <c r="J95" s="188">
        <v>60.231751554693282</v>
      </c>
      <c r="K95" s="188">
        <v>52.141751554693286</v>
      </c>
      <c r="L95" s="188">
        <v>48.671751554693287</v>
      </c>
      <c r="M95" s="188">
        <v>43.031751554693287</v>
      </c>
      <c r="N95" s="188">
        <v>46.46978656275521</v>
      </c>
      <c r="O95" s="188">
        <v>48.439786562755209</v>
      </c>
      <c r="P95" s="188">
        <v>45.479786562755208</v>
      </c>
      <c r="Q95" s="188">
        <v>52.27828306625171</v>
      </c>
      <c r="R95" s="188">
        <v>52.718283066251708</v>
      </c>
      <c r="S95" s="188">
        <v>58.988283066251704</v>
      </c>
      <c r="T95" s="188">
        <v>49.853276406245051</v>
      </c>
      <c r="U95" s="188">
        <v>53.043276406245049</v>
      </c>
      <c r="V95" s="188">
        <v>57.443276406245054</v>
      </c>
      <c r="W95" s="188">
        <v>70.545737833706468</v>
      </c>
      <c r="X95" s="188">
        <v>67.456531484500118</v>
      </c>
      <c r="Y95" s="188">
        <v>65.971012349719615</v>
      </c>
      <c r="Z95" s="188">
        <v>58.04679999999999</v>
      </c>
      <c r="AA95" s="188">
        <v>57.836799999999997</v>
      </c>
      <c r="AB95" s="188">
        <v>52.566800000000001</v>
      </c>
      <c r="AC95" s="188">
        <v>65.436940319537541</v>
      </c>
      <c r="AD95" s="188">
        <v>66.026940319537545</v>
      </c>
      <c r="AE95" s="188">
        <v>76.226940319537562</v>
      </c>
      <c r="AF95" s="188">
        <v>73.883653759383407</v>
      </c>
      <c r="AG95" s="188">
        <v>71.763653759383402</v>
      </c>
      <c r="AH95" s="188">
        <v>83.269129533137985</v>
      </c>
      <c r="AI95" s="188">
        <v>67.279696290795229</v>
      </c>
      <c r="AJ95" s="188">
        <v>60.379696290795223</v>
      </c>
      <c r="AK95" s="188">
        <v>55.929696290795221</v>
      </c>
      <c r="AL95" s="188">
        <v>56.566800000000001</v>
      </c>
      <c r="AM95" s="188">
        <v>53.556799999999996</v>
      </c>
      <c r="AN95" s="188">
        <v>50.696800000000003</v>
      </c>
      <c r="AO95" s="188">
        <v>59.854864307545746</v>
      </c>
      <c r="AP95" s="188">
        <v>58.355997201603614</v>
      </c>
      <c r="AQ95" s="188">
        <v>60.32599720160362</v>
      </c>
      <c r="AR95" s="188">
        <v>57.745997201603615</v>
      </c>
      <c r="AS95" s="188">
        <v>59.782550873920009</v>
      </c>
      <c r="AT95" s="188">
        <v>58.21480497228066</v>
      </c>
      <c r="AU95" s="188">
        <v>59.996093177337613</v>
      </c>
      <c r="AV95" s="188">
        <v>60.550401086942131</v>
      </c>
      <c r="AW95" s="188">
        <v>61.460401086942134</v>
      </c>
      <c r="AX95" s="188">
        <v>59.486799999999995</v>
      </c>
      <c r="AY95" s="188">
        <v>59.576799999999999</v>
      </c>
      <c r="AZ95" s="188">
        <v>58.416800000000002</v>
      </c>
      <c r="BA95" s="188">
        <v>53.664693239398453</v>
      </c>
      <c r="BB95" s="188">
        <v>54.54570150386126</v>
      </c>
      <c r="BC95" s="188">
        <v>57.328701503861261</v>
      </c>
      <c r="BD95" s="188">
        <v>57.902196811640188</v>
      </c>
      <c r="BE95" s="188">
        <v>55.098196811640186</v>
      </c>
      <c r="BF95" s="188">
        <v>59.746122431474902</v>
      </c>
      <c r="BG95" s="188">
        <v>58.446106038032276</v>
      </c>
      <c r="BH95" s="188">
        <v>59.580106038032277</v>
      </c>
      <c r="BI95" s="188">
        <v>68.004106038032276</v>
      </c>
      <c r="BJ95" s="188">
        <v>66.205799999999996</v>
      </c>
      <c r="BK95" s="188">
        <v>64.78779999999999</v>
      </c>
      <c r="BL95" s="188">
        <v>66.9358</v>
      </c>
      <c r="BM95" s="188">
        <v>66.243298775991377</v>
      </c>
      <c r="BN95" s="188">
        <v>67.307298775991384</v>
      </c>
      <c r="BO95" s="188">
        <v>66.31529877599138</v>
      </c>
      <c r="BP95" s="188">
        <v>58.473053878032204</v>
      </c>
      <c r="BQ95" s="188">
        <v>60.860053878032204</v>
      </c>
      <c r="BR95" s="188">
        <v>63.431053878032202</v>
      </c>
      <c r="BS95" s="188">
        <v>62.2756641708378</v>
      </c>
      <c r="BT95" s="188">
        <v>63.939664170837801</v>
      </c>
      <c r="BU95" s="188">
        <v>55.215539355812396</v>
      </c>
      <c r="BV95" s="188">
        <v>60.470800000000004</v>
      </c>
      <c r="BW95" s="188">
        <v>69.90079999999999</v>
      </c>
      <c r="BX95" s="188">
        <v>55.936799999999998</v>
      </c>
      <c r="BY95" s="188">
        <v>63.237121637426903</v>
      </c>
      <c r="BZ95" s="188">
        <v>64.669370923266527</v>
      </c>
      <c r="CA95" s="188">
        <v>65.752370923266525</v>
      </c>
      <c r="CB95" s="188">
        <v>59.495302620968566</v>
      </c>
      <c r="CC95" s="188">
        <v>69.007302620968559</v>
      </c>
      <c r="CD95" s="188">
        <v>67.687302620968566</v>
      </c>
      <c r="CE95" s="188">
        <v>66.360649549703666</v>
      </c>
      <c r="CF95" s="188">
        <v>64.014616192677366</v>
      </c>
      <c r="CG95" s="188">
        <v>67.865616192677365</v>
      </c>
      <c r="CH95" s="188">
        <v>69.317002492211827</v>
      </c>
      <c r="CI95" s="188">
        <v>66.632002492211839</v>
      </c>
      <c r="CJ95" s="188">
        <v>67.467002492211833</v>
      </c>
      <c r="CK95" s="188">
        <v>69.853724346516458</v>
      </c>
      <c r="CL95" s="188">
        <v>65.374724346516473</v>
      </c>
      <c r="CM95" s="188">
        <v>75.771402937173605</v>
      </c>
      <c r="CN95" s="188">
        <v>62.933259900866133</v>
      </c>
      <c r="CO95" s="188">
        <v>66.408445331329716</v>
      </c>
      <c r="CP95" s="188">
        <v>69.421445331329693</v>
      </c>
      <c r="CQ95" s="189">
        <v>64.950445331329718</v>
      </c>
      <c r="CR95" s="190">
        <v>64.88644533132971</v>
      </c>
      <c r="CS95" s="190">
        <v>60.131445331329715</v>
      </c>
      <c r="CT95" s="191">
        <v>54.530533333333331</v>
      </c>
      <c r="CU95" s="191">
        <v>52.990533333333332</v>
      </c>
      <c r="CV95" s="191">
        <v>50.879312237998647</v>
      </c>
      <c r="CW95" s="192">
        <v>56.23</v>
      </c>
      <c r="CX95" s="187">
        <v>60.35</v>
      </c>
      <c r="CY95" s="187">
        <v>59.24</v>
      </c>
      <c r="CZ95" s="188">
        <v>57.140637705064783</v>
      </c>
      <c r="DA95" s="188">
        <v>58.107637705064796</v>
      </c>
      <c r="DB95" s="188">
        <v>61.469637705064791</v>
      </c>
      <c r="DC95" s="188">
        <v>57.868637705064792</v>
      </c>
      <c r="DD95" s="188">
        <v>58.842637705064789</v>
      </c>
      <c r="DE95" s="188">
        <v>57.484637705064792</v>
      </c>
      <c r="DF95" s="188">
        <v>53.583175388053853</v>
      </c>
      <c r="DG95" s="188">
        <v>56.059125434197867</v>
      </c>
      <c r="DH95" s="188">
        <v>53.589720592193807</v>
      </c>
      <c r="DI95" s="188">
        <v>53.089402960969039</v>
      </c>
      <c r="DJ95" s="188">
        <v>50.651402960969037</v>
      </c>
      <c r="DK95" s="193">
        <f t="shared" si="140"/>
        <v>50.651402960969037</v>
      </c>
    </row>
    <row r="96" spans="1:205" s="110" customFormat="1">
      <c r="BX96" s="123"/>
      <c r="BY96" s="123"/>
      <c r="BZ96" s="123"/>
      <c r="CA96" s="123"/>
      <c r="CB96" s="123"/>
      <c r="CC96" s="123"/>
    </row>
    <row r="97" spans="1:205" s="121" customFormat="1">
      <c r="A97" s="176" t="s">
        <v>199</v>
      </c>
      <c r="BX97" s="124"/>
      <c r="BY97" s="124"/>
      <c r="BZ97" s="124"/>
      <c r="CA97" s="124"/>
      <c r="CB97" s="124"/>
      <c r="CC97" s="124"/>
    </row>
    <row r="98" spans="1:205" s="122" customFormat="1">
      <c r="A98" s="177" t="s">
        <v>201</v>
      </c>
      <c r="B98" s="178">
        <v>38718</v>
      </c>
      <c r="C98" s="178">
        <v>38749</v>
      </c>
      <c r="D98" s="178">
        <v>38777</v>
      </c>
      <c r="E98" s="178">
        <v>38808</v>
      </c>
      <c r="F98" s="178">
        <v>38838</v>
      </c>
      <c r="G98" s="178">
        <v>38869</v>
      </c>
      <c r="H98" s="178">
        <v>38899</v>
      </c>
      <c r="I98" s="178">
        <v>38930</v>
      </c>
      <c r="J98" s="178">
        <v>38961</v>
      </c>
      <c r="K98" s="178">
        <v>38991</v>
      </c>
      <c r="L98" s="178">
        <v>39022</v>
      </c>
      <c r="M98" s="178">
        <v>39052</v>
      </c>
      <c r="N98" s="178">
        <v>39083</v>
      </c>
      <c r="O98" s="178">
        <v>39114</v>
      </c>
      <c r="P98" s="178">
        <v>39142</v>
      </c>
      <c r="Q98" s="178">
        <v>39173</v>
      </c>
      <c r="R98" s="178">
        <v>39203</v>
      </c>
      <c r="S98" s="178">
        <v>39234</v>
      </c>
      <c r="T98" s="178">
        <v>39264</v>
      </c>
      <c r="U98" s="178">
        <v>39295</v>
      </c>
      <c r="V98" s="178">
        <v>39326</v>
      </c>
      <c r="W98" s="178">
        <v>39356</v>
      </c>
      <c r="X98" s="178">
        <v>39387</v>
      </c>
      <c r="Y98" s="178">
        <v>39417</v>
      </c>
      <c r="Z98" s="178">
        <v>39448</v>
      </c>
      <c r="AA98" s="178">
        <v>39479</v>
      </c>
      <c r="AB98" s="178">
        <v>39508</v>
      </c>
      <c r="AC98" s="178">
        <v>39539</v>
      </c>
      <c r="AD98" s="178">
        <v>39569</v>
      </c>
      <c r="AE98" s="178">
        <v>39600</v>
      </c>
      <c r="AF98" s="178">
        <v>39630</v>
      </c>
      <c r="AG98" s="178">
        <v>39661</v>
      </c>
      <c r="AH98" s="178">
        <v>39692</v>
      </c>
      <c r="AI98" s="178">
        <v>39722</v>
      </c>
      <c r="AJ98" s="178">
        <v>39753</v>
      </c>
      <c r="AK98" s="178">
        <v>39783</v>
      </c>
      <c r="AL98" s="178">
        <v>39814</v>
      </c>
      <c r="AM98" s="178">
        <v>39845</v>
      </c>
      <c r="AN98" s="178">
        <v>39873</v>
      </c>
      <c r="AO98" s="178">
        <v>39904</v>
      </c>
      <c r="AP98" s="178">
        <v>39934</v>
      </c>
      <c r="AQ98" s="178">
        <v>39965</v>
      </c>
      <c r="AR98" s="178">
        <v>39995</v>
      </c>
      <c r="AS98" s="178">
        <v>40026</v>
      </c>
      <c r="AT98" s="178">
        <v>40057</v>
      </c>
      <c r="AU98" s="178">
        <v>40087</v>
      </c>
      <c r="AV98" s="178">
        <v>40118</v>
      </c>
      <c r="AW98" s="178">
        <v>40148</v>
      </c>
      <c r="AX98" s="178">
        <v>40179</v>
      </c>
      <c r="AY98" s="178">
        <v>40210</v>
      </c>
      <c r="AZ98" s="178">
        <v>40238</v>
      </c>
      <c r="BA98" s="178">
        <v>40269</v>
      </c>
      <c r="BB98" s="178">
        <v>40299</v>
      </c>
      <c r="BC98" s="178">
        <v>40330</v>
      </c>
      <c r="BD98" s="178">
        <v>40360</v>
      </c>
      <c r="BE98" s="178">
        <v>40391</v>
      </c>
      <c r="BF98" s="178">
        <v>40422</v>
      </c>
      <c r="BG98" s="178">
        <v>40452</v>
      </c>
      <c r="BH98" s="178">
        <v>40483</v>
      </c>
      <c r="BI98" s="178">
        <v>40513</v>
      </c>
      <c r="BJ98" s="178">
        <v>40544</v>
      </c>
      <c r="BK98" s="178">
        <v>40575</v>
      </c>
      <c r="BL98" s="178">
        <v>40603</v>
      </c>
      <c r="BM98" s="178">
        <v>40634</v>
      </c>
      <c r="BN98" s="178">
        <v>40664</v>
      </c>
      <c r="BO98" s="178">
        <v>40695</v>
      </c>
      <c r="BP98" s="178">
        <v>40725</v>
      </c>
      <c r="BQ98" s="178">
        <v>40756</v>
      </c>
      <c r="BR98" s="178">
        <v>40787</v>
      </c>
      <c r="BS98" s="178">
        <v>40817</v>
      </c>
      <c r="BT98" s="178">
        <v>40848</v>
      </c>
      <c r="BU98" s="178">
        <v>40878</v>
      </c>
      <c r="BV98" s="178">
        <v>40909</v>
      </c>
      <c r="BW98" s="178">
        <v>40940</v>
      </c>
      <c r="BX98" s="178">
        <v>40969</v>
      </c>
      <c r="BY98" s="178">
        <v>41000</v>
      </c>
      <c r="BZ98" s="178">
        <v>41030</v>
      </c>
      <c r="CA98" s="178">
        <v>41061</v>
      </c>
      <c r="CB98" s="178">
        <v>41091</v>
      </c>
      <c r="CC98" s="178">
        <v>41122</v>
      </c>
      <c r="CD98" s="178">
        <v>41153</v>
      </c>
      <c r="CE98" s="178">
        <v>41183</v>
      </c>
      <c r="CF98" s="178">
        <v>41214</v>
      </c>
      <c r="CG98" s="178">
        <v>41244</v>
      </c>
      <c r="CH98" s="178">
        <v>41275</v>
      </c>
      <c r="CI98" s="178">
        <v>41306</v>
      </c>
      <c r="CJ98" s="178">
        <v>41334</v>
      </c>
      <c r="CK98" s="178">
        <v>41365</v>
      </c>
      <c r="CL98" s="178">
        <v>41395</v>
      </c>
      <c r="CM98" s="178">
        <v>41426</v>
      </c>
      <c r="CN98" s="178">
        <v>41456</v>
      </c>
      <c r="CO98" s="178">
        <v>41487</v>
      </c>
      <c r="CP98" s="178">
        <v>41518</v>
      </c>
      <c r="CQ98" s="178">
        <v>41548</v>
      </c>
      <c r="CR98" s="178">
        <v>41579</v>
      </c>
      <c r="CS98" s="178">
        <v>41609</v>
      </c>
      <c r="CT98" s="179">
        <v>41640</v>
      </c>
      <c r="CU98" s="179">
        <v>41671</v>
      </c>
      <c r="CV98" s="179">
        <v>41699</v>
      </c>
      <c r="CW98" s="179">
        <v>41730</v>
      </c>
      <c r="CX98" s="179">
        <v>41760</v>
      </c>
      <c r="CY98" s="179">
        <v>41791</v>
      </c>
      <c r="CZ98" s="179">
        <v>41821</v>
      </c>
      <c r="DA98" s="179">
        <v>41852</v>
      </c>
      <c r="DB98" s="179">
        <v>41883</v>
      </c>
      <c r="DC98" s="179">
        <v>41913</v>
      </c>
      <c r="DD98" s="179">
        <v>41944</v>
      </c>
      <c r="DE98" s="179">
        <v>41974</v>
      </c>
      <c r="DF98" s="179">
        <v>42005</v>
      </c>
      <c r="DG98" s="179">
        <v>42036</v>
      </c>
      <c r="DH98" s="179">
        <v>42064</v>
      </c>
      <c r="DI98" s="179">
        <v>42095</v>
      </c>
      <c r="DJ98" s="179">
        <v>42125</v>
      </c>
      <c r="DK98" s="179">
        <v>42156</v>
      </c>
      <c r="DL98" s="179">
        <v>42186</v>
      </c>
      <c r="DM98" s="179">
        <v>42217</v>
      </c>
      <c r="DN98" s="179">
        <v>42248</v>
      </c>
      <c r="DO98" s="179">
        <v>42278</v>
      </c>
      <c r="DP98" s="179">
        <v>42309</v>
      </c>
      <c r="DQ98" s="179">
        <v>42339</v>
      </c>
      <c r="DR98" s="179">
        <v>42370</v>
      </c>
      <c r="DS98" s="179">
        <v>42401</v>
      </c>
      <c r="DT98" s="179">
        <v>42430</v>
      </c>
      <c r="DU98" s="179">
        <v>42461</v>
      </c>
      <c r="DV98" s="179">
        <v>42491</v>
      </c>
      <c r="DW98" s="179">
        <v>42522</v>
      </c>
      <c r="DX98" s="179">
        <v>42552</v>
      </c>
      <c r="DY98" s="179">
        <v>42583</v>
      </c>
      <c r="DZ98" s="179">
        <v>42614</v>
      </c>
      <c r="EA98" s="179">
        <v>42644</v>
      </c>
      <c r="EB98" s="179">
        <v>42675</v>
      </c>
      <c r="EC98" s="179">
        <v>42705</v>
      </c>
      <c r="ED98" s="179">
        <v>42736</v>
      </c>
      <c r="EE98" s="179">
        <v>42767</v>
      </c>
      <c r="EF98" s="179">
        <v>42795</v>
      </c>
      <c r="EG98" s="179">
        <v>42826</v>
      </c>
      <c r="EH98" s="179">
        <v>42856</v>
      </c>
      <c r="EI98" s="179">
        <v>42887</v>
      </c>
      <c r="EJ98" s="179">
        <v>42917</v>
      </c>
      <c r="EK98" s="179">
        <v>42948</v>
      </c>
      <c r="EL98" s="179">
        <v>42979</v>
      </c>
      <c r="EM98" s="179">
        <v>43009</v>
      </c>
      <c r="EN98" s="179">
        <v>43040</v>
      </c>
      <c r="EO98" s="179">
        <v>43070</v>
      </c>
      <c r="EP98" s="179">
        <v>43101</v>
      </c>
      <c r="EQ98" s="179">
        <v>43132</v>
      </c>
      <c r="ER98" s="179">
        <v>43160</v>
      </c>
      <c r="ES98" s="179">
        <v>43191</v>
      </c>
      <c r="ET98" s="179">
        <v>43221</v>
      </c>
      <c r="EU98" s="179">
        <v>43252</v>
      </c>
      <c r="EV98" s="179">
        <v>43282</v>
      </c>
      <c r="EW98" s="179">
        <v>43313</v>
      </c>
      <c r="EX98" s="179">
        <v>43344</v>
      </c>
      <c r="EY98" s="179">
        <v>43374</v>
      </c>
      <c r="EZ98" s="179">
        <v>43405</v>
      </c>
      <c r="FA98" s="179">
        <v>43435</v>
      </c>
      <c r="FB98" s="179">
        <v>43466</v>
      </c>
      <c r="FC98" s="179">
        <v>43497</v>
      </c>
      <c r="FD98" s="179">
        <v>43525</v>
      </c>
      <c r="FE98" s="179">
        <v>43556</v>
      </c>
      <c r="FF98" s="179">
        <v>43586</v>
      </c>
      <c r="FG98" s="179">
        <v>43617</v>
      </c>
      <c r="FH98" s="179">
        <v>43647</v>
      </c>
      <c r="FI98" s="179">
        <v>43678</v>
      </c>
      <c r="FJ98" s="179">
        <v>43709</v>
      </c>
      <c r="FK98" s="179">
        <v>43739</v>
      </c>
      <c r="FL98" s="179">
        <v>43770</v>
      </c>
      <c r="FM98" s="179">
        <v>43800</v>
      </c>
      <c r="FN98" s="179">
        <v>43831</v>
      </c>
      <c r="FO98" s="179">
        <v>43862</v>
      </c>
      <c r="FP98" s="179">
        <v>43891</v>
      </c>
      <c r="FQ98" s="179">
        <v>43922</v>
      </c>
      <c r="FR98" s="179">
        <v>43952</v>
      </c>
      <c r="FS98" s="179">
        <v>43983</v>
      </c>
      <c r="FT98" s="179">
        <v>44013</v>
      </c>
      <c r="FU98" s="179">
        <v>44044</v>
      </c>
      <c r="FV98" s="179">
        <v>44075</v>
      </c>
      <c r="FW98" s="179">
        <v>44105</v>
      </c>
      <c r="FX98" s="179">
        <v>44136</v>
      </c>
      <c r="FY98" s="179">
        <v>44166</v>
      </c>
      <c r="FZ98" s="179">
        <v>44197</v>
      </c>
      <c r="GA98" s="179">
        <v>44228</v>
      </c>
      <c r="GB98" s="179">
        <v>44256</v>
      </c>
      <c r="GC98" s="179">
        <v>44287</v>
      </c>
      <c r="GD98" s="179">
        <v>44317</v>
      </c>
      <c r="GE98" s="179">
        <v>44348</v>
      </c>
      <c r="GF98" s="179">
        <v>44378</v>
      </c>
      <c r="GG98" s="179">
        <v>44409</v>
      </c>
      <c r="GH98" s="179">
        <v>44440</v>
      </c>
      <c r="GI98" s="179">
        <v>44470</v>
      </c>
      <c r="GJ98" s="179">
        <v>44501</v>
      </c>
      <c r="GK98" s="179">
        <v>44531</v>
      </c>
      <c r="GL98" s="179">
        <v>44562</v>
      </c>
      <c r="GM98" s="179">
        <v>44593</v>
      </c>
      <c r="GN98" s="179">
        <v>44621</v>
      </c>
      <c r="GO98" s="179">
        <v>44652</v>
      </c>
      <c r="GP98" s="179">
        <v>44682</v>
      </c>
      <c r="GQ98" s="179">
        <v>44713</v>
      </c>
      <c r="GR98" s="179">
        <v>44743</v>
      </c>
      <c r="GS98" s="179">
        <v>44774</v>
      </c>
      <c r="GT98" s="179">
        <v>44805</v>
      </c>
      <c r="GU98" s="179">
        <v>44835</v>
      </c>
      <c r="GV98" s="179">
        <v>44866</v>
      </c>
      <c r="GW98" s="179">
        <v>44896</v>
      </c>
    </row>
    <row r="99" spans="1:205" s="122" customFormat="1">
      <c r="A99" s="180" t="s">
        <v>202</v>
      </c>
      <c r="B99" s="181">
        <v>38.950000000000003</v>
      </c>
      <c r="C99" s="181">
        <v>39.01</v>
      </c>
      <c r="D99" s="181">
        <v>45.8</v>
      </c>
      <c r="E99" s="181">
        <v>37.36</v>
      </c>
      <c r="F99" s="181">
        <v>27.22</v>
      </c>
      <c r="G99" s="181">
        <v>34.700000000000003</v>
      </c>
      <c r="H99" s="181">
        <v>36.979999999999997</v>
      </c>
      <c r="I99" s="181">
        <v>47.79</v>
      </c>
      <c r="J99" s="181">
        <v>42.27</v>
      </c>
      <c r="K99" s="181">
        <v>37.4</v>
      </c>
      <c r="L99" s="181">
        <v>33.950000000000003</v>
      </c>
      <c r="M99" s="181">
        <v>27.9</v>
      </c>
      <c r="N99" s="181">
        <v>20.92</v>
      </c>
      <c r="O99" s="181">
        <v>23.59</v>
      </c>
      <c r="P99" s="181">
        <v>18.27</v>
      </c>
      <c r="Q99" s="181">
        <v>19.66</v>
      </c>
      <c r="R99" s="181">
        <v>18.690000000000001</v>
      </c>
      <c r="S99" s="181">
        <v>24.79</v>
      </c>
      <c r="T99" s="181">
        <v>21.02</v>
      </c>
      <c r="U99" s="181">
        <v>22.26</v>
      </c>
      <c r="V99" s="181">
        <v>27.16</v>
      </c>
      <c r="W99" s="181">
        <v>39.49</v>
      </c>
      <c r="X99" s="181">
        <v>37.14</v>
      </c>
      <c r="Y99" s="181">
        <v>37.229999999999997</v>
      </c>
      <c r="Z99" s="181">
        <v>36.39</v>
      </c>
      <c r="AA99" s="181">
        <v>33.909999999999997</v>
      </c>
      <c r="AB99" s="181">
        <v>24.69</v>
      </c>
      <c r="AC99" s="181">
        <v>35.86</v>
      </c>
      <c r="AD99" s="181">
        <v>42.58</v>
      </c>
      <c r="AE99" s="181">
        <v>54.44</v>
      </c>
      <c r="AF99" s="181">
        <v>50.89</v>
      </c>
      <c r="AG99" s="181">
        <v>51.21</v>
      </c>
      <c r="AH99" s="181">
        <v>58.01</v>
      </c>
      <c r="AI99" s="181">
        <v>51.11</v>
      </c>
      <c r="AJ99" s="181">
        <v>46.03</v>
      </c>
      <c r="AK99" s="181">
        <v>42.43</v>
      </c>
      <c r="AL99" s="181">
        <v>34.75</v>
      </c>
      <c r="AM99" s="181">
        <v>30.54</v>
      </c>
      <c r="AN99" s="181">
        <v>27.11</v>
      </c>
      <c r="AO99" s="181">
        <v>26.41</v>
      </c>
      <c r="AP99" s="181">
        <v>25.65</v>
      </c>
      <c r="AQ99" s="181">
        <v>27.47</v>
      </c>
      <c r="AR99" s="181">
        <v>26.69</v>
      </c>
      <c r="AS99" s="181">
        <v>30.49</v>
      </c>
      <c r="AT99" s="181">
        <v>31.52</v>
      </c>
      <c r="AU99" s="181">
        <v>35.78</v>
      </c>
      <c r="AV99" s="181">
        <v>32.119999999999997</v>
      </c>
      <c r="AW99" s="181">
        <v>41.85</v>
      </c>
      <c r="AX99" s="181">
        <v>52.13</v>
      </c>
      <c r="AY99" s="181">
        <v>73.19</v>
      </c>
      <c r="AZ99" s="181">
        <v>43.29</v>
      </c>
      <c r="BA99" s="181">
        <v>31.521999999999998</v>
      </c>
      <c r="BB99" s="181">
        <v>30.71</v>
      </c>
      <c r="BC99" s="181">
        <v>34.024000000000001</v>
      </c>
      <c r="BD99" s="181">
        <v>36.110999999999997</v>
      </c>
      <c r="BE99" s="181">
        <v>37.207999999999998</v>
      </c>
      <c r="BF99" s="181">
        <v>38.694000000000003</v>
      </c>
      <c r="BG99" s="181">
        <v>39.512999999999998</v>
      </c>
      <c r="BH99" s="181">
        <v>42.795000000000002</v>
      </c>
      <c r="BI99" s="181">
        <v>72.105999999999995</v>
      </c>
      <c r="BJ99" s="181">
        <v>42.563000000000002</v>
      </c>
      <c r="BK99" s="181">
        <v>40.389000000000003</v>
      </c>
      <c r="BL99" s="181">
        <v>42.1</v>
      </c>
      <c r="BM99" s="181">
        <v>39.932000000000002</v>
      </c>
      <c r="BN99" s="181">
        <v>41.545000000000002</v>
      </c>
      <c r="BO99" s="181">
        <v>40.222000000000001</v>
      </c>
      <c r="BP99" s="181">
        <v>33.386000000000003</v>
      </c>
      <c r="BQ99" s="181">
        <v>37.86</v>
      </c>
      <c r="BR99" s="181">
        <v>37.942</v>
      </c>
      <c r="BS99" s="181">
        <v>36.79</v>
      </c>
      <c r="BT99" s="181">
        <v>38.914000000000001</v>
      </c>
      <c r="BU99" s="181">
        <v>26.716915623656199</v>
      </c>
      <c r="BV99" s="181">
        <v>29.103999999999999</v>
      </c>
      <c r="BW99" s="181">
        <v>42.454000000000001</v>
      </c>
      <c r="BX99" s="181">
        <v>24.483000000000001</v>
      </c>
      <c r="BY99" s="181">
        <v>27.613</v>
      </c>
      <c r="BZ99" s="181">
        <v>28.167999999999999</v>
      </c>
      <c r="CA99" s="181">
        <v>28.904</v>
      </c>
      <c r="CB99" s="181">
        <v>22.997</v>
      </c>
      <c r="CC99" s="181">
        <v>31.148</v>
      </c>
      <c r="CD99" s="181">
        <v>29.334</v>
      </c>
      <c r="CE99" s="181">
        <v>29.3138922376171</v>
      </c>
      <c r="CF99" s="181">
        <v>27.952999999999999</v>
      </c>
      <c r="CG99" s="181">
        <v>32.033999999999999</v>
      </c>
      <c r="CH99" s="181">
        <v>30.82</v>
      </c>
      <c r="CI99" s="181">
        <v>30.611999999999998</v>
      </c>
      <c r="CJ99" s="181">
        <v>31.827000000000002</v>
      </c>
      <c r="CK99" s="181">
        <v>33.351999999999997</v>
      </c>
      <c r="CL99" s="181">
        <v>28.614999999999998</v>
      </c>
      <c r="CM99" s="181">
        <v>26.332999999999998</v>
      </c>
      <c r="CN99" s="181">
        <v>27.759</v>
      </c>
      <c r="CO99" s="181">
        <v>31.803999999999998</v>
      </c>
      <c r="CP99" s="181">
        <v>35.774999999999999</v>
      </c>
      <c r="CQ99" s="182">
        <v>32.347999999999999</v>
      </c>
      <c r="CR99" s="182">
        <v>30.933</v>
      </c>
      <c r="CS99" s="182">
        <v>25.062000000000001</v>
      </c>
      <c r="CT99" s="194">
        <v>24.219000000000001</v>
      </c>
      <c r="CU99" s="194">
        <v>23.248999999999999</v>
      </c>
      <c r="CV99" s="194">
        <v>20.65</v>
      </c>
      <c r="CW99" s="180">
        <v>22.02</v>
      </c>
      <c r="CX99" s="180">
        <v>27.27</v>
      </c>
      <c r="CY99" s="180">
        <v>25.32</v>
      </c>
      <c r="CZ99" s="181">
        <v>23.58</v>
      </c>
      <c r="DA99" s="181">
        <v>26.248999999999999</v>
      </c>
      <c r="DB99" s="181">
        <v>28.77</v>
      </c>
      <c r="DC99" s="181">
        <v>24.783999999999999</v>
      </c>
      <c r="DD99" s="181">
        <v>25.286000000000001</v>
      </c>
      <c r="DE99" s="181">
        <v>25.343</v>
      </c>
      <c r="DF99" s="181">
        <v>22.507000000000001</v>
      </c>
      <c r="DG99" s="181">
        <v>23.786000000000001</v>
      </c>
      <c r="DH99" s="181">
        <v>20.991</v>
      </c>
      <c r="DI99" s="181">
        <v>20.227</v>
      </c>
      <c r="DJ99" s="181">
        <v>18.010999999999999</v>
      </c>
      <c r="DK99" s="186">
        <f>DJ99</f>
        <v>18.010999999999999</v>
      </c>
    </row>
    <row r="100" spans="1:205" s="122" customFormat="1">
      <c r="A100" s="180" t="s">
        <v>203</v>
      </c>
      <c r="B100" s="181">
        <v>6.7999999999999996E-3</v>
      </c>
      <c r="C100" s="181">
        <v>6.7999999999999996E-3</v>
      </c>
      <c r="D100" s="181">
        <v>6.7999999999999996E-3</v>
      </c>
      <c r="E100" s="181">
        <v>6.7999999999999996E-3</v>
      </c>
      <c r="F100" s="181">
        <v>6.7999999999999996E-3</v>
      </c>
      <c r="G100" s="181">
        <v>6.7999999999999996E-3</v>
      </c>
      <c r="H100" s="181">
        <v>6.7999999999999996E-3</v>
      </c>
      <c r="I100" s="181">
        <v>6.7999999999999996E-3</v>
      </c>
      <c r="J100" s="181">
        <v>6.7999999999999996E-3</v>
      </c>
      <c r="K100" s="181">
        <v>6.7999999999999996E-3</v>
      </c>
      <c r="L100" s="181">
        <v>6.7999999999999996E-3</v>
      </c>
      <c r="M100" s="181">
        <v>6.7999999999999996E-3</v>
      </c>
      <c r="N100" s="181">
        <v>6.7999999999999996E-3</v>
      </c>
      <c r="O100" s="181">
        <v>6.7999999999999996E-3</v>
      </c>
      <c r="P100" s="181">
        <v>6.7999999999999996E-3</v>
      </c>
      <c r="Q100" s="181">
        <v>6.7999999999999996E-3</v>
      </c>
      <c r="R100" s="181">
        <v>6.7999999999999996E-3</v>
      </c>
      <c r="S100" s="181">
        <v>6.7999999999999996E-3</v>
      </c>
      <c r="T100" s="181">
        <v>6.7999999999999996E-3</v>
      </c>
      <c r="U100" s="181">
        <v>6.7999999999999996E-3</v>
      </c>
      <c r="V100" s="181">
        <v>6.7999999999999996E-3</v>
      </c>
      <c r="W100" s="181">
        <v>6.7999999999999996E-3</v>
      </c>
      <c r="X100" s="181">
        <v>6.7999999999999996E-3</v>
      </c>
      <c r="Y100" s="181">
        <v>6.7999999999999996E-3</v>
      </c>
      <c r="Z100" s="181">
        <v>6.7999999999999996E-3</v>
      </c>
      <c r="AA100" s="181">
        <v>6.7999999999999996E-3</v>
      </c>
      <c r="AB100" s="181">
        <v>6.7999999999999996E-3</v>
      </c>
      <c r="AC100" s="181">
        <v>6.7999999999999996E-3</v>
      </c>
      <c r="AD100" s="181">
        <v>6.7999999999999996E-3</v>
      </c>
      <c r="AE100" s="181">
        <v>6.7999999999999996E-3</v>
      </c>
      <c r="AF100" s="181">
        <v>6.7999999999999996E-3</v>
      </c>
      <c r="AG100" s="181">
        <v>6.7999999999999996E-3</v>
      </c>
      <c r="AH100" s="181">
        <v>6.7999999999999996E-3</v>
      </c>
      <c r="AI100" s="181">
        <v>6.7999999999999996E-3</v>
      </c>
      <c r="AJ100" s="181">
        <v>6.7999999999999996E-3</v>
      </c>
      <c r="AK100" s="181">
        <v>6.7999999999999996E-3</v>
      </c>
      <c r="AL100" s="181">
        <v>6.7999999999999996E-3</v>
      </c>
      <c r="AM100" s="181">
        <v>6.7999999999999996E-3</v>
      </c>
      <c r="AN100" s="181">
        <v>6.7999999999999996E-3</v>
      </c>
      <c r="AO100" s="181">
        <v>6.7999999999999996E-3</v>
      </c>
      <c r="AP100" s="181">
        <v>6.7999999999999996E-3</v>
      </c>
      <c r="AQ100" s="181">
        <v>6.7999999999999996E-3</v>
      </c>
      <c r="AR100" s="181">
        <v>6.7999999999999996E-3</v>
      </c>
      <c r="AS100" s="181">
        <v>6.7999999999999996E-3</v>
      </c>
      <c r="AT100" s="181">
        <v>6.7999999999999996E-3</v>
      </c>
      <c r="AU100" s="181">
        <v>6.7999999999999996E-3</v>
      </c>
      <c r="AV100" s="181">
        <v>6.7999999999999996E-3</v>
      </c>
      <c r="AW100" s="181">
        <v>6.7999999999999996E-3</v>
      </c>
      <c r="AX100" s="181">
        <v>6.7999999999999996E-3</v>
      </c>
      <c r="AY100" s="181">
        <v>6.7999999999999996E-3</v>
      </c>
      <c r="AZ100" s="181">
        <v>6.7999999999999996E-3</v>
      </c>
      <c r="BA100" s="181">
        <v>6.7999999999999996E-3</v>
      </c>
      <c r="BB100" s="181">
        <v>6.7999999999999996E-3</v>
      </c>
      <c r="BC100" s="181">
        <v>6.7999999999999996E-3</v>
      </c>
      <c r="BD100" s="181">
        <v>6.7999999999999996E-3</v>
      </c>
      <c r="BE100" s="181">
        <v>6.7999999999999996E-3</v>
      </c>
      <c r="BF100" s="181">
        <v>6.7999999999999996E-3</v>
      </c>
      <c r="BG100" s="181">
        <v>6.7999999999999996E-3</v>
      </c>
      <c r="BH100" s="181">
        <v>6.7999999999999996E-3</v>
      </c>
      <c r="BI100" s="181">
        <v>6.7999999999999996E-3</v>
      </c>
      <c r="BJ100" s="181">
        <v>6.7999999999999996E-3</v>
      </c>
      <c r="BK100" s="181">
        <v>6.7999999999999996E-3</v>
      </c>
      <c r="BL100" s="181">
        <v>6.7999999999999996E-3</v>
      </c>
      <c r="BM100" s="181">
        <v>6.7999999999999996E-3</v>
      </c>
      <c r="BN100" s="181">
        <v>6.7999999999999996E-3</v>
      </c>
      <c r="BO100" s="181">
        <v>6.7999999999999996E-3</v>
      </c>
      <c r="BP100" s="181">
        <v>6.7999999999999996E-3</v>
      </c>
      <c r="BQ100" s="181">
        <v>6.7999999999999996E-3</v>
      </c>
      <c r="BR100" s="181">
        <v>6.7999999999999996E-3</v>
      </c>
      <c r="BS100" s="181">
        <v>6.7999999999999996E-3</v>
      </c>
      <c r="BT100" s="181">
        <v>6.7999999999999996E-3</v>
      </c>
      <c r="BU100" s="181">
        <v>6.7999999999999996E-3</v>
      </c>
      <c r="BV100" s="181">
        <v>6.7999999999999996E-3</v>
      </c>
      <c r="BW100" s="181">
        <v>6.7999999999999996E-3</v>
      </c>
      <c r="BX100" s="181">
        <v>6.7999999999999996E-3</v>
      </c>
      <c r="BY100" s="181">
        <v>6.7999999999999996E-3</v>
      </c>
      <c r="BZ100" s="181">
        <v>6.7999999999999996E-3</v>
      </c>
      <c r="CA100" s="181">
        <v>6.7999999999999996E-3</v>
      </c>
      <c r="CB100" s="181">
        <v>6.7999999999999996E-3</v>
      </c>
      <c r="CC100" s="181">
        <v>6.7999999999999996E-3</v>
      </c>
      <c r="CD100" s="181">
        <v>6.7999999999999996E-3</v>
      </c>
      <c r="CE100" s="181">
        <v>6.7999999999999996E-3</v>
      </c>
      <c r="CF100" s="181">
        <v>6.7999999999999996E-3</v>
      </c>
      <c r="CG100" s="181">
        <v>6.7999999999999996E-3</v>
      </c>
      <c r="CH100" s="181">
        <v>6.7999999999999996E-3</v>
      </c>
      <c r="CI100" s="181">
        <v>6.7999999999999996E-3</v>
      </c>
      <c r="CJ100" s="181">
        <v>6.7999999999999996E-3</v>
      </c>
      <c r="CK100" s="181">
        <v>6.7999999999999996E-3</v>
      </c>
      <c r="CL100" s="181">
        <v>6.7999999999999996E-3</v>
      </c>
      <c r="CM100" s="181">
        <v>6.7999999999999996E-3</v>
      </c>
      <c r="CN100" s="181">
        <v>6.7999999999999996E-3</v>
      </c>
      <c r="CO100" s="181">
        <v>6.7999999999999996E-3</v>
      </c>
      <c r="CP100" s="181">
        <v>6.7999999999999996E-3</v>
      </c>
      <c r="CQ100" s="182">
        <v>6.7999999999999996E-3</v>
      </c>
      <c r="CR100" s="182">
        <v>6.7999999999999996E-3</v>
      </c>
      <c r="CS100" s="182">
        <v>6.7999999999999996E-3</v>
      </c>
      <c r="CT100" s="194">
        <v>6.7999999999999996E-3</v>
      </c>
      <c r="CU100" s="194">
        <v>6.7999999999999996E-3</v>
      </c>
      <c r="CV100" s="194">
        <v>6.7999999999999996E-3</v>
      </c>
      <c r="CW100" s="180">
        <v>0</v>
      </c>
      <c r="CX100" s="180">
        <v>0</v>
      </c>
      <c r="CY100" s="180">
        <v>0</v>
      </c>
      <c r="CZ100" s="181">
        <v>6.7999999999999996E-3</v>
      </c>
      <c r="DA100" s="181">
        <v>6.7999999999999996E-3</v>
      </c>
      <c r="DB100" s="181">
        <v>6.7999999999999996E-3</v>
      </c>
      <c r="DC100" s="181">
        <v>6.7999999999999996E-3</v>
      </c>
      <c r="DD100" s="181">
        <v>6.7999999999999996E-3</v>
      </c>
      <c r="DE100" s="181">
        <v>6.7999999999999996E-3</v>
      </c>
      <c r="DF100" s="181">
        <v>6.7999999999999996E-3</v>
      </c>
      <c r="DG100" s="181">
        <v>6.7999999999999996E-3</v>
      </c>
      <c r="DH100" s="181">
        <v>6.7999999999999996E-3</v>
      </c>
      <c r="DI100" s="181">
        <v>6.7999999999999996E-3</v>
      </c>
      <c r="DJ100" s="181">
        <v>6.7999999999999996E-3</v>
      </c>
      <c r="DK100" s="186">
        <f t="shared" ref="DK100:DK112" si="174">DJ100</f>
        <v>6.7999999999999996E-3</v>
      </c>
    </row>
    <row r="101" spans="1:205" s="122" customFormat="1">
      <c r="A101" s="180" t="s">
        <v>187</v>
      </c>
      <c r="B101" s="181">
        <v>4.8650000000000002</v>
      </c>
      <c r="C101" s="181">
        <v>4.8650000000000002</v>
      </c>
      <c r="D101" s="181">
        <v>4.8650000000000002</v>
      </c>
      <c r="E101" s="181">
        <v>6.2458125972006231</v>
      </c>
      <c r="F101" s="181">
        <v>6.2458125972006231</v>
      </c>
      <c r="G101" s="181">
        <v>6.2458125972006231</v>
      </c>
      <c r="H101" s="181">
        <v>6.5635886469673412</v>
      </c>
      <c r="I101" s="181">
        <v>6.5598055987558324</v>
      </c>
      <c r="J101" s="181">
        <v>6.5598055987558324</v>
      </c>
      <c r="K101" s="181">
        <v>6.5598055987558324</v>
      </c>
      <c r="L101" s="181">
        <v>6.5598055987558324</v>
      </c>
      <c r="M101" s="181">
        <v>6.5598055987558324</v>
      </c>
      <c r="N101" s="181">
        <v>2.4700000000000002</v>
      </c>
      <c r="O101" s="181">
        <v>2.4700000000000002</v>
      </c>
      <c r="P101" s="181">
        <v>2.4700000000000002</v>
      </c>
      <c r="Q101" s="181">
        <v>2.4814351851851852</v>
      </c>
      <c r="R101" s="181">
        <v>2.4814351851851852</v>
      </c>
      <c r="S101" s="181">
        <v>2.4814351851851852</v>
      </c>
      <c r="T101" s="181">
        <v>2.505939153439154</v>
      </c>
      <c r="U101" s="181">
        <v>2.505939153439154</v>
      </c>
      <c r="V101" s="181">
        <v>2.505939153439154</v>
      </c>
      <c r="W101" s="181">
        <v>2.505939153439154</v>
      </c>
      <c r="X101" s="181">
        <v>2.505939153439154</v>
      </c>
      <c r="Y101" s="181">
        <v>2.505939153439154</v>
      </c>
      <c r="Z101" s="181">
        <v>2.46</v>
      </c>
      <c r="AA101" s="181">
        <v>2.46</v>
      </c>
      <c r="AB101" s="181">
        <v>2.46</v>
      </c>
      <c r="AC101" s="181">
        <v>2.46</v>
      </c>
      <c r="AD101" s="181">
        <v>2.46</v>
      </c>
      <c r="AE101" s="181">
        <v>2.46</v>
      </c>
      <c r="AF101" s="181">
        <v>2.46</v>
      </c>
      <c r="AG101" s="181">
        <v>2.46</v>
      </c>
      <c r="AH101" s="181">
        <v>2.46</v>
      </c>
      <c r="AI101" s="181">
        <v>2.46</v>
      </c>
      <c r="AJ101" s="181">
        <v>2.4664524590163932</v>
      </c>
      <c r="AK101" s="181">
        <v>2.4664524590163932</v>
      </c>
      <c r="AL101" s="181">
        <v>3.83</v>
      </c>
      <c r="AM101" s="181">
        <v>3.83</v>
      </c>
      <c r="AN101" s="181">
        <v>3.83</v>
      </c>
      <c r="AO101" s="181">
        <v>3.8466250678242</v>
      </c>
      <c r="AP101" s="181">
        <v>3.6949213239283778</v>
      </c>
      <c r="AQ101" s="181">
        <v>3.6949213239283778</v>
      </c>
      <c r="AR101" s="181">
        <v>3.6949213239283778</v>
      </c>
      <c r="AS101" s="181">
        <v>3.6949213239283778</v>
      </c>
      <c r="AT101" s="181">
        <v>3.6949213239283778</v>
      </c>
      <c r="AU101" s="181">
        <v>3.6949213239283778</v>
      </c>
      <c r="AV101" s="181">
        <v>3.6949213239283778</v>
      </c>
      <c r="AW101" s="181">
        <v>3.6949213239283778</v>
      </c>
      <c r="AX101" s="181">
        <v>3.66</v>
      </c>
      <c r="AY101" s="181">
        <v>3.66</v>
      </c>
      <c r="AZ101" s="181">
        <v>3.66</v>
      </c>
      <c r="BA101" s="181">
        <v>3.66</v>
      </c>
      <c r="BB101" s="181">
        <v>3.66</v>
      </c>
      <c r="BC101" s="181">
        <v>3.66</v>
      </c>
      <c r="BD101" s="181">
        <v>3.66</v>
      </c>
      <c r="BE101" s="181">
        <v>3.66</v>
      </c>
      <c r="BF101" s="181">
        <v>3.66</v>
      </c>
      <c r="BG101" s="181">
        <v>3.66</v>
      </c>
      <c r="BH101" s="181">
        <v>3.66</v>
      </c>
      <c r="BI101" s="181">
        <v>3.5179822616407983</v>
      </c>
      <c r="BJ101" s="181">
        <v>2.41</v>
      </c>
      <c r="BK101" s="181">
        <v>2.41</v>
      </c>
      <c r="BL101" s="181">
        <v>2.41</v>
      </c>
      <c r="BM101" s="181">
        <v>2.4061766261237438</v>
      </c>
      <c r="BN101" s="181">
        <v>2.4061766261237438</v>
      </c>
      <c r="BO101" s="181">
        <v>2.4061766261237438</v>
      </c>
      <c r="BP101" s="181">
        <v>2.4061766261237438</v>
      </c>
      <c r="BQ101" s="181">
        <v>2.4061766261237438</v>
      </c>
      <c r="BR101" s="181">
        <v>2.4061766261237438</v>
      </c>
      <c r="BS101" s="181">
        <v>2.4061766261237438</v>
      </c>
      <c r="BT101" s="181">
        <v>2.4061766261237438</v>
      </c>
      <c r="BU101" s="181">
        <v>2.4061766261237438</v>
      </c>
      <c r="BV101" s="181">
        <v>2.4900000000000002</v>
      </c>
      <c r="BW101" s="181">
        <v>2.4900000000000002</v>
      </c>
      <c r="BX101" s="181">
        <v>2.4900000000000002</v>
      </c>
      <c r="BY101" s="181">
        <v>2.4900000000000002</v>
      </c>
      <c r="BZ101" s="181">
        <v>2.4900000000000002</v>
      </c>
      <c r="CA101" s="181">
        <v>2.4900000000000002</v>
      </c>
      <c r="CB101" s="181">
        <v>2.4900000000000002</v>
      </c>
      <c r="CC101" s="181">
        <v>2.4900000000000002</v>
      </c>
      <c r="CD101" s="181">
        <v>2.4900000000000002</v>
      </c>
      <c r="CE101" s="181">
        <v>2.5738217821782183</v>
      </c>
      <c r="CF101" s="181">
        <v>2.5738217821782183</v>
      </c>
      <c r="CG101" s="181">
        <v>1.6480841584158419</v>
      </c>
      <c r="CH101" s="181">
        <v>3.42</v>
      </c>
      <c r="CI101" s="181">
        <v>3.42</v>
      </c>
      <c r="CJ101" s="181">
        <v>3.42</v>
      </c>
      <c r="CK101" s="181">
        <v>3.4232979749276762</v>
      </c>
      <c r="CL101" s="181">
        <v>3.4232979749276762</v>
      </c>
      <c r="CM101" s="181">
        <v>3.4232979749276762</v>
      </c>
      <c r="CN101" s="181">
        <v>3.4167020250723241</v>
      </c>
      <c r="CO101" s="181">
        <v>3.4167020250723241</v>
      </c>
      <c r="CP101" s="181">
        <v>4.0647540983606563</v>
      </c>
      <c r="CQ101" s="182">
        <v>4.0647540983606563</v>
      </c>
      <c r="CR101" s="182">
        <v>4.0647540983606563</v>
      </c>
      <c r="CS101" s="182">
        <v>4.0647540983606563</v>
      </c>
      <c r="CT101" s="194">
        <v>3.53</v>
      </c>
      <c r="CU101" s="194">
        <v>3.53</v>
      </c>
      <c r="CV101" s="194">
        <v>3.5323867478025694</v>
      </c>
      <c r="CW101" s="180">
        <v>3.53</v>
      </c>
      <c r="CX101" s="180">
        <v>3.53</v>
      </c>
      <c r="CY101" s="180">
        <v>3.58</v>
      </c>
      <c r="CZ101" s="181">
        <v>3.5824804381846636</v>
      </c>
      <c r="DA101" s="181">
        <v>3.5824804381846636</v>
      </c>
      <c r="DB101" s="181">
        <v>3.5824804381846636</v>
      </c>
      <c r="DC101" s="181">
        <v>3.581099374021909</v>
      </c>
      <c r="DD101" s="181">
        <v>3.581099374021909</v>
      </c>
      <c r="DE101" s="181">
        <v>3.581099374021909</v>
      </c>
      <c r="DF101" s="181">
        <v>3.8224583817266748</v>
      </c>
      <c r="DG101" s="181">
        <v>3.8224583817266748</v>
      </c>
      <c r="DH101" s="181">
        <v>3.64</v>
      </c>
      <c r="DI101" s="181">
        <v>3.7258920271719704</v>
      </c>
      <c r="DJ101" s="181">
        <v>3.7232892384697895</v>
      </c>
      <c r="DK101" s="186">
        <f t="shared" si="174"/>
        <v>3.7232892384697895</v>
      </c>
    </row>
    <row r="102" spans="1:205" s="122" customFormat="1">
      <c r="A102" s="180" t="s">
        <v>188</v>
      </c>
      <c r="B102" s="181">
        <v>5.3100000000000001E-2</v>
      </c>
      <c r="C102" s="181">
        <v>5.5488581314878896E-2</v>
      </c>
      <c r="D102" s="181">
        <v>5.5488581314878896E-2</v>
      </c>
      <c r="E102" s="181">
        <v>5.3100000000000001E-2</v>
      </c>
      <c r="F102" s="181">
        <v>5.3100000000000001E-2</v>
      </c>
      <c r="G102" s="181">
        <v>5.3100000000000001E-2</v>
      </c>
      <c r="H102" s="181">
        <v>5.5304844290657441E-2</v>
      </c>
      <c r="I102" s="181">
        <v>5.5304844290657441E-2</v>
      </c>
      <c r="J102" s="181">
        <v>5.5304844290657441E-2</v>
      </c>
      <c r="K102" s="181">
        <v>5.5304844290657441E-2</v>
      </c>
      <c r="L102" s="181">
        <v>5.5304844290657441E-2</v>
      </c>
      <c r="M102" s="181">
        <v>5.5304844290657441E-2</v>
      </c>
      <c r="N102" s="181">
        <v>0.16</v>
      </c>
      <c r="O102" s="181">
        <v>0.16</v>
      </c>
      <c r="P102" s="181">
        <v>0.16</v>
      </c>
      <c r="Q102" s="181">
        <v>0.16</v>
      </c>
      <c r="R102" s="181">
        <v>0.16</v>
      </c>
      <c r="S102" s="181">
        <v>0.16</v>
      </c>
      <c r="T102" s="181">
        <v>0.16</v>
      </c>
      <c r="U102" s="181">
        <v>0.16</v>
      </c>
      <c r="V102" s="181">
        <v>0.16</v>
      </c>
      <c r="W102" s="181">
        <v>0.16</v>
      </c>
      <c r="X102" s="181">
        <v>0.16</v>
      </c>
      <c r="Y102" s="181">
        <v>0.16</v>
      </c>
      <c r="Z102" s="181">
        <v>0.16</v>
      </c>
      <c r="AA102" s="181">
        <v>0.16</v>
      </c>
      <c r="AB102" s="181">
        <v>0.16</v>
      </c>
      <c r="AC102" s="181">
        <v>0.16</v>
      </c>
      <c r="AD102" s="181">
        <v>0.16</v>
      </c>
      <c r="AE102" s="181">
        <v>0.16</v>
      </c>
      <c r="AF102" s="181">
        <v>0.16425120772946863</v>
      </c>
      <c r="AG102" s="181">
        <v>0.16425120772946863</v>
      </c>
      <c r="AH102" s="181">
        <v>0.16425120772946863</v>
      </c>
      <c r="AI102" s="181">
        <v>0.16425120772946863</v>
      </c>
      <c r="AJ102" s="181">
        <v>0.16154589371980677</v>
      </c>
      <c r="AK102" s="181">
        <v>0.16154589371980677</v>
      </c>
      <c r="AL102" s="181">
        <v>0.09</v>
      </c>
      <c r="AM102" s="181">
        <v>0.09</v>
      </c>
      <c r="AN102" s="181">
        <v>0.09</v>
      </c>
      <c r="AO102" s="181">
        <v>0.09</v>
      </c>
      <c r="AP102" s="181">
        <v>8.9140811455847249E-2</v>
      </c>
      <c r="AQ102" s="181">
        <v>8.9140811455847249E-2</v>
      </c>
      <c r="AR102" s="181">
        <v>8.9140811455847249E-2</v>
      </c>
      <c r="AS102" s="181">
        <v>8.9140811455847249E-2</v>
      </c>
      <c r="AT102" s="181">
        <v>8.9140811455847249E-2</v>
      </c>
      <c r="AU102" s="181">
        <v>8.9140811455847249E-2</v>
      </c>
      <c r="AV102" s="181">
        <v>8.9140811455847249E-2</v>
      </c>
      <c r="AW102" s="181">
        <v>8.9140811455847249E-2</v>
      </c>
      <c r="AX102" s="181">
        <v>0.09</v>
      </c>
      <c r="AY102" s="181">
        <v>9.0807174887892375E-2</v>
      </c>
      <c r="AZ102" s="181">
        <v>9.0807174887892375E-2</v>
      </c>
      <c r="BA102" s="181">
        <v>9.0807174887892375E-2</v>
      </c>
      <c r="BB102" s="181">
        <v>9.0807174887892375E-2</v>
      </c>
      <c r="BC102" s="181">
        <v>9.0807174887892375E-2</v>
      </c>
      <c r="BD102" s="181">
        <v>9.0504484304932742E-2</v>
      </c>
      <c r="BE102" s="181">
        <v>9.0504484304932742E-2</v>
      </c>
      <c r="BF102" s="181">
        <v>9.0504484304932742E-2</v>
      </c>
      <c r="BG102" s="181">
        <v>9.0504484304932742E-2</v>
      </c>
      <c r="BH102" s="181">
        <v>9.0504484304932742E-2</v>
      </c>
      <c r="BI102" s="181">
        <v>9.0504484304932742E-2</v>
      </c>
      <c r="BJ102" s="181">
        <v>0.09</v>
      </c>
      <c r="BK102" s="181">
        <v>0.09</v>
      </c>
      <c r="BL102" s="181">
        <v>0.09</v>
      </c>
      <c r="BM102" s="181">
        <v>8.9899665551839467E-2</v>
      </c>
      <c r="BN102" s="181">
        <v>8.9899665551839467E-2</v>
      </c>
      <c r="BO102" s="181">
        <v>8.9899665551839467E-2</v>
      </c>
      <c r="BP102" s="181">
        <v>8.9899665551839467E-2</v>
      </c>
      <c r="BQ102" s="181">
        <v>8.9899665551839467E-2</v>
      </c>
      <c r="BR102" s="181">
        <v>8.9899665551839467E-2</v>
      </c>
      <c r="BS102" s="181">
        <v>8.9899665551839467E-2</v>
      </c>
      <c r="BT102" s="181">
        <v>8.9899665551839467E-2</v>
      </c>
      <c r="BU102" s="181">
        <v>8.9899665551839467E-2</v>
      </c>
      <c r="BV102" s="181">
        <v>0.09</v>
      </c>
      <c r="BW102" s="181">
        <v>0.09</v>
      </c>
      <c r="BX102" s="181">
        <v>0.09</v>
      </c>
      <c r="BY102" s="181">
        <v>0.09</v>
      </c>
      <c r="BZ102" s="181">
        <v>0.09</v>
      </c>
      <c r="CA102" s="181">
        <v>0.09</v>
      </c>
      <c r="CB102" s="181">
        <v>0.09</v>
      </c>
      <c r="CC102" s="181">
        <v>0.09</v>
      </c>
      <c r="CD102" s="181">
        <v>0.09</v>
      </c>
      <c r="CE102" s="181">
        <v>0.09</v>
      </c>
      <c r="CF102" s="181">
        <v>0.09</v>
      </c>
      <c r="CG102" s="181">
        <v>8.630615640599E-2</v>
      </c>
      <c r="CH102" s="181">
        <v>0.09</v>
      </c>
      <c r="CI102" s="181">
        <v>0.09</v>
      </c>
      <c r="CJ102" s="181">
        <v>0.09</v>
      </c>
      <c r="CK102" s="181">
        <v>0.09</v>
      </c>
      <c r="CL102" s="181">
        <v>0.09</v>
      </c>
      <c r="CM102" s="181">
        <v>0.09</v>
      </c>
      <c r="CN102" s="181">
        <v>0.09</v>
      </c>
      <c r="CO102" s="181">
        <v>0.09</v>
      </c>
      <c r="CP102" s="181">
        <v>6.5000000000000002E-2</v>
      </c>
      <c r="CQ102" s="182">
        <v>6.5000000000000002E-2</v>
      </c>
      <c r="CR102" s="182">
        <v>6.5000000000000002E-2</v>
      </c>
      <c r="CS102" s="182">
        <v>6.5000000000000002E-2</v>
      </c>
      <c r="CT102" s="194">
        <v>0.08</v>
      </c>
      <c r="CU102" s="194">
        <v>0.08</v>
      </c>
      <c r="CV102" s="194">
        <v>0.08</v>
      </c>
      <c r="CW102" s="180">
        <v>0.08</v>
      </c>
      <c r="CX102" s="180">
        <v>0.08</v>
      </c>
      <c r="CY102" s="180">
        <v>0.08</v>
      </c>
      <c r="CZ102" s="181">
        <v>7.6923076923076913E-2</v>
      </c>
      <c r="DA102" s="181">
        <v>7.6923076923076913E-2</v>
      </c>
      <c r="DB102" s="181">
        <v>7.6923076923076913E-2</v>
      </c>
      <c r="DC102" s="181">
        <v>7.5384615384615383E-2</v>
      </c>
      <c r="DD102" s="181">
        <v>7.5384615384615383E-2</v>
      </c>
      <c r="DE102" s="181">
        <v>7.5384615384615383E-2</v>
      </c>
      <c r="DF102" s="181">
        <v>6.6383954154727795E-2</v>
      </c>
      <c r="DG102" s="181">
        <v>6.6383954154727795E-2</v>
      </c>
      <c r="DH102" s="181">
        <v>7.0000000000000007E-2</v>
      </c>
      <c r="DI102" s="181">
        <v>7.9245283018867935E-2</v>
      </c>
      <c r="DJ102" s="181">
        <v>7.3962264150943396E-2</v>
      </c>
      <c r="DK102" s="186">
        <f t="shared" si="174"/>
        <v>7.3962264150943396E-2</v>
      </c>
    </row>
    <row r="103" spans="1:205" s="122" customFormat="1">
      <c r="A103" s="180" t="s">
        <v>189</v>
      </c>
      <c r="B103" s="181">
        <v>0.64</v>
      </c>
      <c r="C103" s="181">
        <v>0.64</v>
      </c>
      <c r="D103" s="181">
        <v>0.64</v>
      </c>
      <c r="E103" s="181">
        <v>0.63698350353495681</v>
      </c>
      <c r="F103" s="181">
        <v>0.63698350353495681</v>
      </c>
      <c r="G103" s="181">
        <v>0.63698350353495681</v>
      </c>
      <c r="H103" s="181">
        <v>0.63698350353495681</v>
      </c>
      <c r="I103" s="181">
        <v>0.63698350353495681</v>
      </c>
      <c r="J103" s="181">
        <v>0.63698350353495681</v>
      </c>
      <c r="K103" s="181">
        <v>0.63698350353495681</v>
      </c>
      <c r="L103" s="181">
        <v>0.63698350353495681</v>
      </c>
      <c r="M103" s="181">
        <v>0.63698350353495681</v>
      </c>
      <c r="N103" s="181">
        <v>0.62999999999999989</v>
      </c>
      <c r="O103" s="181">
        <v>0.62999999999999989</v>
      </c>
      <c r="P103" s="181">
        <v>0.62999999999999989</v>
      </c>
      <c r="Q103" s="181">
        <v>0.62999999999999989</v>
      </c>
      <c r="R103" s="181">
        <v>0.62999999999999989</v>
      </c>
      <c r="S103" s="181">
        <v>0.62999999999999989</v>
      </c>
      <c r="T103" s="181">
        <v>0.62999999999999989</v>
      </c>
      <c r="U103" s="181">
        <v>0.62999999999999989</v>
      </c>
      <c r="V103" s="181">
        <v>0.62999999999999989</v>
      </c>
      <c r="W103" s="181">
        <v>0.63109565217391284</v>
      </c>
      <c r="X103" s="181">
        <v>0.63109565217391284</v>
      </c>
      <c r="Y103" s="181">
        <v>0.63109565217391284</v>
      </c>
      <c r="Z103" s="181">
        <v>0.75</v>
      </c>
      <c r="AA103" s="181">
        <v>0.75</v>
      </c>
      <c r="AB103" s="181">
        <v>0.75</v>
      </c>
      <c r="AC103" s="181">
        <v>0.75</v>
      </c>
      <c r="AD103" s="181">
        <v>0.75</v>
      </c>
      <c r="AE103" s="181">
        <v>0.75</v>
      </c>
      <c r="AF103" s="181">
        <v>0.75</v>
      </c>
      <c r="AG103" s="181">
        <v>0.75</v>
      </c>
      <c r="AH103" s="181">
        <v>0.75</v>
      </c>
      <c r="AI103" s="181">
        <v>0.75</v>
      </c>
      <c r="AJ103" s="181">
        <v>0.75</v>
      </c>
      <c r="AK103" s="181">
        <v>0.75</v>
      </c>
      <c r="AL103" s="181">
        <v>0.8</v>
      </c>
      <c r="AM103" s="181">
        <v>0.8</v>
      </c>
      <c r="AN103" s="181">
        <v>0.8</v>
      </c>
      <c r="AO103" s="181">
        <v>0.8</v>
      </c>
      <c r="AP103" s="181">
        <v>0.87781731909845806</v>
      </c>
      <c r="AQ103" s="181">
        <v>0.87781731909845806</v>
      </c>
      <c r="AR103" s="181">
        <v>0.87781731909845806</v>
      </c>
      <c r="AS103" s="181">
        <v>0.87781731909845806</v>
      </c>
      <c r="AT103" s="181">
        <v>0.87781731909845806</v>
      </c>
      <c r="AU103" s="181">
        <v>0.87781731909845806</v>
      </c>
      <c r="AV103" s="181">
        <v>0.87781731909845806</v>
      </c>
      <c r="AW103" s="181">
        <v>0.87781731909845806</v>
      </c>
      <c r="AX103" s="181">
        <v>0.8</v>
      </c>
      <c r="AY103" s="181">
        <v>0.8</v>
      </c>
      <c r="AZ103" s="181">
        <v>0.8</v>
      </c>
      <c r="BA103" s="181">
        <v>0.8</v>
      </c>
      <c r="BB103" s="181">
        <v>0.8</v>
      </c>
      <c r="BC103" s="181">
        <v>0.8</v>
      </c>
      <c r="BD103" s="181">
        <v>0.8</v>
      </c>
      <c r="BE103" s="181">
        <v>0.8</v>
      </c>
      <c r="BF103" s="181">
        <v>0.8</v>
      </c>
      <c r="BG103" s="181">
        <v>0.8</v>
      </c>
      <c r="BH103" s="181">
        <v>0.8</v>
      </c>
      <c r="BI103" s="181">
        <v>0.8</v>
      </c>
      <c r="BJ103" s="181">
        <v>0.61999999999999922</v>
      </c>
      <c r="BK103" s="181">
        <v>0.61999999999999922</v>
      </c>
      <c r="BL103" s="181">
        <v>0.61999999999999922</v>
      </c>
      <c r="BM103" s="181">
        <v>0.61999999999999922</v>
      </c>
      <c r="BN103" s="181">
        <v>0.61999999999999922</v>
      </c>
      <c r="BO103" s="181">
        <v>0.61999999999999922</v>
      </c>
      <c r="BP103" s="181">
        <v>0.61999999999999922</v>
      </c>
      <c r="BQ103" s="181">
        <v>0.61999999999999922</v>
      </c>
      <c r="BR103" s="181">
        <v>0.61999999999999922</v>
      </c>
      <c r="BS103" s="181">
        <v>0.61999999999999922</v>
      </c>
      <c r="BT103" s="181">
        <v>0.61999999999999922</v>
      </c>
      <c r="BU103" s="181">
        <v>0.61999999999999922</v>
      </c>
      <c r="BV103" s="181">
        <v>0.79</v>
      </c>
      <c r="BW103" s="181">
        <v>0.79</v>
      </c>
      <c r="BX103" s="181">
        <v>0.79</v>
      </c>
      <c r="BY103" s="181">
        <v>0.79</v>
      </c>
      <c r="BZ103" s="181">
        <v>0.79</v>
      </c>
      <c r="CA103" s="181">
        <v>0.79</v>
      </c>
      <c r="CB103" s="181">
        <v>0.79</v>
      </c>
      <c r="CC103" s="181">
        <v>0.79</v>
      </c>
      <c r="CD103" s="181">
        <v>0.79</v>
      </c>
      <c r="CE103" s="181">
        <v>0.79</v>
      </c>
      <c r="CF103" s="181">
        <v>0.79</v>
      </c>
      <c r="CG103" s="181">
        <v>0.79467455621301786</v>
      </c>
      <c r="CH103" s="181">
        <v>0</v>
      </c>
      <c r="CI103" s="181">
        <v>0</v>
      </c>
      <c r="CJ103" s="181">
        <v>0</v>
      </c>
      <c r="CK103" s="181">
        <v>0</v>
      </c>
      <c r="CL103" s="181">
        <v>0</v>
      </c>
      <c r="CM103" s="181">
        <v>0</v>
      </c>
      <c r="CN103" s="181">
        <v>0</v>
      </c>
      <c r="CO103" s="181">
        <v>0</v>
      </c>
      <c r="CP103" s="181">
        <v>0</v>
      </c>
      <c r="CQ103" s="182">
        <v>0</v>
      </c>
      <c r="CR103" s="182">
        <v>0</v>
      </c>
      <c r="CS103" s="182">
        <v>0</v>
      </c>
      <c r="CT103" s="194">
        <v>0</v>
      </c>
      <c r="CU103" s="194">
        <v>0</v>
      </c>
      <c r="CV103" s="194">
        <v>0</v>
      </c>
      <c r="CW103" s="180">
        <v>0</v>
      </c>
      <c r="CX103" s="180">
        <v>0</v>
      </c>
      <c r="CY103" s="180">
        <v>0</v>
      </c>
      <c r="CZ103" s="181">
        <v>0</v>
      </c>
      <c r="DA103" s="181">
        <v>0</v>
      </c>
      <c r="DB103" s="181">
        <v>0</v>
      </c>
      <c r="DC103" s="181">
        <v>0</v>
      </c>
      <c r="DD103" s="181">
        <v>0</v>
      </c>
      <c r="DE103" s="181">
        <v>0</v>
      </c>
      <c r="DF103" s="181">
        <v>0</v>
      </c>
      <c r="DG103" s="181">
        <v>0</v>
      </c>
      <c r="DH103" s="181">
        <v>0</v>
      </c>
      <c r="DI103" s="181">
        <v>0</v>
      </c>
      <c r="DJ103" s="181">
        <v>0</v>
      </c>
      <c r="DK103" s="186">
        <f t="shared" si="174"/>
        <v>0</v>
      </c>
    </row>
    <row r="104" spans="1:205" s="122" customFormat="1">
      <c r="A104" s="180" t="s">
        <v>190</v>
      </c>
      <c r="B104" s="181">
        <v>6.35</v>
      </c>
      <c r="C104" s="181">
        <v>6.35</v>
      </c>
      <c r="D104" s="181">
        <v>6.35</v>
      </c>
      <c r="E104" s="181">
        <v>6.3</v>
      </c>
      <c r="F104" s="181">
        <v>6.3</v>
      </c>
      <c r="G104" s="181">
        <v>6.3</v>
      </c>
      <c r="H104" s="181">
        <v>6.3</v>
      </c>
      <c r="I104" s="181">
        <v>6.3</v>
      </c>
      <c r="J104" s="181">
        <v>6.3</v>
      </c>
      <c r="K104" s="181">
        <v>6.3</v>
      </c>
      <c r="L104" s="181">
        <v>6.3</v>
      </c>
      <c r="M104" s="181">
        <v>6.3</v>
      </c>
      <c r="N104" s="181">
        <v>5.7</v>
      </c>
      <c r="O104" s="181">
        <v>5.7</v>
      </c>
      <c r="P104" s="181">
        <v>5.7</v>
      </c>
      <c r="Q104" s="181">
        <v>5.7</v>
      </c>
      <c r="R104" s="181">
        <v>5.7</v>
      </c>
      <c r="S104" s="181">
        <v>5.7</v>
      </c>
      <c r="T104" s="181">
        <v>5.7</v>
      </c>
      <c r="U104" s="181">
        <v>5.7</v>
      </c>
      <c r="V104" s="181">
        <v>5.7</v>
      </c>
      <c r="W104" s="181">
        <v>5.7</v>
      </c>
      <c r="X104" s="181">
        <v>5.7</v>
      </c>
      <c r="Y104" s="181">
        <v>5.7</v>
      </c>
      <c r="Z104" s="181">
        <v>6.2</v>
      </c>
      <c r="AA104" s="181">
        <v>6.2</v>
      </c>
      <c r="AB104" s="181">
        <v>6.2</v>
      </c>
      <c r="AC104" s="181">
        <v>6.2</v>
      </c>
      <c r="AD104" s="181">
        <v>6.2</v>
      </c>
      <c r="AE104" s="181">
        <v>6.2</v>
      </c>
      <c r="AF104" s="181">
        <v>6.2</v>
      </c>
      <c r="AG104" s="181">
        <v>6.2</v>
      </c>
      <c r="AH104" s="181">
        <v>6.2</v>
      </c>
      <c r="AI104" s="181">
        <v>6.2</v>
      </c>
      <c r="AJ104" s="181">
        <v>6.2</v>
      </c>
      <c r="AK104" s="181">
        <v>6.2</v>
      </c>
      <c r="AL104" s="181">
        <v>8.4</v>
      </c>
      <c r="AM104" s="181">
        <v>8.4</v>
      </c>
      <c r="AN104" s="181">
        <v>8.4</v>
      </c>
      <c r="AO104" s="181">
        <v>8.4</v>
      </c>
      <c r="AP104" s="181">
        <v>8.4</v>
      </c>
      <c r="AQ104" s="181">
        <v>8.4</v>
      </c>
      <c r="AR104" s="181">
        <v>8.4</v>
      </c>
      <c r="AS104" s="181">
        <v>8.4</v>
      </c>
      <c r="AT104" s="181">
        <v>8.4</v>
      </c>
      <c r="AU104" s="181">
        <v>8.4</v>
      </c>
      <c r="AV104" s="181">
        <v>8.4</v>
      </c>
      <c r="AW104" s="181">
        <v>8.4</v>
      </c>
      <c r="AX104" s="181">
        <v>9.9</v>
      </c>
      <c r="AY104" s="181">
        <v>9.9</v>
      </c>
      <c r="AZ104" s="181">
        <v>9.9</v>
      </c>
      <c r="BA104" s="181">
        <v>9.9</v>
      </c>
      <c r="BB104" s="181">
        <v>9.9</v>
      </c>
      <c r="BC104" s="181">
        <v>9.9</v>
      </c>
      <c r="BD104" s="181">
        <v>9.9</v>
      </c>
      <c r="BE104" s="181">
        <v>9.9</v>
      </c>
      <c r="BF104" s="181">
        <v>9.9</v>
      </c>
      <c r="BG104" s="181">
        <v>9.9</v>
      </c>
      <c r="BH104" s="181">
        <v>9.9</v>
      </c>
      <c r="BI104" s="181">
        <v>9.9</v>
      </c>
      <c r="BJ104" s="181">
        <v>7.4</v>
      </c>
      <c r="BK104" s="181">
        <v>7.4</v>
      </c>
      <c r="BL104" s="181">
        <v>7.4</v>
      </c>
      <c r="BM104" s="181">
        <v>7.4</v>
      </c>
      <c r="BN104" s="181">
        <v>7.4</v>
      </c>
      <c r="BO104" s="181">
        <v>7.4</v>
      </c>
      <c r="BP104" s="181">
        <v>7.4</v>
      </c>
      <c r="BQ104" s="181">
        <v>7.4</v>
      </c>
      <c r="BR104" s="181">
        <v>7.4</v>
      </c>
      <c r="BS104" s="181">
        <v>7.4</v>
      </c>
      <c r="BT104" s="181">
        <v>7.4</v>
      </c>
      <c r="BU104" s="181">
        <v>7.4</v>
      </c>
      <c r="BV104" s="181">
        <v>7.6</v>
      </c>
      <c r="BW104" s="181">
        <v>7.6</v>
      </c>
      <c r="BX104" s="181">
        <v>7.6</v>
      </c>
      <c r="BY104" s="181">
        <v>7.6</v>
      </c>
      <c r="BZ104" s="181">
        <v>7.6</v>
      </c>
      <c r="CA104" s="181">
        <v>7.6</v>
      </c>
      <c r="CB104" s="181">
        <v>7.6</v>
      </c>
      <c r="CC104" s="181">
        <v>7.6</v>
      </c>
      <c r="CD104" s="181">
        <v>7.6</v>
      </c>
      <c r="CE104" s="181">
        <v>7.6</v>
      </c>
      <c r="CF104" s="181">
        <v>7.6</v>
      </c>
      <c r="CG104" s="181">
        <v>7.6</v>
      </c>
      <c r="CH104" s="181">
        <v>6.9</v>
      </c>
      <c r="CI104" s="181">
        <v>6.9</v>
      </c>
      <c r="CJ104" s="181">
        <v>6.9</v>
      </c>
      <c r="CK104" s="181">
        <v>6.9</v>
      </c>
      <c r="CL104" s="181">
        <v>6.9</v>
      </c>
      <c r="CM104" s="181">
        <v>6.9</v>
      </c>
      <c r="CN104" s="181">
        <v>6.9</v>
      </c>
      <c r="CO104" s="181">
        <v>6.9</v>
      </c>
      <c r="CP104" s="181">
        <v>6.9</v>
      </c>
      <c r="CQ104" s="182">
        <v>6.9</v>
      </c>
      <c r="CR104" s="182">
        <v>6.9</v>
      </c>
      <c r="CS104" s="182">
        <v>6.9</v>
      </c>
      <c r="CT104" s="194">
        <v>6.9</v>
      </c>
      <c r="CU104" s="194">
        <v>6.9</v>
      </c>
      <c r="CV104" s="194">
        <v>6.9</v>
      </c>
      <c r="CW104" s="180">
        <v>6.9</v>
      </c>
      <c r="CX104" s="180">
        <v>6.9</v>
      </c>
      <c r="CY104" s="180">
        <v>6.9</v>
      </c>
      <c r="CZ104" s="181">
        <v>6.9</v>
      </c>
      <c r="DA104" s="181">
        <v>6.9</v>
      </c>
      <c r="DB104" s="181">
        <v>6.9</v>
      </c>
      <c r="DC104" s="181">
        <v>6.9</v>
      </c>
      <c r="DD104" s="181">
        <v>6.9</v>
      </c>
      <c r="DE104" s="181">
        <v>6.9</v>
      </c>
      <c r="DF104" s="181">
        <v>7.1</v>
      </c>
      <c r="DG104" s="181">
        <v>7.1</v>
      </c>
      <c r="DH104" s="181">
        <v>7.1</v>
      </c>
      <c r="DI104" s="181">
        <v>7.1</v>
      </c>
      <c r="DJ104" s="181">
        <v>7.1</v>
      </c>
      <c r="DK104" s="186">
        <f t="shared" si="174"/>
        <v>7.1</v>
      </c>
    </row>
    <row r="105" spans="1:205" s="122" customFormat="1">
      <c r="A105" s="180" t="s">
        <v>191</v>
      </c>
      <c r="B105" s="181">
        <v>4.5</v>
      </c>
      <c r="C105" s="181">
        <v>4.5</v>
      </c>
      <c r="D105" s="181">
        <v>4.5</v>
      </c>
      <c r="E105" s="181">
        <v>4.7</v>
      </c>
      <c r="F105" s="181">
        <v>4.7</v>
      </c>
      <c r="G105" s="181">
        <v>4.7</v>
      </c>
      <c r="H105" s="181">
        <v>6</v>
      </c>
      <c r="I105" s="181">
        <v>6</v>
      </c>
      <c r="J105" s="181">
        <v>6</v>
      </c>
      <c r="K105" s="181">
        <v>1.5</v>
      </c>
      <c r="L105" s="181">
        <v>1.5</v>
      </c>
      <c r="M105" s="181">
        <v>1.5</v>
      </c>
      <c r="N105" s="181">
        <v>7.7</v>
      </c>
      <c r="O105" s="181">
        <v>7.7</v>
      </c>
      <c r="P105" s="181">
        <v>7.7</v>
      </c>
      <c r="Q105" s="181">
        <v>12.1</v>
      </c>
      <c r="R105" s="181">
        <v>12.1</v>
      </c>
      <c r="S105" s="181">
        <v>12.1</v>
      </c>
      <c r="T105" s="181">
        <v>14.1</v>
      </c>
      <c r="U105" s="181">
        <v>14.1</v>
      </c>
      <c r="V105" s="181">
        <v>14.1</v>
      </c>
      <c r="W105" s="181">
        <v>11</v>
      </c>
      <c r="X105" s="181">
        <v>11</v>
      </c>
      <c r="Y105" s="181">
        <v>11</v>
      </c>
      <c r="Z105" s="181">
        <v>5.2</v>
      </c>
      <c r="AA105" s="181">
        <v>5.2</v>
      </c>
      <c r="AB105" s="181">
        <v>5.2</v>
      </c>
      <c r="AC105" s="181">
        <v>7.9</v>
      </c>
      <c r="AD105" s="181">
        <v>7.9</v>
      </c>
      <c r="AE105" s="181">
        <v>7.9</v>
      </c>
      <c r="AF105" s="181">
        <v>5.6</v>
      </c>
      <c r="AG105" s="181">
        <v>5.6</v>
      </c>
      <c r="AH105" s="181">
        <v>5.6</v>
      </c>
      <c r="AI105" s="181">
        <v>4.4000000000000004</v>
      </c>
      <c r="AJ105" s="181">
        <v>4.4000000000000004</v>
      </c>
      <c r="AK105" s="181">
        <v>4.4000000000000004</v>
      </c>
      <c r="AL105" s="181">
        <v>5.4</v>
      </c>
      <c r="AM105" s="181">
        <v>5.4</v>
      </c>
      <c r="AN105" s="181">
        <v>5.4</v>
      </c>
      <c r="AO105" s="181">
        <v>12.1</v>
      </c>
      <c r="AP105" s="181">
        <v>12.1</v>
      </c>
      <c r="AQ105" s="181">
        <v>12.1</v>
      </c>
      <c r="AR105" s="181">
        <v>10.4</v>
      </c>
      <c r="AS105" s="181">
        <v>10.4</v>
      </c>
      <c r="AT105" s="181">
        <v>10.4</v>
      </c>
      <c r="AU105" s="181">
        <v>10.7</v>
      </c>
      <c r="AV105" s="181">
        <v>10.7</v>
      </c>
      <c r="AW105" s="181">
        <v>10.7</v>
      </c>
      <c r="AX105" s="181">
        <v>10</v>
      </c>
      <c r="AY105" s="181">
        <v>10</v>
      </c>
      <c r="AZ105" s="181">
        <v>10</v>
      </c>
      <c r="BA105" s="181">
        <v>5.4</v>
      </c>
      <c r="BB105" s="181">
        <v>5.4</v>
      </c>
      <c r="BC105" s="181">
        <v>5.4</v>
      </c>
      <c r="BD105" s="181">
        <v>7.7</v>
      </c>
      <c r="BE105" s="181">
        <v>7.7</v>
      </c>
      <c r="BF105" s="181">
        <v>7.7</v>
      </c>
      <c r="BG105" s="181">
        <v>6.9</v>
      </c>
      <c r="BH105" s="181">
        <v>6.9</v>
      </c>
      <c r="BI105" s="181">
        <v>6.9</v>
      </c>
      <c r="BJ105" s="181">
        <v>6</v>
      </c>
      <c r="BK105" s="181">
        <v>6</v>
      </c>
      <c r="BL105" s="181">
        <v>6</v>
      </c>
      <c r="BM105" s="181">
        <v>7.5</v>
      </c>
      <c r="BN105" s="181">
        <v>7.5</v>
      </c>
      <c r="BO105" s="181">
        <v>7.5</v>
      </c>
      <c r="BP105" s="181">
        <v>7</v>
      </c>
      <c r="BQ105" s="181">
        <v>7</v>
      </c>
      <c r="BR105" s="181">
        <v>7</v>
      </c>
      <c r="BS105" s="181">
        <v>10.1</v>
      </c>
      <c r="BT105" s="181">
        <v>10.1</v>
      </c>
      <c r="BU105" s="181">
        <v>10.1</v>
      </c>
      <c r="BV105" s="181">
        <v>11.3</v>
      </c>
      <c r="BW105" s="181">
        <v>11.3</v>
      </c>
      <c r="BX105" s="181">
        <v>11.3</v>
      </c>
      <c r="BY105" s="181">
        <v>16</v>
      </c>
      <c r="BZ105" s="181">
        <v>16</v>
      </c>
      <c r="CA105" s="181">
        <v>16</v>
      </c>
      <c r="CB105" s="181">
        <v>18.2</v>
      </c>
      <c r="CC105" s="181">
        <v>18.2</v>
      </c>
      <c r="CD105" s="181">
        <v>18.2</v>
      </c>
      <c r="CE105" s="181">
        <v>16.600000000000001</v>
      </c>
      <c r="CF105" s="181">
        <v>16.600000000000001</v>
      </c>
      <c r="CG105" s="181">
        <v>16.600000000000001</v>
      </c>
      <c r="CH105" s="181">
        <v>17.399999999999999</v>
      </c>
      <c r="CI105" s="181">
        <v>17.399999999999999</v>
      </c>
      <c r="CJ105" s="181">
        <v>17.399999999999999</v>
      </c>
      <c r="CK105" s="181">
        <v>17.899999999999999</v>
      </c>
      <c r="CL105" s="181">
        <v>17.899999999999999</v>
      </c>
      <c r="CM105" s="181">
        <v>17.899999999999999</v>
      </c>
      <c r="CN105" s="181">
        <v>16.100000000000001</v>
      </c>
      <c r="CO105" s="181">
        <v>16.100000000000001</v>
      </c>
      <c r="CP105" s="181">
        <v>16.100000000000001</v>
      </c>
      <c r="CQ105" s="182">
        <v>18.100000000000001</v>
      </c>
      <c r="CR105" s="182">
        <v>18.100000000000001</v>
      </c>
      <c r="CS105" s="182">
        <v>18.100000000000001</v>
      </c>
      <c r="CT105" s="194">
        <v>19</v>
      </c>
      <c r="CU105" s="194">
        <v>19</v>
      </c>
      <c r="CV105" s="194">
        <v>19</v>
      </c>
      <c r="CW105" s="180">
        <v>22.7</v>
      </c>
      <c r="CX105" s="180">
        <v>22.7</v>
      </c>
      <c r="CY105" s="180">
        <v>22.7</v>
      </c>
      <c r="CZ105" s="181">
        <v>21.7</v>
      </c>
      <c r="DA105" s="181">
        <v>21.7</v>
      </c>
      <c r="DB105" s="181">
        <v>21.7</v>
      </c>
      <c r="DC105" s="181">
        <v>23</v>
      </c>
      <c r="DD105" s="181">
        <v>23</v>
      </c>
      <c r="DE105" s="181">
        <v>23</v>
      </c>
      <c r="DF105" s="181">
        <v>21.1</v>
      </c>
      <c r="DG105" s="181">
        <v>21.1</v>
      </c>
      <c r="DH105" s="181">
        <v>21.1</v>
      </c>
      <c r="DI105" s="181">
        <v>21.4</v>
      </c>
      <c r="DJ105" s="181">
        <v>21.4</v>
      </c>
      <c r="DK105" s="186">
        <f t="shared" si="174"/>
        <v>21.4</v>
      </c>
      <c r="DL105" s="147">
        <v>21.8</v>
      </c>
      <c r="DM105" s="147">
        <v>21.8</v>
      </c>
      <c r="DN105" s="147">
        <v>21.8</v>
      </c>
      <c r="DO105" s="147">
        <v>25.5</v>
      </c>
      <c r="DP105" s="147">
        <v>25.5</v>
      </c>
      <c r="DQ105" s="147">
        <v>25.5</v>
      </c>
      <c r="DR105" s="147">
        <v>26.1</v>
      </c>
      <c r="DS105" s="147">
        <v>26.1</v>
      </c>
      <c r="DT105" s="147">
        <v>26.1</v>
      </c>
      <c r="DU105" s="147">
        <v>24.7</v>
      </c>
      <c r="DV105" s="147">
        <v>24.7</v>
      </c>
      <c r="DW105" s="147">
        <v>24.7</v>
      </c>
      <c r="DX105" s="147">
        <v>20.3</v>
      </c>
      <c r="DY105" s="147">
        <v>20.3</v>
      </c>
      <c r="DZ105" s="147">
        <v>20.3</v>
      </c>
      <c r="EA105" s="147">
        <v>22.1</v>
      </c>
      <c r="EB105" s="147">
        <v>22.1</v>
      </c>
      <c r="EC105" s="147">
        <v>22.1</v>
      </c>
      <c r="ED105" s="147">
        <v>17.3</v>
      </c>
      <c r="EE105" s="147">
        <v>17.3</v>
      </c>
      <c r="EF105" s="147">
        <v>17.3</v>
      </c>
      <c r="EG105" s="147">
        <f>ED105-$ED$16/20</f>
        <v>16.435000000000002</v>
      </c>
      <c r="EH105" s="147">
        <f>EG105</f>
        <v>16.435000000000002</v>
      </c>
      <c r="EI105" s="147">
        <f>EH105</f>
        <v>16.435000000000002</v>
      </c>
      <c r="EJ105" s="147">
        <f>EG105-$ED$16/20</f>
        <v>15.570000000000002</v>
      </c>
      <c r="EK105" s="147">
        <f>EJ105</f>
        <v>15.570000000000002</v>
      </c>
      <c r="EL105" s="147">
        <f>EK105</f>
        <v>15.570000000000002</v>
      </c>
      <c r="EM105" s="147">
        <f t="shared" ref="EM105" si="175">EJ105-$ED$16/20</f>
        <v>14.705000000000002</v>
      </c>
      <c r="EN105" s="147">
        <f t="shared" ref="EN105:EO105" si="176">EM105</f>
        <v>14.705000000000002</v>
      </c>
      <c r="EO105" s="147">
        <f t="shared" si="176"/>
        <v>14.705000000000002</v>
      </c>
      <c r="EP105" s="147">
        <f t="shared" ref="EP105" si="177">EM105-$ED$16/20</f>
        <v>13.840000000000002</v>
      </c>
      <c r="EQ105" s="147">
        <f t="shared" ref="EQ105:ER105" si="178">EP105</f>
        <v>13.840000000000002</v>
      </c>
      <c r="ER105" s="147">
        <f t="shared" si="178"/>
        <v>13.840000000000002</v>
      </c>
      <c r="ES105" s="147">
        <f t="shared" ref="ES105" si="179">EP105-$ED$16/20</f>
        <v>12.975000000000001</v>
      </c>
      <c r="ET105" s="147">
        <f t="shared" ref="ET105:EU105" si="180">ES105</f>
        <v>12.975000000000001</v>
      </c>
      <c r="EU105" s="147">
        <f t="shared" si="180"/>
        <v>12.975000000000001</v>
      </c>
      <c r="EV105" s="147">
        <f t="shared" ref="EV105" si="181">ES105-$ED$16/20</f>
        <v>12.110000000000001</v>
      </c>
      <c r="EW105" s="147">
        <f t="shared" ref="EW105:EX105" si="182">EV105</f>
        <v>12.110000000000001</v>
      </c>
      <c r="EX105" s="147">
        <f t="shared" si="182"/>
        <v>12.110000000000001</v>
      </c>
      <c r="EY105" s="147">
        <f t="shared" ref="EY105" si="183">EV105-$ED$16/20</f>
        <v>11.245000000000001</v>
      </c>
      <c r="EZ105" s="147">
        <f t="shared" ref="EZ105:FA105" si="184">EY105</f>
        <v>11.245000000000001</v>
      </c>
      <c r="FA105" s="147">
        <f t="shared" si="184"/>
        <v>11.245000000000001</v>
      </c>
      <c r="FB105" s="147">
        <f t="shared" ref="FB105" si="185">EY105-$ED$16/20</f>
        <v>10.38</v>
      </c>
      <c r="FC105" s="147">
        <f t="shared" ref="FC105:FD105" si="186">FB105</f>
        <v>10.38</v>
      </c>
      <c r="FD105" s="147">
        <f t="shared" si="186"/>
        <v>10.38</v>
      </c>
      <c r="FE105" s="147">
        <f t="shared" ref="FE105" si="187">FB105-$ED$16/20</f>
        <v>9.5150000000000006</v>
      </c>
      <c r="FF105" s="147">
        <f t="shared" ref="FF105:FG105" si="188">FE105</f>
        <v>9.5150000000000006</v>
      </c>
      <c r="FG105" s="147">
        <f t="shared" si="188"/>
        <v>9.5150000000000006</v>
      </c>
      <c r="FH105" s="147">
        <f t="shared" ref="FH105" si="189">FE105-$ED$16/20</f>
        <v>8.65</v>
      </c>
      <c r="FI105" s="147">
        <f t="shared" ref="FI105:FJ105" si="190">FH105</f>
        <v>8.65</v>
      </c>
      <c r="FJ105" s="147">
        <f t="shared" si="190"/>
        <v>8.65</v>
      </c>
      <c r="FK105" s="147">
        <f t="shared" ref="FK105" si="191">FH105-$ED$16/20</f>
        <v>7.7850000000000001</v>
      </c>
      <c r="FL105" s="147">
        <f t="shared" ref="FL105:FM105" si="192">FK105</f>
        <v>7.7850000000000001</v>
      </c>
      <c r="FM105" s="147">
        <f t="shared" si="192"/>
        <v>7.7850000000000001</v>
      </c>
      <c r="FN105" s="147">
        <f t="shared" ref="FN105" si="193">FK105-$ED$16/20</f>
        <v>6.92</v>
      </c>
      <c r="FO105" s="147">
        <f t="shared" ref="FO105:FP105" si="194">FN105</f>
        <v>6.92</v>
      </c>
      <c r="FP105" s="147">
        <f t="shared" si="194"/>
        <v>6.92</v>
      </c>
      <c r="FQ105" s="147">
        <f t="shared" ref="FQ105" si="195">FN105-$ED$16/20</f>
        <v>6.0549999999999997</v>
      </c>
      <c r="FR105" s="147">
        <f t="shared" ref="FR105:FS105" si="196">FQ105</f>
        <v>6.0549999999999997</v>
      </c>
      <c r="FS105" s="147">
        <f t="shared" si="196"/>
        <v>6.0549999999999997</v>
      </c>
      <c r="FT105" s="147">
        <f t="shared" ref="FT105" si="197">FQ105-$ED$16/20</f>
        <v>5.1899999999999995</v>
      </c>
      <c r="FU105" s="147">
        <f t="shared" ref="FU105:FV105" si="198">FT105</f>
        <v>5.1899999999999995</v>
      </c>
      <c r="FV105" s="147">
        <f t="shared" si="198"/>
        <v>5.1899999999999995</v>
      </c>
      <c r="FW105" s="147">
        <f t="shared" ref="FW105" si="199">FT105-$ED$16/20</f>
        <v>4.3249999999999993</v>
      </c>
      <c r="FX105" s="147">
        <f t="shared" ref="FX105:FY105" si="200">FW105</f>
        <v>4.3249999999999993</v>
      </c>
      <c r="FY105" s="147">
        <f t="shared" si="200"/>
        <v>4.3249999999999993</v>
      </c>
      <c r="FZ105" s="147">
        <f t="shared" ref="FZ105" si="201">FW105-$ED$16/20</f>
        <v>3.4599999999999991</v>
      </c>
      <c r="GA105" s="147">
        <f t="shared" ref="GA105:GB105" si="202">FZ105</f>
        <v>3.4599999999999991</v>
      </c>
      <c r="GB105" s="147">
        <f t="shared" si="202"/>
        <v>3.4599999999999991</v>
      </c>
      <c r="GC105" s="147">
        <f t="shared" ref="GC105" si="203">FZ105-$ED$16/20</f>
        <v>2.5949999999999989</v>
      </c>
      <c r="GD105" s="147">
        <f t="shared" ref="GD105:GE105" si="204">GC105</f>
        <v>2.5949999999999989</v>
      </c>
      <c r="GE105" s="147">
        <f t="shared" si="204"/>
        <v>2.5949999999999989</v>
      </c>
      <c r="GF105" s="147">
        <f t="shared" ref="GF105" si="205">GC105-$ED$16/20</f>
        <v>1.7299999999999989</v>
      </c>
      <c r="GG105" s="147">
        <f t="shared" ref="GG105:GH105" si="206">GF105</f>
        <v>1.7299999999999989</v>
      </c>
      <c r="GH105" s="147">
        <f t="shared" si="206"/>
        <v>1.7299999999999989</v>
      </c>
      <c r="GI105" s="147">
        <f>GF105-$ED$16/20</f>
        <v>0.86499999999999888</v>
      </c>
      <c r="GJ105" s="147">
        <f t="shared" ref="GJ105:GK105" si="207">GI105</f>
        <v>0.86499999999999888</v>
      </c>
      <c r="GK105" s="147">
        <f t="shared" si="207"/>
        <v>0.86499999999999888</v>
      </c>
      <c r="GL105" s="147">
        <v>0</v>
      </c>
      <c r="GM105" s="147">
        <v>0</v>
      </c>
      <c r="GN105" s="147">
        <v>0</v>
      </c>
      <c r="GO105" s="147">
        <v>0</v>
      </c>
      <c r="GP105" s="147">
        <v>0</v>
      </c>
      <c r="GQ105" s="147">
        <v>0</v>
      </c>
      <c r="GR105" s="147">
        <v>0</v>
      </c>
      <c r="GS105" s="147">
        <v>0</v>
      </c>
      <c r="GT105" s="147">
        <v>0</v>
      </c>
      <c r="GU105" s="147">
        <v>0</v>
      </c>
      <c r="GV105" s="147">
        <v>0</v>
      </c>
      <c r="GW105" s="147">
        <v>0</v>
      </c>
    </row>
    <row r="106" spans="1:205" s="122" customFormat="1">
      <c r="A106" s="187" t="s">
        <v>192</v>
      </c>
      <c r="B106" s="188">
        <v>55.364900000000006</v>
      </c>
      <c r="C106" s="188">
        <v>55.427288581314876</v>
      </c>
      <c r="D106" s="188">
        <v>62.217288581314875</v>
      </c>
      <c r="E106" s="188">
        <v>55.302696100735581</v>
      </c>
      <c r="F106" s="188">
        <v>45.16269610073558</v>
      </c>
      <c r="G106" s="188">
        <v>52.642696100735584</v>
      </c>
      <c r="H106" s="188">
        <v>56.542676994792949</v>
      </c>
      <c r="I106" s="188">
        <v>67.348893946581441</v>
      </c>
      <c r="J106" s="188">
        <v>61.828893946581445</v>
      </c>
      <c r="K106" s="188">
        <v>52.458893946581441</v>
      </c>
      <c r="L106" s="188">
        <v>49.008893946581445</v>
      </c>
      <c r="M106" s="188">
        <v>42.958893946581441</v>
      </c>
      <c r="N106" s="188">
        <v>37.586799999999997</v>
      </c>
      <c r="O106" s="188">
        <v>40.256799999999998</v>
      </c>
      <c r="P106" s="188">
        <v>34.936799999999998</v>
      </c>
      <c r="Q106" s="188">
        <v>40.738235185185182</v>
      </c>
      <c r="R106" s="188">
        <v>39.768235185185183</v>
      </c>
      <c r="S106" s="188">
        <v>45.868235185185185</v>
      </c>
      <c r="T106" s="188">
        <v>44.122739153439149</v>
      </c>
      <c r="U106" s="188">
        <v>45.362739153439151</v>
      </c>
      <c r="V106" s="188">
        <v>50.262739153439156</v>
      </c>
      <c r="W106" s="188">
        <v>59.493834805613062</v>
      </c>
      <c r="X106" s="188">
        <v>57.143834805613061</v>
      </c>
      <c r="Y106" s="188">
        <v>57.233834805613057</v>
      </c>
      <c r="Z106" s="188">
        <v>51.166800000000002</v>
      </c>
      <c r="AA106" s="188">
        <v>48.686799999999998</v>
      </c>
      <c r="AB106" s="188">
        <v>39.466800000000006</v>
      </c>
      <c r="AC106" s="188">
        <v>53.336799999999997</v>
      </c>
      <c r="AD106" s="188">
        <v>60.056799999999996</v>
      </c>
      <c r="AE106" s="188">
        <v>71.916799999999995</v>
      </c>
      <c r="AF106" s="188">
        <v>66.071051207729468</v>
      </c>
      <c r="AG106" s="188">
        <v>66.391051207729475</v>
      </c>
      <c r="AH106" s="188">
        <v>73.191051207729458</v>
      </c>
      <c r="AI106" s="188">
        <v>65.091051207729478</v>
      </c>
      <c r="AJ106" s="188">
        <v>60.0147983527362</v>
      </c>
      <c r="AK106" s="188">
        <v>56.414798352736199</v>
      </c>
      <c r="AL106" s="188">
        <v>53.276799999999994</v>
      </c>
      <c r="AM106" s="188">
        <v>49.066799999999994</v>
      </c>
      <c r="AN106" s="188">
        <v>45.636799999999994</v>
      </c>
      <c r="AO106" s="188">
        <v>51.653425067824202</v>
      </c>
      <c r="AP106" s="188">
        <v>50.818679454482684</v>
      </c>
      <c r="AQ106" s="188">
        <v>52.638679454482677</v>
      </c>
      <c r="AR106" s="188">
        <v>50.15867945448268</v>
      </c>
      <c r="AS106" s="188">
        <v>53.958679454482677</v>
      </c>
      <c r="AT106" s="188">
        <v>54.988679454482678</v>
      </c>
      <c r="AU106" s="188">
        <v>59.548679454482681</v>
      </c>
      <c r="AV106" s="188">
        <v>55.88867945448267</v>
      </c>
      <c r="AW106" s="188">
        <v>65.618679454482674</v>
      </c>
      <c r="AX106" s="188">
        <v>76.586800000000011</v>
      </c>
      <c r="AY106" s="188">
        <v>97.647607174887881</v>
      </c>
      <c r="AZ106" s="188">
        <v>67.747607174887889</v>
      </c>
      <c r="BA106" s="188">
        <v>51.379607174887887</v>
      </c>
      <c r="BB106" s="188">
        <v>50.56760717488789</v>
      </c>
      <c r="BC106" s="188">
        <v>53.881607174887883</v>
      </c>
      <c r="BD106" s="188">
        <v>58.268304484304927</v>
      </c>
      <c r="BE106" s="188">
        <v>59.365304484304922</v>
      </c>
      <c r="BF106" s="188">
        <v>60.851304484304926</v>
      </c>
      <c r="BG106" s="188">
        <v>60.870304484304924</v>
      </c>
      <c r="BH106" s="188">
        <v>64.152304484304921</v>
      </c>
      <c r="BI106" s="188">
        <v>93.321286745945727</v>
      </c>
      <c r="BJ106" s="188">
        <v>59.089799999999997</v>
      </c>
      <c r="BK106" s="188">
        <v>56.915800000000004</v>
      </c>
      <c r="BL106" s="188">
        <v>58.626800000000003</v>
      </c>
      <c r="BM106" s="188">
        <v>57.954876291675582</v>
      </c>
      <c r="BN106" s="188">
        <v>59.567876291675582</v>
      </c>
      <c r="BO106" s="188">
        <v>58.244876291675581</v>
      </c>
      <c r="BP106" s="188">
        <v>50.908876291675583</v>
      </c>
      <c r="BQ106" s="188">
        <v>55.382876291675579</v>
      </c>
      <c r="BR106" s="188">
        <v>55.46487629167558</v>
      </c>
      <c r="BS106" s="188">
        <v>57.41287629167558</v>
      </c>
      <c r="BT106" s="188">
        <v>59.536876291675583</v>
      </c>
      <c r="BU106" s="188">
        <v>47.33979191533178</v>
      </c>
      <c r="BV106" s="188">
        <v>51.380800000000008</v>
      </c>
      <c r="BW106" s="188">
        <v>64.730800000000002</v>
      </c>
      <c r="BX106" s="188">
        <v>46.759799999999998</v>
      </c>
      <c r="BY106" s="188">
        <v>54.589799999999997</v>
      </c>
      <c r="BZ106" s="188">
        <v>55.144799999999996</v>
      </c>
      <c r="CA106" s="188">
        <v>55.880800000000001</v>
      </c>
      <c r="CB106" s="188">
        <v>52.1738</v>
      </c>
      <c r="CC106" s="188">
        <v>60.324799999999996</v>
      </c>
      <c r="CD106" s="188">
        <v>58.510800000000003</v>
      </c>
      <c r="CE106" s="188">
        <v>56.974514019795322</v>
      </c>
      <c r="CF106" s="188">
        <v>55.613621782178214</v>
      </c>
      <c r="CG106" s="188">
        <v>58.769864871034848</v>
      </c>
      <c r="CH106" s="188">
        <v>58.636800000000001</v>
      </c>
      <c r="CI106" s="188">
        <v>58.428799999999995</v>
      </c>
      <c r="CJ106" s="188">
        <v>59.643799999999999</v>
      </c>
      <c r="CK106" s="188">
        <v>61.672097974927674</v>
      </c>
      <c r="CL106" s="188">
        <v>56.935097974927672</v>
      </c>
      <c r="CM106" s="188">
        <v>54.653097974927675</v>
      </c>
      <c r="CN106" s="188">
        <v>54.272502025072328</v>
      </c>
      <c r="CO106" s="188">
        <v>58.317502025072322</v>
      </c>
      <c r="CP106" s="188">
        <v>62.911554098360654</v>
      </c>
      <c r="CQ106" s="189">
        <v>61.484554098360654</v>
      </c>
      <c r="CR106" s="189">
        <v>60.069554098360655</v>
      </c>
      <c r="CS106" s="189">
        <v>54.19855409836066</v>
      </c>
      <c r="CT106" s="190">
        <v>53.735799999999998</v>
      </c>
      <c r="CU106" s="190">
        <v>52.765799999999999</v>
      </c>
      <c r="CV106" s="190">
        <v>50.169186747802563</v>
      </c>
      <c r="CW106" s="187">
        <v>55.23</v>
      </c>
      <c r="CX106" s="187">
        <v>60.49</v>
      </c>
      <c r="CY106" s="187">
        <v>58.59</v>
      </c>
      <c r="CZ106" s="188">
        <v>55.846203515107732</v>
      </c>
      <c r="DA106" s="188">
        <v>58.515203515107743</v>
      </c>
      <c r="DB106" s="188">
        <v>61.036203515107744</v>
      </c>
      <c r="DC106" s="188">
        <v>58.34728398940652</v>
      </c>
      <c r="DD106" s="188">
        <v>58.849283989406523</v>
      </c>
      <c r="DE106" s="188">
        <v>58.906283989406525</v>
      </c>
      <c r="DF106" s="188">
        <v>54.602642335881406</v>
      </c>
      <c r="DG106" s="188">
        <v>55.881642335881402</v>
      </c>
      <c r="DH106" s="188">
        <v>52.907800000000002</v>
      </c>
      <c r="DI106" s="188">
        <v>52.538937310190832</v>
      </c>
      <c r="DJ106" s="188">
        <v>50.315051502620726</v>
      </c>
      <c r="DK106" s="193">
        <f t="shared" si="174"/>
        <v>50.315051502620726</v>
      </c>
    </row>
    <row r="107" spans="1:205" s="122" customFormat="1">
      <c r="A107" s="180" t="s">
        <v>193</v>
      </c>
      <c r="B107" s="181">
        <v>0</v>
      </c>
      <c r="C107" s="181">
        <v>0</v>
      </c>
      <c r="D107" s="181">
        <v>0</v>
      </c>
      <c r="E107" s="181">
        <v>0</v>
      </c>
      <c r="F107" s="181">
        <v>0</v>
      </c>
      <c r="G107" s="181">
        <v>0</v>
      </c>
      <c r="H107" s="181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1">
        <v>0</v>
      </c>
      <c r="AA107" s="181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1">
        <v>0</v>
      </c>
      <c r="AY107" s="181">
        <v>0</v>
      </c>
      <c r="AZ107" s="181">
        <v>0</v>
      </c>
      <c r="BA107" s="181">
        <v>0</v>
      </c>
      <c r="BB107" s="181">
        <v>0</v>
      </c>
      <c r="BC107" s="181">
        <v>0</v>
      </c>
      <c r="BD107" s="181">
        <v>0</v>
      </c>
      <c r="BE107" s="181">
        <v>0</v>
      </c>
      <c r="BF107" s="181">
        <v>0</v>
      </c>
      <c r="BG107" s="181">
        <v>0</v>
      </c>
      <c r="BH107" s="181">
        <v>0</v>
      </c>
      <c r="BI107" s="181">
        <v>0</v>
      </c>
      <c r="BJ107" s="181">
        <v>1.6</v>
      </c>
      <c r="BK107" s="181">
        <v>1.6</v>
      </c>
      <c r="BL107" s="181">
        <v>1.6</v>
      </c>
      <c r="BM107" s="181">
        <v>1.6</v>
      </c>
      <c r="BN107" s="181">
        <v>1.6</v>
      </c>
      <c r="BO107" s="181">
        <v>1.6</v>
      </c>
      <c r="BP107" s="181">
        <v>1.6</v>
      </c>
      <c r="BQ107" s="181">
        <v>1.6</v>
      </c>
      <c r="BR107" s="181">
        <v>1.6</v>
      </c>
      <c r="BS107" s="181">
        <v>1.6</v>
      </c>
      <c r="BT107" s="181">
        <v>1.6</v>
      </c>
      <c r="BU107" s="181">
        <v>1.6</v>
      </c>
      <c r="BV107" s="181">
        <v>3</v>
      </c>
      <c r="BW107" s="181">
        <v>3</v>
      </c>
      <c r="BX107" s="181">
        <v>3</v>
      </c>
      <c r="BY107" s="181">
        <v>3</v>
      </c>
      <c r="BZ107" s="181">
        <v>3</v>
      </c>
      <c r="CA107" s="181">
        <v>3</v>
      </c>
      <c r="CB107" s="181">
        <v>3</v>
      </c>
      <c r="CC107" s="181">
        <v>3</v>
      </c>
      <c r="CD107" s="181">
        <v>3</v>
      </c>
      <c r="CE107" s="181">
        <v>3</v>
      </c>
      <c r="CF107" s="181">
        <v>3</v>
      </c>
      <c r="CG107" s="181">
        <v>3</v>
      </c>
      <c r="CH107" s="181">
        <v>3.5</v>
      </c>
      <c r="CI107" s="181">
        <v>2.1</v>
      </c>
      <c r="CJ107" s="181">
        <v>2.1</v>
      </c>
      <c r="CK107" s="181">
        <v>2.1</v>
      </c>
      <c r="CL107" s="181">
        <v>2.1</v>
      </c>
      <c r="CM107" s="181">
        <v>2.1</v>
      </c>
      <c r="CN107" s="181">
        <v>2.1</v>
      </c>
      <c r="CO107" s="181">
        <v>2.1</v>
      </c>
      <c r="CP107" s="181">
        <v>2.1</v>
      </c>
      <c r="CQ107" s="182">
        <v>2.1</v>
      </c>
      <c r="CR107" s="182">
        <v>2.1</v>
      </c>
      <c r="CS107" s="182">
        <v>2.1</v>
      </c>
      <c r="CT107" s="194">
        <v>0.4</v>
      </c>
      <c r="CU107" s="194">
        <v>0.4</v>
      </c>
      <c r="CV107" s="194">
        <v>0.4</v>
      </c>
      <c r="CW107" s="180">
        <v>0.4</v>
      </c>
      <c r="CX107" s="180">
        <v>0.4</v>
      </c>
      <c r="CY107" s="180">
        <v>0.4</v>
      </c>
      <c r="CZ107" s="181">
        <v>0.4</v>
      </c>
      <c r="DA107" s="181">
        <v>0.4</v>
      </c>
      <c r="DB107" s="181">
        <v>0.4</v>
      </c>
      <c r="DC107" s="181">
        <v>0.4</v>
      </c>
      <c r="DD107" s="181">
        <v>0.4</v>
      </c>
      <c r="DE107" s="181">
        <v>0.4</v>
      </c>
      <c r="DF107" s="181">
        <v>0.4</v>
      </c>
      <c r="DG107" s="181">
        <v>0.4</v>
      </c>
      <c r="DH107" s="181">
        <v>0.4</v>
      </c>
      <c r="DI107" s="181">
        <v>0.4</v>
      </c>
      <c r="DJ107" s="181">
        <v>0.4</v>
      </c>
      <c r="DK107" s="186">
        <f t="shared" si="174"/>
        <v>0.4</v>
      </c>
    </row>
    <row r="108" spans="1:205" s="122" customFormat="1">
      <c r="A108" s="180" t="s">
        <v>194</v>
      </c>
      <c r="B108" s="181">
        <v>1</v>
      </c>
      <c r="C108" s="181">
        <v>1</v>
      </c>
      <c r="D108" s="181">
        <v>1</v>
      </c>
      <c r="E108" s="181">
        <v>1</v>
      </c>
      <c r="F108" s="181">
        <v>1</v>
      </c>
      <c r="G108" s="181">
        <v>1</v>
      </c>
      <c r="H108" s="181">
        <v>1</v>
      </c>
      <c r="I108" s="181">
        <v>1</v>
      </c>
      <c r="J108" s="181">
        <v>1</v>
      </c>
      <c r="K108" s="181">
        <v>1</v>
      </c>
      <c r="L108" s="181">
        <v>1</v>
      </c>
      <c r="M108" s="181">
        <v>1</v>
      </c>
      <c r="N108" s="181">
        <v>1</v>
      </c>
      <c r="O108" s="181">
        <v>1</v>
      </c>
      <c r="P108" s="181">
        <v>1</v>
      </c>
      <c r="Q108" s="181">
        <v>1</v>
      </c>
      <c r="R108" s="181">
        <v>1</v>
      </c>
      <c r="S108" s="181">
        <v>1</v>
      </c>
      <c r="T108" s="181">
        <v>1</v>
      </c>
      <c r="U108" s="181">
        <v>1</v>
      </c>
      <c r="V108" s="181">
        <v>1</v>
      </c>
      <c r="W108" s="181">
        <v>1</v>
      </c>
      <c r="X108" s="181">
        <v>1</v>
      </c>
      <c r="Y108" s="181">
        <v>1</v>
      </c>
      <c r="Z108" s="181">
        <v>1</v>
      </c>
      <c r="AA108" s="181">
        <v>1</v>
      </c>
      <c r="AB108" s="181">
        <v>1</v>
      </c>
      <c r="AC108" s="181">
        <v>1</v>
      </c>
      <c r="AD108" s="181">
        <v>1</v>
      </c>
      <c r="AE108" s="181">
        <v>1</v>
      </c>
      <c r="AF108" s="181">
        <v>1</v>
      </c>
      <c r="AG108" s="181">
        <v>1</v>
      </c>
      <c r="AH108" s="181">
        <v>1</v>
      </c>
      <c r="AI108" s="181">
        <v>1</v>
      </c>
      <c r="AJ108" s="181">
        <v>1</v>
      </c>
      <c r="AK108" s="181">
        <v>1</v>
      </c>
      <c r="AL108" s="181">
        <v>1</v>
      </c>
      <c r="AM108" s="181">
        <v>1</v>
      </c>
      <c r="AN108" s="181">
        <v>1</v>
      </c>
      <c r="AO108" s="181">
        <v>1</v>
      </c>
      <c r="AP108" s="181">
        <v>1</v>
      </c>
      <c r="AQ108" s="181">
        <v>1</v>
      </c>
      <c r="AR108" s="181">
        <v>1</v>
      </c>
      <c r="AS108" s="181">
        <v>1</v>
      </c>
      <c r="AT108" s="181">
        <v>1</v>
      </c>
      <c r="AU108" s="181">
        <v>1</v>
      </c>
      <c r="AV108" s="181">
        <v>1</v>
      </c>
      <c r="AW108" s="181">
        <v>1</v>
      </c>
      <c r="AX108" s="181">
        <v>0</v>
      </c>
      <c r="AY108" s="181">
        <v>0</v>
      </c>
      <c r="AZ108" s="181">
        <v>0</v>
      </c>
      <c r="BA108" s="181">
        <v>0</v>
      </c>
      <c r="BB108" s="181">
        <v>0</v>
      </c>
      <c r="BC108" s="181">
        <v>0</v>
      </c>
      <c r="BD108" s="181">
        <v>0</v>
      </c>
      <c r="BE108" s="181">
        <v>0</v>
      </c>
      <c r="BF108" s="181">
        <v>0</v>
      </c>
      <c r="BG108" s="181">
        <v>0</v>
      </c>
      <c r="BH108" s="181">
        <v>0</v>
      </c>
      <c r="BI108" s="181">
        <v>0</v>
      </c>
      <c r="BJ108" s="181">
        <v>0</v>
      </c>
      <c r="BK108" s="181">
        <v>0</v>
      </c>
      <c r="BL108" s="181">
        <v>0</v>
      </c>
      <c r="BM108" s="181">
        <v>0</v>
      </c>
      <c r="BN108" s="181">
        <v>0</v>
      </c>
      <c r="BO108" s="181">
        <v>0</v>
      </c>
      <c r="BP108" s="181">
        <v>0</v>
      </c>
      <c r="BQ108" s="181">
        <v>0</v>
      </c>
      <c r="BR108" s="181">
        <v>0</v>
      </c>
      <c r="BS108" s="181">
        <v>0</v>
      </c>
      <c r="BT108" s="181">
        <v>0</v>
      </c>
      <c r="BU108" s="181">
        <v>0</v>
      </c>
      <c r="BV108" s="181">
        <v>0</v>
      </c>
      <c r="BW108" s="181">
        <v>0</v>
      </c>
      <c r="BX108" s="181">
        <v>0</v>
      </c>
      <c r="BY108" s="181">
        <v>0</v>
      </c>
      <c r="BZ108" s="181">
        <v>0</v>
      </c>
      <c r="CA108" s="181">
        <v>0</v>
      </c>
      <c r="CB108" s="181">
        <v>0</v>
      </c>
      <c r="CC108" s="181">
        <v>0</v>
      </c>
      <c r="CD108" s="181">
        <v>0</v>
      </c>
      <c r="CE108" s="181">
        <v>0</v>
      </c>
      <c r="CF108" s="181">
        <v>0</v>
      </c>
      <c r="CG108" s="181">
        <v>0</v>
      </c>
      <c r="CH108" s="181">
        <v>0</v>
      </c>
      <c r="CI108" s="181">
        <v>0</v>
      </c>
      <c r="CJ108" s="181">
        <v>0</v>
      </c>
      <c r="CK108" s="181">
        <v>0</v>
      </c>
      <c r="CL108" s="181">
        <v>0</v>
      </c>
      <c r="CM108" s="181">
        <v>0</v>
      </c>
      <c r="CN108" s="181">
        <v>0</v>
      </c>
      <c r="CO108" s="181">
        <v>0</v>
      </c>
      <c r="CP108" s="181">
        <v>0</v>
      </c>
      <c r="CQ108" s="182">
        <v>0</v>
      </c>
      <c r="CR108" s="182">
        <v>0</v>
      </c>
      <c r="CS108" s="182">
        <v>0</v>
      </c>
      <c r="CT108" s="194">
        <v>0</v>
      </c>
      <c r="CU108" s="194">
        <v>0</v>
      </c>
      <c r="CV108" s="194">
        <v>0</v>
      </c>
      <c r="CW108" s="180">
        <v>0</v>
      </c>
      <c r="CX108" s="180">
        <v>0</v>
      </c>
      <c r="CY108" s="180">
        <v>0</v>
      </c>
      <c r="CZ108" s="181">
        <v>0</v>
      </c>
      <c r="DA108" s="181">
        <v>0</v>
      </c>
      <c r="DB108" s="181">
        <v>0</v>
      </c>
      <c r="DC108" s="181">
        <v>0</v>
      </c>
      <c r="DD108" s="181">
        <v>0</v>
      </c>
      <c r="DE108" s="181">
        <v>0</v>
      </c>
      <c r="DF108" s="181">
        <v>0</v>
      </c>
      <c r="DG108" s="181">
        <v>0</v>
      </c>
      <c r="DH108" s="181">
        <v>0</v>
      </c>
      <c r="DI108" s="181">
        <v>0</v>
      </c>
      <c r="DJ108" s="181">
        <v>0</v>
      </c>
      <c r="DK108" s="186">
        <f t="shared" si="174"/>
        <v>0</v>
      </c>
    </row>
    <row r="109" spans="1:205" s="122" customFormat="1">
      <c r="A109" s="180" t="s">
        <v>195</v>
      </c>
      <c r="B109" s="181">
        <v>0</v>
      </c>
      <c r="C109" s="181">
        <v>0</v>
      </c>
      <c r="D109" s="181">
        <v>0</v>
      </c>
      <c r="E109" s="181">
        <v>0</v>
      </c>
      <c r="F109" s="181">
        <v>0</v>
      </c>
      <c r="G109" s="181">
        <v>0</v>
      </c>
      <c r="H109" s="181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1">
        <v>0</v>
      </c>
      <c r="AA109" s="181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1">
        <v>0</v>
      </c>
      <c r="AY109" s="181">
        <v>0</v>
      </c>
      <c r="AZ109" s="181">
        <v>0</v>
      </c>
      <c r="BA109" s="181">
        <v>0</v>
      </c>
      <c r="BB109" s="181">
        <v>0</v>
      </c>
      <c r="BC109" s="181">
        <v>0</v>
      </c>
      <c r="BD109" s="181">
        <v>0</v>
      </c>
      <c r="BE109" s="181">
        <v>0</v>
      </c>
      <c r="BF109" s="181">
        <v>0</v>
      </c>
      <c r="BG109" s="181">
        <v>0</v>
      </c>
      <c r="BH109" s="181">
        <v>0</v>
      </c>
      <c r="BI109" s="181">
        <v>0</v>
      </c>
      <c r="BJ109" s="181">
        <v>0</v>
      </c>
      <c r="BK109" s="181">
        <v>0</v>
      </c>
      <c r="BL109" s="181">
        <v>0</v>
      </c>
      <c r="BM109" s="181">
        <v>0</v>
      </c>
      <c r="BN109" s="181">
        <v>0</v>
      </c>
      <c r="BO109" s="181">
        <v>0</v>
      </c>
      <c r="BP109" s="181">
        <v>0</v>
      </c>
      <c r="BQ109" s="181">
        <v>0</v>
      </c>
      <c r="BR109" s="181">
        <v>0</v>
      </c>
      <c r="BS109" s="181">
        <v>0</v>
      </c>
      <c r="BT109" s="181">
        <v>0</v>
      </c>
      <c r="BU109" s="181">
        <v>0</v>
      </c>
      <c r="BV109" s="181">
        <v>0</v>
      </c>
      <c r="BW109" s="181">
        <v>0</v>
      </c>
      <c r="BX109" s="181">
        <v>0</v>
      </c>
      <c r="BY109" s="181">
        <v>0</v>
      </c>
      <c r="BZ109" s="181">
        <v>0</v>
      </c>
      <c r="CA109" s="181">
        <v>0</v>
      </c>
      <c r="CB109" s="181">
        <v>0</v>
      </c>
      <c r="CC109" s="181">
        <v>0</v>
      </c>
      <c r="CD109" s="181">
        <v>0</v>
      </c>
      <c r="CE109" s="181">
        <v>0</v>
      </c>
      <c r="CF109" s="181">
        <v>0</v>
      </c>
      <c r="CG109" s="181">
        <v>0</v>
      </c>
      <c r="CH109" s="181">
        <v>0</v>
      </c>
      <c r="CI109" s="181">
        <v>0</v>
      </c>
      <c r="CJ109" s="181">
        <v>0</v>
      </c>
      <c r="CK109" s="181">
        <v>0</v>
      </c>
      <c r="CL109" s="181">
        <v>0</v>
      </c>
      <c r="CM109" s="181">
        <v>0</v>
      </c>
      <c r="CN109" s="181">
        <v>0</v>
      </c>
      <c r="CO109" s="181">
        <v>0</v>
      </c>
      <c r="CP109" s="181">
        <v>0</v>
      </c>
      <c r="CQ109" s="182">
        <v>0</v>
      </c>
      <c r="CR109" s="182">
        <v>0</v>
      </c>
      <c r="CS109" s="182">
        <v>0</v>
      </c>
      <c r="CT109" s="194">
        <v>0</v>
      </c>
      <c r="CU109" s="194">
        <v>0</v>
      </c>
      <c r="CV109" s="194">
        <v>0</v>
      </c>
      <c r="CW109" s="180">
        <v>0</v>
      </c>
      <c r="CX109" s="180">
        <v>0</v>
      </c>
      <c r="CY109" s="180">
        <v>0</v>
      </c>
      <c r="CZ109" s="181">
        <v>0</v>
      </c>
      <c r="DA109" s="181">
        <v>0</v>
      </c>
      <c r="DB109" s="181">
        <v>0</v>
      </c>
      <c r="DC109" s="181">
        <v>0</v>
      </c>
      <c r="DD109" s="181">
        <v>0</v>
      </c>
      <c r="DE109" s="181">
        <v>0</v>
      </c>
      <c r="DF109" s="181">
        <v>0</v>
      </c>
      <c r="DG109" s="181">
        <v>0</v>
      </c>
      <c r="DH109" s="181">
        <v>0</v>
      </c>
      <c r="DI109" s="181">
        <v>0</v>
      </c>
      <c r="DJ109" s="181">
        <v>0</v>
      </c>
      <c r="DK109" s="186">
        <f t="shared" si="174"/>
        <v>0</v>
      </c>
    </row>
    <row r="110" spans="1:205" s="122" customFormat="1">
      <c r="A110" s="180" t="s">
        <v>196</v>
      </c>
      <c r="B110" s="181">
        <v>6.7029865627552043</v>
      </c>
      <c r="C110" s="181">
        <v>6.7029865627552043</v>
      </c>
      <c r="D110" s="181">
        <v>6.7029865627552043</v>
      </c>
      <c r="E110" s="181">
        <v>6.7029865627552043</v>
      </c>
      <c r="F110" s="181">
        <v>6.7029865627552043</v>
      </c>
      <c r="G110" s="181">
        <v>6.7029865627552043</v>
      </c>
      <c r="H110" s="181">
        <v>6.7029865627552043</v>
      </c>
      <c r="I110" s="181">
        <v>6.7029865627552043</v>
      </c>
      <c r="J110" s="181">
        <v>6.7029865627552043</v>
      </c>
      <c r="K110" s="181">
        <v>6.7029865627552043</v>
      </c>
      <c r="L110" s="181">
        <v>6.7029865627552043</v>
      </c>
      <c r="M110" s="181">
        <v>6.7029865627552043</v>
      </c>
      <c r="N110" s="181">
        <v>6.7029865627552043</v>
      </c>
      <c r="O110" s="181">
        <v>6.7029865627552043</v>
      </c>
      <c r="P110" s="181">
        <v>6.7029865627552043</v>
      </c>
      <c r="Q110" s="181">
        <v>6.7029865627552043</v>
      </c>
      <c r="R110" s="181">
        <v>6.7029865627552043</v>
      </c>
      <c r="S110" s="181">
        <v>6.7029865627552043</v>
      </c>
      <c r="T110" s="181">
        <v>6.7029865627552043</v>
      </c>
      <c r="U110" s="181">
        <v>6.7029865627552043</v>
      </c>
      <c r="V110" s="181">
        <v>6.7029865627552043</v>
      </c>
      <c r="W110" s="181">
        <v>6.7029865627552043</v>
      </c>
      <c r="X110" s="181">
        <v>6.7029865627552043</v>
      </c>
      <c r="Y110" s="181">
        <v>6.7029865627552043</v>
      </c>
      <c r="Z110" s="181">
        <v>6.59</v>
      </c>
      <c r="AA110" s="181">
        <v>6.59</v>
      </c>
      <c r="AB110" s="181">
        <v>6.59</v>
      </c>
      <c r="AC110" s="181">
        <v>6.59</v>
      </c>
      <c r="AD110" s="181">
        <v>6.59</v>
      </c>
      <c r="AE110" s="181">
        <v>6.59</v>
      </c>
      <c r="AF110" s="181">
        <v>6.59</v>
      </c>
      <c r="AG110" s="181">
        <v>6.59</v>
      </c>
      <c r="AH110" s="181">
        <v>6.59</v>
      </c>
      <c r="AI110" s="181">
        <v>6.59</v>
      </c>
      <c r="AJ110" s="181">
        <v>6.59</v>
      </c>
      <c r="AK110" s="181">
        <v>6.59</v>
      </c>
      <c r="AL110" s="181">
        <v>6.67</v>
      </c>
      <c r="AM110" s="181">
        <v>6.67</v>
      </c>
      <c r="AN110" s="181">
        <v>6.67</v>
      </c>
      <c r="AO110" s="181">
        <v>6.67</v>
      </c>
      <c r="AP110" s="181">
        <v>6.67</v>
      </c>
      <c r="AQ110" s="181">
        <v>6.67</v>
      </c>
      <c r="AR110" s="181">
        <v>6.67</v>
      </c>
      <c r="AS110" s="181">
        <v>6.67</v>
      </c>
      <c r="AT110" s="181">
        <v>6.67</v>
      </c>
      <c r="AU110" s="181">
        <v>6.67</v>
      </c>
      <c r="AV110" s="181">
        <v>6.67</v>
      </c>
      <c r="AW110" s="181">
        <v>6.67</v>
      </c>
      <c r="AX110" s="181">
        <v>4.9400000000000004</v>
      </c>
      <c r="AY110" s="181">
        <v>4.9400000000000004</v>
      </c>
      <c r="AZ110" s="181">
        <v>4.9400000000000004</v>
      </c>
      <c r="BA110" s="181">
        <v>4.9400000000000004</v>
      </c>
      <c r="BB110" s="181">
        <v>4.9400000000000004</v>
      </c>
      <c r="BC110" s="181">
        <v>4.9400000000000004</v>
      </c>
      <c r="BD110" s="181">
        <v>4.9400000000000004</v>
      </c>
      <c r="BE110" s="181">
        <v>4.9400000000000004</v>
      </c>
      <c r="BF110" s="181">
        <v>4.9400000000000004</v>
      </c>
      <c r="BG110" s="181">
        <v>4.9400000000000004</v>
      </c>
      <c r="BH110" s="181">
        <v>4.9400000000000004</v>
      </c>
      <c r="BI110" s="181">
        <v>4.9400000000000004</v>
      </c>
      <c r="BJ110" s="181">
        <v>5.0199999999999996</v>
      </c>
      <c r="BK110" s="181">
        <v>5.0199999999999996</v>
      </c>
      <c r="BL110" s="181">
        <v>5.0199999999999996</v>
      </c>
      <c r="BM110" s="181">
        <v>5.0199999999999996</v>
      </c>
      <c r="BN110" s="181">
        <v>5.0199999999999996</v>
      </c>
      <c r="BO110" s="181">
        <v>5.0199999999999996</v>
      </c>
      <c r="BP110" s="181">
        <v>5.0199999999999996</v>
      </c>
      <c r="BQ110" s="181">
        <v>5.0199999999999996</v>
      </c>
      <c r="BR110" s="181">
        <v>5.0199999999999996</v>
      </c>
      <c r="BS110" s="181">
        <v>5.0199999999999996</v>
      </c>
      <c r="BT110" s="181">
        <v>5.0199999999999996</v>
      </c>
      <c r="BU110" s="181">
        <v>5.0199999999999996</v>
      </c>
      <c r="BV110" s="181">
        <v>5.0999999999999996</v>
      </c>
      <c r="BW110" s="181">
        <v>5.0999999999999996</v>
      </c>
      <c r="BX110" s="181">
        <v>5.0999999999999996</v>
      </c>
      <c r="BY110" s="181">
        <v>5.0999999999999996</v>
      </c>
      <c r="BZ110" s="181">
        <v>5.0999999999999996</v>
      </c>
      <c r="CA110" s="181">
        <v>5.0999999999999996</v>
      </c>
      <c r="CB110" s="181">
        <v>5.0999999999999996</v>
      </c>
      <c r="CC110" s="181">
        <v>5.0999999999999996</v>
      </c>
      <c r="CD110" s="181">
        <v>5.0999999999999996</v>
      </c>
      <c r="CE110" s="181">
        <v>5.0999999999999996</v>
      </c>
      <c r="CF110" s="181">
        <v>5.0999999999999996</v>
      </c>
      <c r="CG110" s="181">
        <v>5.0999999999999996</v>
      </c>
      <c r="CH110" s="181">
        <v>5.18</v>
      </c>
      <c r="CI110" s="181">
        <v>5.18</v>
      </c>
      <c r="CJ110" s="181">
        <v>5.18</v>
      </c>
      <c r="CK110" s="181">
        <v>5.18</v>
      </c>
      <c r="CL110" s="181">
        <v>5.18</v>
      </c>
      <c r="CM110" s="181">
        <v>5.18</v>
      </c>
      <c r="CN110" s="181">
        <v>5.18</v>
      </c>
      <c r="CO110" s="181">
        <v>5.18</v>
      </c>
      <c r="CP110" s="181">
        <v>5.18</v>
      </c>
      <c r="CQ110" s="182">
        <v>5.18</v>
      </c>
      <c r="CR110" s="182">
        <v>5.18</v>
      </c>
      <c r="CS110" s="182">
        <v>5.18</v>
      </c>
      <c r="CT110" s="194">
        <v>0</v>
      </c>
      <c r="CU110" s="194">
        <v>0</v>
      </c>
      <c r="CV110" s="194">
        <v>0</v>
      </c>
      <c r="CW110" s="180">
        <v>0</v>
      </c>
      <c r="CX110" s="180">
        <v>0</v>
      </c>
      <c r="CY110" s="180">
        <v>0</v>
      </c>
      <c r="CZ110" s="181">
        <v>0</v>
      </c>
      <c r="DA110" s="181">
        <v>0</v>
      </c>
      <c r="DB110" s="181">
        <v>0</v>
      </c>
      <c r="DC110" s="181">
        <v>0</v>
      </c>
      <c r="DD110" s="181">
        <v>0</v>
      </c>
      <c r="DE110" s="181">
        <v>0</v>
      </c>
      <c r="DF110" s="181">
        <v>0</v>
      </c>
      <c r="DG110" s="181">
        <v>0</v>
      </c>
      <c r="DH110" s="181">
        <v>0</v>
      </c>
      <c r="DI110" s="181">
        <v>0</v>
      </c>
      <c r="DJ110" s="181">
        <v>0</v>
      </c>
      <c r="DK110" s="186">
        <f t="shared" si="174"/>
        <v>0</v>
      </c>
    </row>
    <row r="111" spans="1:205" s="122" customFormat="1">
      <c r="A111" s="180" t="s">
        <v>197</v>
      </c>
      <c r="B111" s="181">
        <v>0</v>
      </c>
      <c r="C111" s="181">
        <v>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1">
        <v>0</v>
      </c>
      <c r="AA111" s="181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1">
        <v>0</v>
      </c>
      <c r="AY111" s="181">
        <v>0</v>
      </c>
      <c r="AZ111" s="181">
        <v>0</v>
      </c>
      <c r="BA111" s="181">
        <v>0</v>
      </c>
      <c r="BB111" s="181">
        <v>0</v>
      </c>
      <c r="BC111" s="181">
        <v>0</v>
      </c>
      <c r="BD111" s="181">
        <v>0</v>
      </c>
      <c r="BE111" s="181">
        <v>0</v>
      </c>
      <c r="BF111" s="181">
        <v>0</v>
      </c>
      <c r="BG111" s="181">
        <v>0</v>
      </c>
      <c r="BH111" s="181">
        <v>0</v>
      </c>
      <c r="BI111" s="181">
        <v>0</v>
      </c>
      <c r="BJ111" s="181">
        <v>0</v>
      </c>
      <c r="BK111" s="181">
        <v>0</v>
      </c>
      <c r="BL111" s="181">
        <v>0</v>
      </c>
      <c r="BM111" s="181">
        <v>0</v>
      </c>
      <c r="BN111" s="181">
        <v>0</v>
      </c>
      <c r="BO111" s="181">
        <v>0</v>
      </c>
      <c r="BP111" s="181">
        <v>0</v>
      </c>
      <c r="BQ111" s="181">
        <v>0</v>
      </c>
      <c r="BR111" s="181">
        <v>0</v>
      </c>
      <c r="BS111" s="181">
        <v>0</v>
      </c>
      <c r="BT111" s="181">
        <v>0</v>
      </c>
      <c r="BU111" s="181">
        <v>0</v>
      </c>
      <c r="BV111" s="181">
        <v>0</v>
      </c>
      <c r="BW111" s="181">
        <v>0</v>
      </c>
      <c r="BX111" s="181">
        <v>0</v>
      </c>
      <c r="BY111" s="181">
        <v>0</v>
      </c>
      <c r="BZ111" s="181">
        <v>0</v>
      </c>
      <c r="CA111" s="181">
        <v>0</v>
      </c>
      <c r="CB111" s="181">
        <v>0</v>
      </c>
      <c r="CC111" s="181">
        <v>0</v>
      </c>
      <c r="CD111" s="181">
        <v>0</v>
      </c>
      <c r="CE111" s="181">
        <v>0</v>
      </c>
      <c r="CF111" s="181">
        <v>0</v>
      </c>
      <c r="CG111" s="181">
        <v>0</v>
      </c>
      <c r="CH111" s="181">
        <v>0</v>
      </c>
      <c r="CI111" s="181">
        <v>0</v>
      </c>
      <c r="CJ111" s="181">
        <v>0</v>
      </c>
      <c r="CK111" s="181">
        <v>0</v>
      </c>
      <c r="CL111" s="181">
        <v>0</v>
      </c>
      <c r="CM111" s="181">
        <v>0</v>
      </c>
      <c r="CN111" s="181">
        <v>0</v>
      </c>
      <c r="CO111" s="181">
        <v>0</v>
      </c>
      <c r="CP111" s="181">
        <v>0</v>
      </c>
      <c r="CQ111" s="182">
        <v>0</v>
      </c>
      <c r="CR111" s="182">
        <v>0</v>
      </c>
      <c r="CS111" s="182">
        <v>0</v>
      </c>
      <c r="CT111" s="194">
        <v>0</v>
      </c>
      <c r="CU111" s="194">
        <v>0</v>
      </c>
      <c r="CV111" s="194">
        <v>0</v>
      </c>
      <c r="CW111" s="180">
        <v>0</v>
      </c>
      <c r="CX111" s="180">
        <v>0</v>
      </c>
      <c r="CY111" s="180">
        <v>0</v>
      </c>
      <c r="CZ111" s="181">
        <v>0</v>
      </c>
      <c r="DA111" s="181">
        <v>0</v>
      </c>
      <c r="DB111" s="181">
        <v>0</v>
      </c>
      <c r="DC111" s="181">
        <v>0</v>
      </c>
      <c r="DD111" s="181">
        <v>0</v>
      </c>
      <c r="DE111" s="181">
        <v>0</v>
      </c>
      <c r="DF111" s="181">
        <v>0</v>
      </c>
      <c r="DG111" s="181">
        <v>0</v>
      </c>
      <c r="DH111" s="181">
        <v>0</v>
      </c>
      <c r="DI111" s="181">
        <v>0</v>
      </c>
      <c r="DJ111" s="181">
        <v>0</v>
      </c>
      <c r="DK111" s="186">
        <f t="shared" si="174"/>
        <v>0</v>
      </c>
    </row>
    <row r="112" spans="1:205" s="122" customFormat="1">
      <c r="A112" s="187" t="s">
        <v>198</v>
      </c>
      <c r="B112" s="188">
        <v>63.067886562755213</v>
      </c>
      <c r="C112" s="188">
        <v>63.130275144070083</v>
      </c>
      <c r="D112" s="188">
        <v>69.920275144070075</v>
      </c>
      <c r="E112" s="188">
        <v>63.005682663490788</v>
      </c>
      <c r="F112" s="188">
        <v>52.865682663490787</v>
      </c>
      <c r="G112" s="188">
        <v>60.345682663490791</v>
      </c>
      <c r="H112" s="188">
        <v>64.245663557548156</v>
      </c>
      <c r="I112" s="188">
        <v>75.051880509336641</v>
      </c>
      <c r="J112" s="188">
        <v>69.531880509336645</v>
      </c>
      <c r="K112" s="188">
        <v>60.161880509336648</v>
      </c>
      <c r="L112" s="188">
        <v>56.711880509336652</v>
      </c>
      <c r="M112" s="188">
        <v>50.661880509336648</v>
      </c>
      <c r="N112" s="188">
        <v>45.289786562755204</v>
      </c>
      <c r="O112" s="188">
        <v>47.959786562755205</v>
      </c>
      <c r="P112" s="188">
        <v>42.639786562755205</v>
      </c>
      <c r="Q112" s="188">
        <v>48.441221747940389</v>
      </c>
      <c r="R112" s="188">
        <v>47.47122174794039</v>
      </c>
      <c r="S112" s="188">
        <v>53.571221747940392</v>
      </c>
      <c r="T112" s="188">
        <v>51.825725716194356</v>
      </c>
      <c r="U112" s="188">
        <v>53.065725716194358</v>
      </c>
      <c r="V112" s="188">
        <v>57.965725716194363</v>
      </c>
      <c r="W112" s="188">
        <v>67.196821368368262</v>
      </c>
      <c r="X112" s="188">
        <v>64.846821368368268</v>
      </c>
      <c r="Y112" s="188">
        <v>64.936821368368257</v>
      </c>
      <c r="Z112" s="188">
        <v>58.756799999999998</v>
      </c>
      <c r="AA112" s="188">
        <v>56.276799999999994</v>
      </c>
      <c r="AB112" s="188">
        <v>47.05680000000001</v>
      </c>
      <c r="AC112" s="188">
        <v>60.9268</v>
      </c>
      <c r="AD112" s="188">
        <v>67.646799999999999</v>
      </c>
      <c r="AE112" s="188">
        <v>79.506799999999998</v>
      </c>
      <c r="AF112" s="188">
        <v>73.661051207729471</v>
      </c>
      <c r="AG112" s="188">
        <v>73.981051207729479</v>
      </c>
      <c r="AH112" s="188">
        <v>80.781051207729462</v>
      </c>
      <c r="AI112" s="188">
        <v>72.681051207729482</v>
      </c>
      <c r="AJ112" s="188">
        <v>67.604798352736196</v>
      </c>
      <c r="AK112" s="188">
        <v>64.004798352736202</v>
      </c>
      <c r="AL112" s="188">
        <v>60.946799999999996</v>
      </c>
      <c r="AM112" s="188">
        <v>56.736799999999995</v>
      </c>
      <c r="AN112" s="188">
        <v>53.306799999999996</v>
      </c>
      <c r="AO112" s="188">
        <v>59.323425067824203</v>
      </c>
      <c r="AP112" s="188">
        <v>58.488679454482686</v>
      </c>
      <c r="AQ112" s="188">
        <v>60.308679454482679</v>
      </c>
      <c r="AR112" s="188">
        <v>57.828679454482682</v>
      </c>
      <c r="AS112" s="188">
        <v>61.628679454482679</v>
      </c>
      <c r="AT112" s="188">
        <v>62.65867945448268</v>
      </c>
      <c r="AU112" s="188">
        <v>67.218679454482682</v>
      </c>
      <c r="AV112" s="188">
        <v>63.558679454482672</v>
      </c>
      <c r="AW112" s="188">
        <v>73.288679454482676</v>
      </c>
      <c r="AX112" s="188">
        <v>81.526800000000009</v>
      </c>
      <c r="AY112" s="188">
        <v>102.58760717488788</v>
      </c>
      <c r="AZ112" s="188">
        <v>72.687607174887887</v>
      </c>
      <c r="BA112" s="188">
        <v>56.319607174887885</v>
      </c>
      <c r="BB112" s="188">
        <v>55.507607174887887</v>
      </c>
      <c r="BC112" s="188">
        <v>58.82160717488788</v>
      </c>
      <c r="BD112" s="188">
        <v>63.208304484304925</v>
      </c>
      <c r="BE112" s="188">
        <v>64.305304484304926</v>
      </c>
      <c r="BF112" s="188">
        <v>65.791304484304931</v>
      </c>
      <c r="BG112" s="188">
        <v>65.810304484304922</v>
      </c>
      <c r="BH112" s="188">
        <v>69.092304484304918</v>
      </c>
      <c r="BI112" s="188">
        <v>98.261286745945725</v>
      </c>
      <c r="BJ112" s="188">
        <v>65.709800000000001</v>
      </c>
      <c r="BK112" s="188">
        <v>63.535800000000009</v>
      </c>
      <c r="BL112" s="188">
        <v>65.246800000000007</v>
      </c>
      <c r="BM112" s="188">
        <v>64.574876291675579</v>
      </c>
      <c r="BN112" s="188">
        <v>66.187876291675579</v>
      </c>
      <c r="BO112" s="188">
        <v>64.864876291675586</v>
      </c>
      <c r="BP112" s="188">
        <v>57.528876291675587</v>
      </c>
      <c r="BQ112" s="188">
        <v>62.002876291675577</v>
      </c>
      <c r="BR112" s="188">
        <v>62.084876291675585</v>
      </c>
      <c r="BS112" s="188">
        <v>64.032876291675578</v>
      </c>
      <c r="BT112" s="188">
        <v>66.156876291675587</v>
      </c>
      <c r="BU112" s="188">
        <v>53.959791915331778</v>
      </c>
      <c r="BV112" s="188">
        <v>59.480800000000009</v>
      </c>
      <c r="BW112" s="188">
        <v>72.830799999999996</v>
      </c>
      <c r="BX112" s="188">
        <v>54.8598</v>
      </c>
      <c r="BY112" s="188">
        <v>62.689799999999998</v>
      </c>
      <c r="BZ112" s="188">
        <v>63.244799999999998</v>
      </c>
      <c r="CA112" s="188">
        <v>63.980800000000002</v>
      </c>
      <c r="CB112" s="188">
        <v>60.273800000000001</v>
      </c>
      <c r="CC112" s="188">
        <v>68.424799999999991</v>
      </c>
      <c r="CD112" s="188">
        <v>66.610799999999998</v>
      </c>
      <c r="CE112" s="188">
        <v>65.074514019795316</v>
      </c>
      <c r="CF112" s="188">
        <v>63.713621782178215</v>
      </c>
      <c r="CG112" s="188">
        <v>66.869864871034849</v>
      </c>
      <c r="CH112" s="188">
        <v>67.316800000000001</v>
      </c>
      <c r="CI112" s="188">
        <v>65.708799999999997</v>
      </c>
      <c r="CJ112" s="188">
        <v>66.9238</v>
      </c>
      <c r="CK112" s="188">
        <v>68.952097974927682</v>
      </c>
      <c r="CL112" s="188">
        <v>64.215097974927673</v>
      </c>
      <c r="CM112" s="188">
        <v>61.933097974927676</v>
      </c>
      <c r="CN112" s="188">
        <v>61.552502025072329</v>
      </c>
      <c r="CO112" s="188">
        <v>65.597502025072316</v>
      </c>
      <c r="CP112" s="188">
        <v>70.191554098360655</v>
      </c>
      <c r="CQ112" s="189">
        <v>68.764554098360662</v>
      </c>
      <c r="CR112" s="189">
        <v>67.349554098360656</v>
      </c>
      <c r="CS112" s="189">
        <v>61.478554098360661</v>
      </c>
      <c r="CT112" s="190">
        <v>54.135799999999996</v>
      </c>
      <c r="CU112" s="190">
        <v>53.165799999999997</v>
      </c>
      <c r="CV112" s="190">
        <v>50.569186747802561</v>
      </c>
      <c r="CW112" s="187">
        <v>55.63</v>
      </c>
      <c r="CX112" s="187">
        <v>60.89</v>
      </c>
      <c r="CY112" s="187">
        <v>58.99</v>
      </c>
      <c r="CZ112" s="188">
        <v>56.24620351510773</v>
      </c>
      <c r="DA112" s="188">
        <v>58.915203515107741</v>
      </c>
      <c r="DB112" s="188">
        <v>61.436203515107742</v>
      </c>
      <c r="DC112" s="188">
        <v>58.747283989406519</v>
      </c>
      <c r="DD112" s="188">
        <v>59.249283989406521</v>
      </c>
      <c r="DE112" s="188">
        <v>59.306283989406523</v>
      </c>
      <c r="DF112" s="188">
        <v>55.002642335881404</v>
      </c>
      <c r="DG112" s="188">
        <v>56.281642335881401</v>
      </c>
      <c r="DH112" s="188">
        <v>53.3078</v>
      </c>
      <c r="DI112" s="188">
        <v>52.93893731019083</v>
      </c>
      <c r="DJ112" s="188">
        <v>50.715051502620724</v>
      </c>
      <c r="DK112" s="193">
        <f t="shared" si="174"/>
        <v>50.715051502620724</v>
      </c>
    </row>
    <row r="113" s="110" customFormat="1"/>
    <row r="114" s="110" customFormat="1"/>
    <row r="115" s="110" customFormat="1"/>
    <row r="116" s="110" customFormat="1"/>
    <row r="117" s="110" customFormat="1"/>
    <row r="118" s="110" customFormat="1"/>
    <row r="119" s="110" customFormat="1"/>
    <row r="120" s="110" customFormat="1"/>
    <row r="121" s="110" customFormat="1"/>
    <row r="122" s="110" customFormat="1"/>
    <row r="123" s="110" customFormat="1"/>
    <row r="124" s="110" customFormat="1"/>
    <row r="125" s="110" customFormat="1"/>
    <row r="126" s="110" customFormat="1"/>
    <row r="127" s="110" customFormat="1"/>
    <row r="128" s="110" customFormat="1"/>
    <row r="129" s="110" customFormat="1"/>
    <row r="130" s="110" customFormat="1"/>
    <row r="131" s="110" customFormat="1"/>
    <row r="132" s="110" customFormat="1"/>
    <row r="133" s="110" customFormat="1"/>
    <row r="134" s="110" customFormat="1"/>
    <row r="135" s="110" customFormat="1"/>
    <row r="136" s="110" customFormat="1"/>
    <row r="137" s="110" customFormat="1"/>
    <row r="138" s="110" customFormat="1"/>
    <row r="139" s="110" customFormat="1"/>
    <row r="140" s="110" customFormat="1"/>
    <row r="141" s="110" customFormat="1"/>
    <row r="142" s="110" customFormat="1"/>
    <row r="143" s="110" customFormat="1"/>
    <row r="144" s="110" customFormat="1"/>
    <row r="145" s="110" customFormat="1"/>
    <row r="146" s="110" customFormat="1"/>
    <row r="147" s="110" customFormat="1"/>
    <row r="148" s="110" customFormat="1"/>
    <row r="149" s="110" customFormat="1"/>
    <row r="150" s="110" customFormat="1"/>
    <row r="151" s="110" customFormat="1"/>
    <row r="152" s="110" customFormat="1"/>
    <row r="153" s="110" customFormat="1"/>
    <row r="154" s="110" customFormat="1"/>
    <row r="155" s="110" customFormat="1"/>
    <row r="156" s="110" customFormat="1"/>
    <row r="157" s="110" customFormat="1"/>
    <row r="158" s="110" customFormat="1"/>
    <row r="159" s="110" customFormat="1"/>
    <row r="160" s="110" customFormat="1"/>
    <row r="161" s="110" customFormat="1"/>
    <row r="162" s="110" customFormat="1"/>
    <row r="163" s="110" customFormat="1"/>
    <row r="164" s="110" customFormat="1"/>
    <row r="165" s="110" customFormat="1"/>
    <row r="166" s="110" customFormat="1"/>
    <row r="167" s="110" customFormat="1"/>
    <row r="168" s="110" customFormat="1"/>
    <row r="169" s="110" customFormat="1"/>
    <row r="170" s="110" customFormat="1"/>
    <row r="171" s="110" customFormat="1"/>
    <row r="172" s="110" customFormat="1"/>
    <row r="173" s="110" customFormat="1"/>
    <row r="174" s="110" customFormat="1"/>
    <row r="175" s="110" customFormat="1"/>
    <row r="176" s="110" customFormat="1"/>
    <row r="177" s="110" customFormat="1"/>
    <row r="178" s="110" customFormat="1"/>
    <row r="179" s="110" customFormat="1"/>
    <row r="180" s="110" customFormat="1"/>
    <row r="181" s="110" customFormat="1"/>
    <row r="182" s="110" customFormat="1"/>
    <row r="183" s="110" customFormat="1"/>
    <row r="184" s="110" customFormat="1"/>
    <row r="185" s="110" customFormat="1"/>
    <row r="186" s="110" customFormat="1"/>
    <row r="188" s="110" customFormat="1"/>
    <row r="189" s="110" customFormat="1"/>
    <row r="190" s="110" customFormat="1"/>
    <row r="191" s="110" customFormat="1"/>
    <row r="192" s="110" customFormat="1"/>
    <row r="193" s="110" customFormat="1"/>
    <row r="194" s="110" customFormat="1"/>
    <row r="195" s="110" customFormat="1"/>
    <row r="196" s="110" customFormat="1"/>
    <row r="197" s="110" customFormat="1"/>
    <row r="198" s="110" customFormat="1"/>
    <row r="199" s="110" customFormat="1"/>
    <row r="200" s="110" customFormat="1"/>
    <row r="201" s="110" customFormat="1"/>
    <row r="202" s="110" customFormat="1"/>
    <row r="203" s="110" customFormat="1"/>
    <row r="204" s="110" customFormat="1"/>
    <row r="205" s="110" customFormat="1"/>
    <row r="206" s="110" customFormat="1"/>
    <row r="207" s="110" customFormat="1"/>
    <row r="208" s="110" customFormat="1"/>
    <row r="209" s="110" customFormat="1"/>
    <row r="210" s="110" customFormat="1"/>
    <row r="211" s="110" customFormat="1"/>
    <row r="212" s="110" customFormat="1"/>
    <row r="213" s="110" customFormat="1"/>
    <row r="214" s="110" customFormat="1"/>
    <row r="215" s="110" customFormat="1"/>
    <row r="216" s="110" customFormat="1"/>
    <row r="217" s="110" customFormat="1"/>
    <row r="218" s="110" customFormat="1"/>
    <row r="219" s="110" customFormat="1"/>
    <row r="220" s="110" customFormat="1"/>
    <row r="221" s="110" customFormat="1"/>
    <row r="222" s="110" customFormat="1"/>
    <row r="223" s="110" customFormat="1"/>
    <row r="224" s="110" customFormat="1"/>
    <row r="225" s="110" customFormat="1"/>
    <row r="226" s="110" customFormat="1"/>
    <row r="227" s="110" customFormat="1"/>
    <row r="228" s="110" customFormat="1"/>
    <row r="229" s="110" customFormat="1"/>
    <row r="230" s="110" customFormat="1"/>
    <row r="231" s="110" customFormat="1"/>
    <row r="232" s="110" customFormat="1"/>
    <row r="233" s="110" customFormat="1"/>
    <row r="234" s="110" customFormat="1"/>
    <row r="235" s="110" customFormat="1"/>
    <row r="236" s="110" customFormat="1"/>
    <row r="237" s="110" customFormat="1"/>
    <row r="238" s="110" customFormat="1"/>
    <row r="239" s="110" customFormat="1"/>
    <row r="240" s="110" customFormat="1"/>
    <row r="241" s="110" customFormat="1"/>
    <row r="242" s="110" customFormat="1"/>
    <row r="243" s="110" customFormat="1"/>
    <row r="244" s="110" customFormat="1"/>
    <row r="245" s="110" customFormat="1"/>
    <row r="246" s="110" customFormat="1"/>
    <row r="247" s="110" customFormat="1"/>
    <row r="248" s="110" customFormat="1"/>
    <row r="249" s="110" customFormat="1"/>
    <row r="250" s="110" customFormat="1"/>
    <row r="251" s="110" customFormat="1"/>
    <row r="252" s="110" customFormat="1"/>
    <row r="253" s="110" customFormat="1"/>
    <row r="254" s="110" customFormat="1"/>
    <row r="255" s="110" customFormat="1"/>
    <row r="256" s="110" customFormat="1"/>
    <row r="257" s="110" customFormat="1"/>
    <row r="258" s="110" customFormat="1"/>
    <row r="259" s="110" customFormat="1"/>
    <row r="260" s="110" customFormat="1"/>
    <row r="261" s="110" customFormat="1"/>
    <row r="262" s="110" customFormat="1"/>
    <row r="263" s="110" customFormat="1"/>
    <row r="264" s="110" customFormat="1"/>
    <row r="265" s="110" customFormat="1"/>
    <row r="266" s="110" customFormat="1"/>
    <row r="267" s="110" customFormat="1"/>
    <row r="268" s="110" customFormat="1"/>
    <row r="269" s="110" customFormat="1"/>
    <row r="270" s="110" customFormat="1"/>
    <row r="271" s="110" customFormat="1"/>
    <row r="272" s="110" customFormat="1"/>
    <row r="273" s="110" customFormat="1"/>
    <row r="274" s="110" customFormat="1"/>
    <row r="275" s="110" customFormat="1"/>
    <row r="276" s="110" customFormat="1"/>
    <row r="277" s="110" customFormat="1"/>
    <row r="278" s="110" customFormat="1"/>
    <row r="279" s="110" customFormat="1"/>
    <row r="280" s="110" customFormat="1"/>
    <row r="281" s="110" customFormat="1"/>
    <row r="282" s="110" customFormat="1"/>
    <row r="283" s="110" customFormat="1"/>
    <row r="284" s="110" customFormat="1"/>
    <row r="285" s="110" customFormat="1"/>
    <row r="286" s="110" customFormat="1"/>
    <row r="287" s="110" customFormat="1"/>
    <row r="288" s="110" customFormat="1"/>
    <row r="289" s="110" customFormat="1"/>
    <row r="290" s="110" customFormat="1"/>
    <row r="291" s="110" customFormat="1"/>
    <row r="292" s="110" customFormat="1"/>
    <row r="293" s="110" customFormat="1"/>
    <row r="294" s="110" customFormat="1"/>
    <row r="295" s="110" customFormat="1"/>
    <row r="296" s="110" customFormat="1"/>
    <row r="297" s="110" customFormat="1"/>
    <row r="298" s="110" customFormat="1"/>
    <row r="299" s="110" customFormat="1"/>
    <row r="300" s="110" customFormat="1"/>
    <row r="301" s="110" customFormat="1"/>
    <row r="302" s="110" customFormat="1"/>
    <row r="303" s="110" customFormat="1"/>
    <row r="304" s="110" customFormat="1"/>
    <row r="305" s="110" customFormat="1"/>
    <row r="306" s="110" customFormat="1"/>
    <row r="307" s="110" customFormat="1"/>
    <row r="308" s="110" customFormat="1"/>
    <row r="309" s="110" customFormat="1"/>
    <row r="310" s="110" customFormat="1"/>
    <row r="311" s="110" customFormat="1"/>
    <row r="312" s="110" customFormat="1"/>
    <row r="313" s="110" customFormat="1"/>
    <row r="314" s="110" customFormat="1"/>
    <row r="315" s="110" customFormat="1"/>
    <row r="316" s="110" customFormat="1"/>
    <row r="317" s="110" customFormat="1"/>
    <row r="318" s="110" customFormat="1"/>
    <row r="319" s="110" customFormat="1"/>
    <row r="320" s="110" customFormat="1"/>
    <row r="321" s="110" customFormat="1"/>
    <row r="322" s="110" customFormat="1"/>
    <row r="323" s="110" customFormat="1"/>
    <row r="324" s="110" customFormat="1"/>
    <row r="325" s="110" customFormat="1"/>
    <row r="326" s="110" customFormat="1"/>
    <row r="327" s="110" customFormat="1"/>
    <row r="328" s="110" customFormat="1"/>
    <row r="329" s="110" customFormat="1"/>
    <row r="330" s="110" customFormat="1"/>
    <row r="331" s="110" customFormat="1"/>
    <row r="332" s="110" customFormat="1"/>
    <row r="333" s="110" customFormat="1"/>
    <row r="334" s="110" customFormat="1"/>
    <row r="335" s="110" customFormat="1"/>
    <row r="336" s="110" customFormat="1"/>
    <row r="337" s="110" customFormat="1"/>
    <row r="338" s="110" customFormat="1"/>
    <row r="339" s="110" customFormat="1"/>
    <row r="340" s="110" customFormat="1"/>
    <row r="341" s="110" customFormat="1"/>
    <row r="342" s="110" customFormat="1"/>
    <row r="343" s="110" customFormat="1"/>
    <row r="344" s="110" customFormat="1"/>
    <row r="345" s="110" customFormat="1"/>
    <row r="346" s="110" customFormat="1"/>
    <row r="347" s="110" customFormat="1"/>
    <row r="348" s="110" customFormat="1"/>
    <row r="349" s="110" customFormat="1"/>
    <row r="350" s="110" customFormat="1"/>
    <row r="351" s="110" customFormat="1"/>
    <row r="352" s="110" customFormat="1"/>
    <row r="353" s="110" customFormat="1"/>
    <row r="354" s="110" customFormat="1"/>
    <row r="355" s="110" customFormat="1"/>
    <row r="356" s="110" customFormat="1"/>
    <row r="357" s="110" customFormat="1"/>
    <row r="358" s="110" customFormat="1"/>
    <row r="359" s="110" customFormat="1"/>
    <row r="360" s="110" customFormat="1"/>
    <row r="361" s="110" customFormat="1"/>
    <row r="362" s="110" customFormat="1"/>
    <row r="363" s="110" customFormat="1"/>
    <row r="364" s="110" customFormat="1"/>
    <row r="365" s="110" customFormat="1"/>
    <row r="366" s="110" customFormat="1"/>
    <row r="367" s="110" customFormat="1"/>
    <row r="368" s="110" customFormat="1"/>
    <row r="369" s="110" customFormat="1"/>
    <row r="370" s="110" customFormat="1"/>
    <row r="371" s="110" customFormat="1"/>
    <row r="372" s="110" customFormat="1"/>
    <row r="373" s="110" customFormat="1"/>
    <row r="374" s="110" customFormat="1"/>
    <row r="375" s="110" customFormat="1"/>
    <row r="376" s="110" customFormat="1"/>
    <row r="377" s="110" customFormat="1"/>
    <row r="378" s="110" customFormat="1"/>
    <row r="379" s="110" customFormat="1"/>
    <row r="380" s="110" customFormat="1"/>
    <row r="381" s="110" customFormat="1"/>
    <row r="382" s="110" customFormat="1"/>
    <row r="383" s="110" customFormat="1"/>
    <row r="384" s="110" customFormat="1"/>
    <row r="385" s="110" customFormat="1"/>
    <row r="386" s="110" customFormat="1"/>
    <row r="387" s="110" customFormat="1"/>
    <row r="388" s="110" customFormat="1"/>
    <row r="389" s="110" customFormat="1"/>
    <row r="390" s="110" customFormat="1"/>
    <row r="391" s="110" customFormat="1"/>
    <row r="392" s="110" customFormat="1"/>
    <row r="393" s="110" customFormat="1"/>
    <row r="394" s="110" customFormat="1"/>
    <row r="395" s="110" customFormat="1"/>
    <row r="396" s="110" customFormat="1"/>
    <row r="397" s="110" customFormat="1"/>
    <row r="398" s="110" customFormat="1"/>
    <row r="399" s="110" customFormat="1"/>
    <row r="400" s="110" customFormat="1"/>
    <row r="401" s="110" customFormat="1"/>
    <row r="402" s="110" customFormat="1"/>
    <row r="403" s="110" customFormat="1"/>
    <row r="404" s="110" customFormat="1"/>
    <row r="405" s="110" customFormat="1"/>
    <row r="406" s="110" customFormat="1"/>
    <row r="407" s="110" customFormat="1"/>
    <row r="408" s="110" customFormat="1"/>
    <row r="409" s="110" customFormat="1"/>
    <row r="410" s="110" customFormat="1"/>
    <row r="411" s="110" customFormat="1"/>
    <row r="412" s="110" customFormat="1"/>
    <row r="413" s="110" customFormat="1"/>
    <row r="414" s="110" customFormat="1"/>
    <row r="415" s="110" customFormat="1"/>
    <row r="416" s="110" customFormat="1"/>
    <row r="417" s="110" customFormat="1"/>
    <row r="418" s="110" customFormat="1"/>
    <row r="419" s="110" customFormat="1"/>
    <row r="420" s="110" customFormat="1"/>
    <row r="421" s="110" customFormat="1"/>
    <row r="422" s="110" customFormat="1"/>
    <row r="423" s="110" customFormat="1"/>
    <row r="424" s="110" customFormat="1"/>
    <row r="425" s="110" customFormat="1"/>
    <row r="426" s="110" customFormat="1"/>
    <row r="427" s="110" customFormat="1"/>
    <row r="428" s="110" customFormat="1"/>
    <row r="429" s="110" customFormat="1"/>
    <row r="430" s="110" customFormat="1"/>
    <row r="431" s="110" customFormat="1"/>
    <row r="432" s="110" customFormat="1"/>
    <row r="433" s="110" customFormat="1"/>
    <row r="434" s="110" customFormat="1"/>
    <row r="435" s="110" customFormat="1"/>
    <row r="436" s="110" customFormat="1"/>
    <row r="437" s="110" customFormat="1"/>
    <row r="438" s="110" customFormat="1"/>
    <row r="439" s="110" customFormat="1"/>
    <row r="440" s="110" customFormat="1"/>
    <row r="441" s="110" customFormat="1"/>
    <row r="442" s="110" customFormat="1"/>
    <row r="443" s="110" customFormat="1"/>
    <row r="444" s="110" customFormat="1"/>
    <row r="445" s="110" customFormat="1"/>
    <row r="446" s="110" customFormat="1"/>
    <row r="447" s="110" customFormat="1"/>
    <row r="448" s="110" customFormat="1"/>
    <row r="449" s="110" customFormat="1"/>
    <row r="450" s="110" customFormat="1"/>
    <row r="451" s="110" customFormat="1"/>
    <row r="452" s="110" customFormat="1"/>
    <row r="453" s="110" customFormat="1"/>
    <row r="454" s="110" customFormat="1"/>
    <row r="455" s="110" customFormat="1"/>
    <row r="456" s="110" customFormat="1"/>
    <row r="457" s="110" customFormat="1"/>
    <row r="458" s="110" customFormat="1"/>
    <row r="459" s="110" customFormat="1"/>
    <row r="460" s="110" customFormat="1"/>
    <row r="461" s="110" customFormat="1"/>
    <row r="462" s="110" customFormat="1"/>
    <row r="463" s="110" customFormat="1"/>
    <row r="464" s="110" customFormat="1"/>
    <row r="465" s="110" customFormat="1"/>
    <row r="466" s="110" customFormat="1"/>
    <row r="467" s="110" customFormat="1"/>
    <row r="468" s="110" customFormat="1"/>
    <row r="469" s="110" customFormat="1"/>
    <row r="470" s="110" customFormat="1"/>
    <row r="471" s="110" customFormat="1"/>
    <row r="472" s="110" customFormat="1"/>
    <row r="473" s="110" customFormat="1"/>
    <row r="474" s="110" customFormat="1"/>
    <row r="475" s="110" customFormat="1"/>
    <row r="476" s="110" customFormat="1"/>
    <row r="477" s="110" customFormat="1"/>
    <row r="478" s="110" customFormat="1"/>
    <row r="479" s="110" customFormat="1"/>
    <row r="480" s="110" customFormat="1"/>
    <row r="481" s="110" customFormat="1"/>
    <row r="482" s="110" customFormat="1"/>
    <row r="483" s="110" customFormat="1"/>
    <row r="484" s="110" customFormat="1"/>
    <row r="485" s="110" customFormat="1"/>
    <row r="486" s="110" customFormat="1"/>
    <row r="487" s="110" customFormat="1"/>
    <row r="488" s="110" customFormat="1"/>
    <row r="489" s="110" customFormat="1"/>
    <row r="490" s="110" customFormat="1"/>
    <row r="491" s="110" customFormat="1"/>
    <row r="492" s="110" customFormat="1"/>
    <row r="493" s="110" customFormat="1"/>
    <row r="494" s="110" customFormat="1"/>
    <row r="495" s="110" customFormat="1"/>
    <row r="496" s="110" customFormat="1"/>
    <row r="497" s="110" customFormat="1"/>
    <row r="498" s="110" customFormat="1"/>
    <row r="499" s="110" customFormat="1"/>
    <row r="500" s="110" customFormat="1"/>
    <row r="501" s="110" customFormat="1"/>
    <row r="502" s="110" customFormat="1"/>
    <row r="503" s="110" customFormat="1"/>
    <row r="504" s="110" customFormat="1"/>
    <row r="505" s="110" customFormat="1"/>
    <row r="506" s="110" customFormat="1"/>
    <row r="507" s="110" customFormat="1"/>
    <row r="508" s="110" customFormat="1"/>
    <row r="509" s="110" customFormat="1"/>
    <row r="510" s="110" customFormat="1"/>
    <row r="511" s="110" customFormat="1"/>
    <row r="512" s="110" customFormat="1"/>
    <row r="513" s="110" customFormat="1"/>
    <row r="514" s="110" customFormat="1"/>
    <row r="515" s="110" customFormat="1"/>
    <row r="516" s="110" customFormat="1"/>
    <row r="517" s="110" customFormat="1"/>
    <row r="518" s="110" customFormat="1"/>
    <row r="519" s="110" customFormat="1"/>
    <row r="520" s="110" customFormat="1"/>
    <row r="521" s="110" customFormat="1"/>
    <row r="522" s="110" customFormat="1"/>
    <row r="523" s="110" customFormat="1"/>
    <row r="524" s="110" customFormat="1"/>
    <row r="525" s="110" customFormat="1"/>
    <row r="526" s="110" customFormat="1"/>
    <row r="527" s="110" customFormat="1"/>
    <row r="528" s="110" customFormat="1"/>
    <row r="529" s="110" customFormat="1"/>
    <row r="530" s="110" customFormat="1"/>
    <row r="531" s="110" customFormat="1"/>
    <row r="532" s="110" customFormat="1"/>
    <row r="533" s="110" customFormat="1"/>
    <row r="534" s="110" customFormat="1"/>
    <row r="535" s="110" customFormat="1"/>
    <row r="536" s="110" customFormat="1"/>
    <row r="537" s="110" customFormat="1"/>
    <row r="538" s="110" customFormat="1"/>
    <row r="539" s="110" customFormat="1"/>
    <row r="540" s="110" customFormat="1"/>
    <row r="541" s="110" customFormat="1"/>
    <row r="542" s="110" customFormat="1"/>
    <row r="543" s="110" customFormat="1"/>
    <row r="544" s="110" customFormat="1"/>
    <row r="545" s="110" customFormat="1"/>
    <row r="546" s="110" customFormat="1"/>
    <row r="547" s="110" customFormat="1"/>
    <row r="548" s="110" customFormat="1"/>
    <row r="549" s="110" customFormat="1"/>
    <row r="550" s="110" customFormat="1"/>
    <row r="551" s="110" customFormat="1"/>
    <row r="552" s="110" customFormat="1"/>
    <row r="553" s="110" customFormat="1"/>
    <row r="554" s="110" customFormat="1"/>
    <row r="555" s="110" customFormat="1"/>
    <row r="556" s="110" customFormat="1"/>
    <row r="557" s="110" customFormat="1"/>
    <row r="558" s="110" customFormat="1"/>
    <row r="559" s="110" customFormat="1"/>
    <row r="560" s="110" customFormat="1"/>
    <row r="561" s="110" customFormat="1"/>
    <row r="562" s="110" customFormat="1"/>
    <row r="563" s="110" customFormat="1"/>
    <row r="564" s="110" customFormat="1"/>
    <row r="565" s="110" customFormat="1"/>
    <row r="566" s="110" customFormat="1"/>
    <row r="567" s="110" customFormat="1"/>
    <row r="568" s="110" customFormat="1"/>
    <row r="569" s="110" customFormat="1"/>
    <row r="570" s="110" customFormat="1"/>
    <row r="571" s="110" customFormat="1"/>
    <row r="572" s="110" customFormat="1"/>
    <row r="573" s="110" customFormat="1"/>
    <row r="574" s="110" customFormat="1"/>
    <row r="575" s="110" customFormat="1"/>
    <row r="576" s="110" customFormat="1"/>
    <row r="577" s="110" customFormat="1"/>
    <row r="578" s="110" customFormat="1"/>
    <row r="579" s="110" customFormat="1"/>
    <row r="580" s="110" customFormat="1"/>
    <row r="581" s="110" customFormat="1"/>
    <row r="582" s="110" customFormat="1"/>
    <row r="583" s="110" customFormat="1"/>
    <row r="584" s="110" customFormat="1"/>
    <row r="585" s="110" customFormat="1"/>
    <row r="586" s="110" customFormat="1"/>
    <row r="587" s="110" customFormat="1"/>
    <row r="588" s="110" customFormat="1"/>
    <row r="589" s="110" customFormat="1"/>
    <row r="590" s="110" customFormat="1"/>
    <row r="591" s="110" customFormat="1"/>
    <row r="592" s="110" customFormat="1"/>
    <row r="593" s="110" customFormat="1"/>
    <row r="594" s="110" customFormat="1"/>
    <row r="595" s="110" customFormat="1"/>
    <row r="596" s="110" customFormat="1"/>
    <row r="597" s="110" customFormat="1"/>
    <row r="598" s="110" customFormat="1"/>
    <row r="599" s="110" customFormat="1"/>
    <row r="600" s="110" customFormat="1"/>
    <row r="601" s="110" customFormat="1"/>
    <row r="602" s="110" customFormat="1"/>
    <row r="603" s="110" customFormat="1"/>
    <row r="604" s="110" customFormat="1"/>
    <row r="605" s="110" customFormat="1"/>
    <row r="606" s="110" customFormat="1"/>
    <row r="607" s="110" customFormat="1"/>
    <row r="608" s="110" customFormat="1"/>
    <row r="609" s="110" customFormat="1"/>
    <row r="610" s="110" customFormat="1"/>
    <row r="611" s="110" customFormat="1"/>
    <row r="612" s="110" customFormat="1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B1:AF51"/>
  <sheetViews>
    <sheetView workbookViewId="0">
      <selection activeCell="R37" sqref="R37"/>
    </sheetView>
  </sheetViews>
  <sheetFormatPr defaultColWidth="9.109375" defaultRowHeight="14.4"/>
  <cols>
    <col min="1" max="1" width="11.44140625" style="137" bestFit="1" customWidth="1"/>
    <col min="2" max="2" width="12.33203125" style="137" bestFit="1" customWidth="1"/>
    <col min="3" max="3" width="21" style="196" bestFit="1" customWidth="1"/>
    <col min="4" max="4" width="19" style="137" bestFit="1" customWidth="1"/>
    <col min="5" max="5" width="13.6640625" style="137" bestFit="1" customWidth="1"/>
    <col min="6" max="6" width="12" style="137" bestFit="1" customWidth="1"/>
    <col min="7" max="10" width="9.109375" style="137"/>
    <col min="11" max="11" width="12.33203125" style="137" bestFit="1" customWidth="1"/>
    <col min="12" max="13" width="12.33203125" style="137" customWidth="1"/>
    <col min="14" max="17" width="9.109375" style="137"/>
    <col min="18" max="19" width="9.44140625" style="137" bestFit="1" customWidth="1"/>
    <col min="20" max="21" width="9.109375" style="137"/>
    <col min="22" max="22" width="16" style="137" bestFit="1" customWidth="1"/>
    <col min="23" max="23" width="11" style="137" bestFit="1" customWidth="1"/>
    <col min="24" max="24" width="12.33203125" style="137" bestFit="1" customWidth="1"/>
    <col min="25" max="16384" width="9.109375" style="137"/>
  </cols>
  <sheetData>
    <row r="1" spans="2:25">
      <c r="O1" s="197"/>
    </row>
    <row r="2" spans="2:25">
      <c r="K2" s="197"/>
      <c r="L2" s="197"/>
      <c r="M2" s="197"/>
    </row>
    <row r="3" spans="2:25">
      <c r="B3" s="198" t="s">
        <v>243</v>
      </c>
      <c r="N3" s="199" t="s">
        <v>244</v>
      </c>
      <c r="X3" s="200" t="s">
        <v>245</v>
      </c>
      <c r="Y3" s="201">
        <v>1</v>
      </c>
    </row>
    <row r="4" spans="2:25">
      <c r="C4" s="294" t="s">
        <v>246</v>
      </c>
      <c r="D4" s="295"/>
      <c r="E4" s="296"/>
      <c r="N4" s="202"/>
      <c r="O4" s="202"/>
      <c r="P4" s="202"/>
      <c r="Q4" s="202" t="s">
        <v>247</v>
      </c>
      <c r="R4" s="202"/>
      <c r="S4" s="202"/>
      <c r="X4" s="203" t="s">
        <v>248</v>
      </c>
      <c r="Y4" s="204">
        <v>7.45</v>
      </c>
    </row>
    <row r="5" spans="2:25">
      <c r="B5" s="205" t="s">
        <v>249</v>
      </c>
      <c r="C5" s="206" t="s">
        <v>250</v>
      </c>
      <c r="D5" s="206" t="s">
        <v>251</v>
      </c>
      <c r="E5" s="206" t="s">
        <v>252</v>
      </c>
      <c r="F5" s="207" t="s">
        <v>253</v>
      </c>
      <c r="G5" s="208" t="s">
        <v>254</v>
      </c>
      <c r="N5" s="205" t="s">
        <v>255</v>
      </c>
      <c r="O5" s="209" t="s">
        <v>253</v>
      </c>
      <c r="P5" s="209" t="s">
        <v>255</v>
      </c>
      <c r="Q5" s="209">
        <v>110</v>
      </c>
      <c r="R5" s="209">
        <v>320</v>
      </c>
      <c r="S5" s="207">
        <v>500</v>
      </c>
    </row>
    <row r="6" spans="2:25">
      <c r="B6" s="210" t="s">
        <v>256</v>
      </c>
      <c r="C6" s="211">
        <v>8.3264705882352938</v>
      </c>
      <c r="D6" s="211">
        <v>10.692941176470589</v>
      </c>
      <c r="E6" s="211">
        <v>12.095294117647057</v>
      </c>
      <c r="F6" s="212" t="s">
        <v>102</v>
      </c>
      <c r="G6" s="213" t="s">
        <v>257</v>
      </c>
      <c r="N6" s="214" t="s">
        <v>258</v>
      </c>
      <c r="O6" s="215" t="s">
        <v>259</v>
      </c>
      <c r="P6" s="215" t="s">
        <v>260</v>
      </c>
      <c r="Q6" s="215">
        <v>0</v>
      </c>
      <c r="R6" s="215">
        <v>0</v>
      </c>
      <c r="S6" s="212">
        <v>0</v>
      </c>
      <c r="V6" s="202" t="s">
        <v>261</v>
      </c>
    </row>
    <row r="7" spans="2:25">
      <c r="B7" s="210" t="s">
        <v>256</v>
      </c>
      <c r="C7" s="216">
        <f>($P$39*Q9*110000/$X$20/(50*110000)+$O$39/($O$37*60))/$L$18*$Y$4</f>
        <v>4.9344185401412242</v>
      </c>
      <c r="D7" s="216">
        <f t="shared" ref="D7:E7" si="0">($P$39*R9*110000/$X$20/(50*110000)+$O$39/($O$37*60))/$L$18*$Y$4</f>
        <v>6.3196399370737595</v>
      </c>
      <c r="E7" s="216">
        <f t="shared" si="0"/>
        <v>7.150772775233281</v>
      </c>
      <c r="F7" s="212" t="s">
        <v>102</v>
      </c>
      <c r="G7" s="217" t="s">
        <v>262</v>
      </c>
      <c r="N7" s="210"/>
      <c r="O7" s="215" t="s">
        <v>259</v>
      </c>
      <c r="P7" s="215" t="s">
        <v>263</v>
      </c>
      <c r="Q7" s="215">
        <v>6.1</v>
      </c>
      <c r="R7" s="215">
        <v>8.9</v>
      </c>
      <c r="S7" s="212">
        <v>10.3</v>
      </c>
      <c r="U7" s="200" t="s">
        <v>250</v>
      </c>
      <c r="V7" s="201">
        <v>110000</v>
      </c>
    </row>
    <row r="8" spans="2:25">
      <c r="B8" s="210" t="s">
        <v>264</v>
      </c>
      <c r="C8" s="211">
        <v>0.30518072289156628</v>
      </c>
      <c r="D8" s="211">
        <v>0.46674698795180719</v>
      </c>
      <c r="E8" s="211">
        <v>0.59689759036144574</v>
      </c>
      <c r="F8" s="212" t="s">
        <v>102</v>
      </c>
      <c r="G8" s="213" t="s">
        <v>257</v>
      </c>
      <c r="N8" s="214" t="s">
        <v>265</v>
      </c>
      <c r="O8" s="215" t="s">
        <v>259</v>
      </c>
      <c r="P8" s="215" t="s">
        <v>260</v>
      </c>
      <c r="Q8" s="218">
        <v>23.2</v>
      </c>
      <c r="R8" s="218">
        <v>44</v>
      </c>
      <c r="S8" s="219">
        <v>60.9</v>
      </c>
      <c r="U8" s="210" t="s">
        <v>251</v>
      </c>
      <c r="V8" s="212">
        <v>320000</v>
      </c>
    </row>
    <row r="9" spans="2:25">
      <c r="B9" s="210" t="s">
        <v>264</v>
      </c>
      <c r="C9" s="216">
        <f>($P$39*Q8*110000/$X$18/(50*110000)+$O$39/($O$37*60))/14.5*$Y$4</f>
        <v>0.94482105437665775</v>
      </c>
      <c r="D9" s="216">
        <f>($P$39*R8*110000/$X$18/(50*110000)+$O$39/($O$37*60))/14.5*$Y$4</f>
        <v>1.7042072612732095</v>
      </c>
      <c r="E9" s="216">
        <f>($P$39*S8*110000/$X$18/(50*110000)+$O$39/($O$37*60))/14.5*$Y$4</f>
        <v>2.3212085543766574</v>
      </c>
      <c r="F9" s="212" t="s">
        <v>102</v>
      </c>
      <c r="G9" s="217" t="s">
        <v>262</v>
      </c>
      <c r="N9" s="214"/>
      <c r="O9" s="215" t="s">
        <v>259</v>
      </c>
      <c r="P9" s="215" t="s">
        <v>263</v>
      </c>
      <c r="Q9" s="218">
        <v>5.9</v>
      </c>
      <c r="R9" s="218">
        <v>8.4</v>
      </c>
      <c r="S9" s="219">
        <v>9.9</v>
      </c>
      <c r="U9" s="203" t="s">
        <v>252</v>
      </c>
      <c r="V9" s="204">
        <v>500000</v>
      </c>
    </row>
    <row r="10" spans="2:25">
      <c r="B10" s="210" t="s">
        <v>19</v>
      </c>
      <c r="C10" s="216">
        <f>($P$39*Q11*110000/$X$19/(50*110000)+$O$39/($O$37*60))/$L$30*$Y$4</f>
        <v>0.40329372257053286</v>
      </c>
      <c r="D10" s="216">
        <f t="shared" ref="D10:E10" si="1">($P$39*R11*110000/$X$19/(50*110000)+$O$39/($O$37*60))/$L$30*$Y$4</f>
        <v>0.53273455329153607</v>
      </c>
      <c r="E10" s="216">
        <f t="shared" si="1"/>
        <v>0.610399051724138</v>
      </c>
      <c r="F10" s="212" t="s">
        <v>102</v>
      </c>
      <c r="G10" s="217" t="s">
        <v>262</v>
      </c>
      <c r="N10" s="214"/>
      <c r="O10" s="215" t="s">
        <v>259</v>
      </c>
      <c r="P10" s="215" t="s">
        <v>266</v>
      </c>
      <c r="Q10" s="220">
        <f>Q9</f>
        <v>5.9</v>
      </c>
      <c r="R10" s="220">
        <f t="shared" ref="R10:S11" si="2">R9</f>
        <v>8.4</v>
      </c>
      <c r="S10" s="221">
        <f t="shared" si="2"/>
        <v>9.9</v>
      </c>
    </row>
    <row r="11" spans="2:25">
      <c r="B11" s="210" t="s">
        <v>267</v>
      </c>
      <c r="C11" s="211">
        <f>C6</f>
        <v>8.3264705882352938</v>
      </c>
      <c r="D11" s="211">
        <f>D6</f>
        <v>10.692941176470589</v>
      </c>
      <c r="E11" s="211">
        <f>E6</f>
        <v>12.095294117647057</v>
      </c>
      <c r="F11" s="212" t="s">
        <v>102</v>
      </c>
      <c r="G11" s="222" t="s">
        <v>268</v>
      </c>
      <c r="N11" s="214"/>
      <c r="O11" s="215" t="s">
        <v>259</v>
      </c>
      <c r="P11" s="215" t="s">
        <v>19</v>
      </c>
      <c r="Q11" s="220">
        <f>Q10</f>
        <v>5.9</v>
      </c>
      <c r="R11" s="220">
        <f t="shared" si="2"/>
        <v>8.4</v>
      </c>
      <c r="S11" s="221">
        <f t="shared" si="2"/>
        <v>9.9</v>
      </c>
    </row>
    <row r="12" spans="2:25">
      <c r="B12" s="210" t="s">
        <v>267</v>
      </c>
      <c r="C12" s="216">
        <f>($P$39*Q10*110000/$X$20/(50*110000)+$O$39/($O$37*60))/$L$24*$Y$4</f>
        <v>0.34560271675281956</v>
      </c>
      <c r="D12" s="216">
        <f t="shared" ref="D12:E12" si="3">($P$39*R10*110000/$X$20/(50*110000)+$O$39/($O$37*60))/$L$24*$Y$4</f>
        <v>0.4426225123355263</v>
      </c>
      <c r="E12" s="216">
        <f t="shared" si="3"/>
        <v>0.50083438968515037</v>
      </c>
      <c r="F12" s="212" t="s">
        <v>102</v>
      </c>
      <c r="G12" s="217" t="s">
        <v>262</v>
      </c>
      <c r="N12" s="214" t="s">
        <v>269</v>
      </c>
      <c r="O12" s="215" t="s">
        <v>259</v>
      </c>
      <c r="P12" s="215" t="s">
        <v>260</v>
      </c>
      <c r="Q12" s="215">
        <v>42.9</v>
      </c>
      <c r="R12" s="215">
        <v>65.099999999999994</v>
      </c>
      <c r="S12" s="212">
        <v>70.400000000000006</v>
      </c>
    </row>
    <row r="13" spans="2:25">
      <c r="B13" s="203" t="s">
        <v>270</v>
      </c>
      <c r="C13" s="223">
        <f>C10</f>
        <v>0.40329372257053286</v>
      </c>
      <c r="D13" s="223">
        <f>D10</f>
        <v>0.53273455329153607</v>
      </c>
      <c r="E13" s="223">
        <f>E10</f>
        <v>0.610399051724138</v>
      </c>
      <c r="F13" s="204" t="s">
        <v>102</v>
      </c>
      <c r="G13" s="224" t="s">
        <v>271</v>
      </c>
      <c r="N13" s="203"/>
      <c r="O13" s="225" t="s">
        <v>259</v>
      </c>
      <c r="P13" s="225" t="s">
        <v>263</v>
      </c>
      <c r="Q13" s="225">
        <v>5.5</v>
      </c>
      <c r="R13" s="225">
        <v>7.6</v>
      </c>
      <c r="S13" s="204">
        <v>9.5</v>
      </c>
    </row>
    <row r="14" spans="2:25">
      <c r="N14" s="226" t="s">
        <v>272</v>
      </c>
    </row>
    <row r="15" spans="2:25">
      <c r="B15" s="202"/>
      <c r="D15" s="202"/>
      <c r="E15" s="202"/>
      <c r="F15" s="202"/>
      <c r="N15" s="226"/>
    </row>
    <row r="16" spans="2:25">
      <c r="B16" s="227"/>
      <c r="C16" s="228" t="s">
        <v>273</v>
      </c>
      <c r="D16" s="229" t="s">
        <v>102</v>
      </c>
      <c r="E16" s="137" t="s">
        <v>274</v>
      </c>
      <c r="F16" s="137" t="s">
        <v>275</v>
      </c>
      <c r="G16" s="137" t="s">
        <v>276</v>
      </c>
      <c r="H16" s="137" t="s">
        <v>277</v>
      </c>
      <c r="I16" s="8" t="s">
        <v>278</v>
      </c>
      <c r="J16" s="8" t="s">
        <v>279</v>
      </c>
      <c r="K16" s="197" t="s">
        <v>280</v>
      </c>
      <c r="L16" s="197" t="s">
        <v>281</v>
      </c>
      <c r="N16" s="199" t="s">
        <v>282</v>
      </c>
      <c r="U16" s="202"/>
      <c r="V16" s="205" t="s">
        <v>283</v>
      </c>
      <c r="W16" s="209" t="s">
        <v>284</v>
      </c>
      <c r="X16" s="207" t="s">
        <v>285</v>
      </c>
      <c r="Y16" s="230"/>
    </row>
    <row r="17" spans="2:32">
      <c r="B17" s="289" t="s">
        <v>256</v>
      </c>
      <c r="C17" s="231" t="s">
        <v>250</v>
      </c>
      <c r="D17" s="232">
        <f>K17/L17</f>
        <v>17.291811795783499</v>
      </c>
      <c r="E17" s="137">
        <f>X20/O37</f>
        <v>4.375</v>
      </c>
      <c r="F17" s="137">
        <f>$W$20</f>
        <v>0.14000000000000001</v>
      </c>
      <c r="G17" s="197">
        <f>F17*O39*$Y$4*2</f>
        <v>190.61868000000001</v>
      </c>
      <c r="H17" s="233">
        <v>30</v>
      </c>
      <c r="I17" s="137">
        <f>Q9/H17*P39*7.45*2</f>
        <v>324.82745</v>
      </c>
      <c r="J17" s="137">
        <f>I17+G17</f>
        <v>515.44613000000004</v>
      </c>
      <c r="K17" s="137">
        <f>J17/X20</f>
        <v>14.727032285714287</v>
      </c>
      <c r="L17" s="92">
        <v>0.85167664670658638</v>
      </c>
      <c r="N17" s="202"/>
      <c r="O17" s="202"/>
      <c r="P17" s="202" t="s">
        <v>247</v>
      </c>
      <c r="Q17" s="202"/>
      <c r="R17" s="202"/>
      <c r="U17" s="202"/>
      <c r="V17" s="203" t="s">
        <v>286</v>
      </c>
      <c r="W17" s="225" t="s">
        <v>287</v>
      </c>
      <c r="X17" s="204" t="s">
        <v>288</v>
      </c>
      <c r="Y17" s="230"/>
    </row>
    <row r="18" spans="2:32">
      <c r="B18" s="289"/>
      <c r="C18" s="231" t="s">
        <v>251</v>
      </c>
      <c r="D18" s="232">
        <f t="shared" ref="D18:D19" si="4">K18/L18</f>
        <v>19.692862217133236</v>
      </c>
      <c r="E18" s="137">
        <f>X20/O37</f>
        <v>4.375</v>
      </c>
      <c r="F18" s="137">
        <f>$W$20</f>
        <v>0.14000000000000001</v>
      </c>
      <c r="G18" s="197">
        <f>F18*O39*$Y$4*2</f>
        <v>190.61868000000001</v>
      </c>
      <c r="H18" s="233">
        <v>35</v>
      </c>
      <c r="I18" s="137">
        <f>R9/H18*P39*7.45*2</f>
        <v>396.39960000000002</v>
      </c>
      <c r="J18" s="137">
        <f>I18+G18</f>
        <v>587.01828</v>
      </c>
      <c r="K18" s="137">
        <f>J18/X20</f>
        <v>16.771950857142858</v>
      </c>
      <c r="L18" s="137">
        <v>0.85167664670658605</v>
      </c>
      <c r="N18" s="205" t="s">
        <v>255</v>
      </c>
      <c r="O18" s="209" t="s">
        <v>253</v>
      </c>
      <c r="P18" s="209" t="s">
        <v>255</v>
      </c>
      <c r="Q18" s="209">
        <v>110</v>
      </c>
      <c r="R18" s="209">
        <v>320</v>
      </c>
      <c r="S18" s="207">
        <v>500</v>
      </c>
      <c r="U18" s="200" t="s">
        <v>260</v>
      </c>
      <c r="V18" s="234">
        <v>87</v>
      </c>
      <c r="W18" s="234">
        <f>0.3+0.05</f>
        <v>0.35</v>
      </c>
      <c r="X18" s="201">
        <v>31.2</v>
      </c>
    </row>
    <row r="19" spans="2:32">
      <c r="B19" s="289"/>
      <c r="C19" s="231" t="s">
        <v>252</v>
      </c>
      <c r="D19" s="232">
        <f t="shared" si="4"/>
        <v>20.108428636212984</v>
      </c>
      <c r="E19" s="137">
        <f>X20/O37</f>
        <v>4.375</v>
      </c>
      <c r="F19" s="137">
        <f>$W$20</f>
        <v>0.14000000000000001</v>
      </c>
      <c r="G19" s="197">
        <f>F19*O39*$Y$4*2</f>
        <v>190.61868000000001</v>
      </c>
      <c r="H19" s="233">
        <v>40</v>
      </c>
      <c r="I19" s="137">
        <f>S9/H19*P39*7.45*2</f>
        <v>408.78708749999998</v>
      </c>
      <c r="J19" s="137">
        <f>I19+G19</f>
        <v>599.40576750000002</v>
      </c>
      <c r="K19" s="137">
        <f>J19/X20</f>
        <v>17.125879071428571</v>
      </c>
      <c r="L19" s="137">
        <v>0.85167664670658638</v>
      </c>
      <c r="N19" s="214" t="s">
        <v>258</v>
      </c>
      <c r="O19" s="215" t="s">
        <v>289</v>
      </c>
      <c r="P19" s="215" t="s">
        <v>260</v>
      </c>
      <c r="Q19" s="215">
        <v>0</v>
      </c>
      <c r="R19" s="215">
        <v>0</v>
      </c>
      <c r="S19" s="212">
        <v>0</v>
      </c>
      <c r="U19" s="235" t="s">
        <v>19</v>
      </c>
      <c r="V19" s="236">
        <v>87</v>
      </c>
      <c r="W19" s="236">
        <f>0.3+0.05</f>
        <v>0.35</v>
      </c>
      <c r="X19" s="212">
        <f>0.5*44</f>
        <v>22</v>
      </c>
      <c r="Z19" s="197" t="s">
        <v>290</v>
      </c>
      <c r="AF19" s="137" t="s">
        <v>291</v>
      </c>
    </row>
    <row r="20" spans="2:32">
      <c r="B20" s="290" t="s">
        <v>256</v>
      </c>
      <c r="C20" s="237" t="s">
        <v>250</v>
      </c>
      <c r="D20" s="237">
        <v>8.3264705882352938</v>
      </c>
      <c r="E20" s="238"/>
      <c r="F20" s="239"/>
      <c r="N20" s="210"/>
      <c r="O20" s="215" t="s">
        <v>289</v>
      </c>
      <c r="P20" s="215" t="s">
        <v>263</v>
      </c>
      <c r="Q20" s="240">
        <v>43501</v>
      </c>
      <c r="R20" s="240">
        <v>126547</v>
      </c>
      <c r="S20" s="241">
        <v>197730</v>
      </c>
      <c r="U20" s="242" t="s">
        <v>263</v>
      </c>
      <c r="V20" s="225">
        <v>104</v>
      </c>
      <c r="W20" s="225">
        <f>0.07+0.07</f>
        <v>0.14000000000000001</v>
      </c>
      <c r="X20" s="204">
        <v>35</v>
      </c>
    </row>
    <row r="21" spans="2:32">
      <c r="B21" s="290"/>
      <c r="C21" s="237" t="s">
        <v>251</v>
      </c>
      <c r="D21" s="237">
        <v>10.692941176470589</v>
      </c>
      <c r="E21" s="238"/>
      <c r="F21" s="239"/>
      <c r="N21" s="214" t="s">
        <v>265</v>
      </c>
      <c r="O21" s="215" t="s">
        <v>289</v>
      </c>
      <c r="P21" s="215" t="s">
        <v>260</v>
      </c>
      <c r="Q21" s="240">
        <v>31210</v>
      </c>
      <c r="R21" s="240">
        <v>90793</v>
      </c>
      <c r="S21" s="241">
        <v>141865</v>
      </c>
    </row>
    <row r="22" spans="2:32">
      <c r="B22" s="290"/>
      <c r="C22" s="237" t="s">
        <v>252</v>
      </c>
      <c r="D22" s="237">
        <v>12.095294117647057</v>
      </c>
      <c r="E22" s="238"/>
      <c r="F22" s="239"/>
      <c r="N22" s="214"/>
      <c r="O22" s="215" t="s">
        <v>289</v>
      </c>
      <c r="P22" s="215" t="s">
        <v>263</v>
      </c>
      <c r="Q22" s="240">
        <v>38063</v>
      </c>
      <c r="R22" s="240">
        <v>110729</v>
      </c>
      <c r="S22" s="241">
        <v>173013</v>
      </c>
    </row>
    <row r="23" spans="2:32">
      <c r="B23" s="289" t="s">
        <v>266</v>
      </c>
      <c r="C23" s="231" t="s">
        <v>250</v>
      </c>
      <c r="D23" s="232">
        <f>K23/L23</f>
        <v>2.1122589564355603</v>
      </c>
      <c r="E23" s="137">
        <f>$X$18/$O$37</f>
        <v>3.9</v>
      </c>
      <c r="F23" s="137">
        <f>$W$19</f>
        <v>0.35</v>
      </c>
      <c r="G23" s="197">
        <f>F23*$O$39*$Y$4*2</f>
        <v>476.54669999999999</v>
      </c>
      <c r="H23" s="233">
        <v>30</v>
      </c>
      <c r="I23" s="137">
        <f>$Q$10/H23*$P$39*7.45*2</f>
        <v>324.82745</v>
      </c>
      <c r="J23" s="137">
        <f>I23+G23</f>
        <v>801.37414999999999</v>
      </c>
      <c r="K23" s="92">
        <f>J23/$X$18</f>
        <v>25.685068910256412</v>
      </c>
      <c r="L23" s="92">
        <v>12.16</v>
      </c>
      <c r="N23" s="214" t="s">
        <v>269</v>
      </c>
      <c r="O23" s="215" t="s">
        <v>289</v>
      </c>
      <c r="P23" s="215" t="s">
        <v>260</v>
      </c>
      <c r="Q23" s="240">
        <v>62420</v>
      </c>
      <c r="R23" s="240">
        <v>181587</v>
      </c>
      <c r="S23" s="241">
        <v>283729</v>
      </c>
      <c r="W23" s="137">
        <f>60*W19</f>
        <v>21</v>
      </c>
    </row>
    <row r="24" spans="2:32">
      <c r="B24" s="289"/>
      <c r="C24" s="231" t="s">
        <v>251</v>
      </c>
      <c r="D24" s="232">
        <f t="shared" ref="D24:D25" si="5">K24/L24</f>
        <v>2.3009085589574898</v>
      </c>
      <c r="E24" s="137">
        <f>$X$18/$O$37</f>
        <v>3.9</v>
      </c>
      <c r="F24" s="137">
        <f>$W$19</f>
        <v>0.35</v>
      </c>
      <c r="G24" s="197">
        <f>F24*$O$39*$Y$4*2</f>
        <v>476.54669999999999</v>
      </c>
      <c r="H24" s="233">
        <v>35</v>
      </c>
      <c r="I24" s="137">
        <f>$R$10/H24*$P$39*7.45*2</f>
        <v>396.39960000000002</v>
      </c>
      <c r="J24" s="137">
        <f>I24+G24</f>
        <v>872.94630000000006</v>
      </c>
      <c r="K24" s="92">
        <f t="shared" ref="K24:K25" si="6">J24/$X$18</f>
        <v>27.979048076923078</v>
      </c>
      <c r="L24" s="92">
        <v>12.16</v>
      </c>
      <c r="N24" s="203"/>
      <c r="O24" s="225" t="s">
        <v>289</v>
      </c>
      <c r="P24" s="225" t="s">
        <v>263</v>
      </c>
      <c r="Q24" s="243">
        <v>32625</v>
      </c>
      <c r="R24" s="243">
        <v>94910</v>
      </c>
      <c r="S24" s="244">
        <v>148297</v>
      </c>
      <c r="W24" s="137">
        <f>60*W20</f>
        <v>8.4</v>
      </c>
    </row>
    <row r="25" spans="2:32">
      <c r="B25" s="289"/>
      <c r="C25" s="231" t="s">
        <v>252</v>
      </c>
      <c r="D25" s="232">
        <f t="shared" si="5"/>
        <v>2.33355945170167</v>
      </c>
      <c r="E25" s="137">
        <f>$X$18/$O$37</f>
        <v>3.9</v>
      </c>
      <c r="F25" s="137">
        <f>$W$19</f>
        <v>0.35</v>
      </c>
      <c r="G25" s="197">
        <f>F25*$O$39*$Y$4*2</f>
        <v>476.54669999999999</v>
      </c>
      <c r="H25" s="233">
        <v>40</v>
      </c>
      <c r="I25" s="137">
        <f>$S$10/H25*$P$39*7.45*2</f>
        <v>408.78708749999998</v>
      </c>
      <c r="J25" s="137">
        <f>I25+G25</f>
        <v>885.33378749999997</v>
      </c>
      <c r="K25" s="92">
        <f t="shared" si="6"/>
        <v>28.376082932692306</v>
      </c>
      <c r="L25" s="92">
        <v>12.16</v>
      </c>
      <c r="N25" s="226" t="s">
        <v>272</v>
      </c>
    </row>
    <row r="26" spans="2:32">
      <c r="B26" s="291" t="s">
        <v>266</v>
      </c>
      <c r="C26" s="237" t="s">
        <v>250</v>
      </c>
      <c r="D26" s="237">
        <v>8.3264705882352938</v>
      </c>
      <c r="N26" s="226"/>
    </row>
    <row r="27" spans="2:32">
      <c r="B27" s="290"/>
      <c r="C27" s="237" t="s">
        <v>251</v>
      </c>
      <c r="D27" s="237">
        <v>10.692941176470589</v>
      </c>
    </row>
    <row r="28" spans="2:32">
      <c r="B28" s="290"/>
      <c r="C28" s="237" t="s">
        <v>252</v>
      </c>
      <c r="D28" s="237">
        <v>12.095294117647057</v>
      </c>
      <c r="O28" s="196"/>
    </row>
    <row r="29" spans="2:32">
      <c r="B29" s="289" t="s">
        <v>19</v>
      </c>
      <c r="C29" s="231" t="s">
        <v>250</v>
      </c>
      <c r="D29" s="232">
        <f>K29/L29</f>
        <v>2.512144670846395</v>
      </c>
      <c r="E29" s="137">
        <f t="shared" ref="E29:E34" si="7">$X$18/$O$37</f>
        <v>3.9</v>
      </c>
      <c r="F29" s="137">
        <f t="shared" ref="F29:F34" si="8">$W$18</f>
        <v>0.35</v>
      </c>
      <c r="G29" s="197">
        <f t="shared" ref="G29:G34" si="9">F29*$O$39*$Y$4*2</f>
        <v>476.54669999999999</v>
      </c>
      <c r="H29" s="233">
        <v>30</v>
      </c>
      <c r="I29" s="137">
        <f>$Q$11/H29*$P$39*7.45*2</f>
        <v>324.82745</v>
      </c>
      <c r="J29" s="137">
        <f t="shared" ref="J29:J34" si="10">I29+G29</f>
        <v>801.37414999999999</v>
      </c>
      <c r="K29" s="92">
        <f t="shared" ref="K29:K34" si="11">J29/$X$19</f>
        <v>36.426097727272726</v>
      </c>
      <c r="L29" s="92">
        <v>14.5</v>
      </c>
      <c r="M29" s="197"/>
      <c r="N29" s="245" t="s">
        <v>292</v>
      </c>
      <c r="O29" s="246" t="s">
        <v>293</v>
      </c>
      <c r="P29" s="202"/>
      <c r="Q29" s="202"/>
    </row>
    <row r="30" spans="2:32">
      <c r="B30" s="289"/>
      <c r="C30" s="231" t="s">
        <v>251</v>
      </c>
      <c r="D30" s="232">
        <f t="shared" ref="D30:D31" si="12">K30/L30</f>
        <v>2.7365087774294672</v>
      </c>
      <c r="E30" s="137">
        <f t="shared" si="7"/>
        <v>3.9</v>
      </c>
      <c r="F30" s="137">
        <f t="shared" si="8"/>
        <v>0.35</v>
      </c>
      <c r="G30" s="197">
        <f t="shared" si="9"/>
        <v>476.54669999999999</v>
      </c>
      <c r="H30" s="233">
        <v>35</v>
      </c>
      <c r="I30" s="137">
        <f>$R$11/H30*$P$39*7.45*2</f>
        <v>396.39960000000002</v>
      </c>
      <c r="J30" s="137">
        <f t="shared" si="10"/>
        <v>872.94630000000006</v>
      </c>
      <c r="K30" s="92">
        <f t="shared" si="11"/>
        <v>39.679377272727272</v>
      </c>
      <c r="L30" s="92">
        <v>14.5</v>
      </c>
      <c r="M30" s="92"/>
      <c r="N30" s="247" t="s">
        <v>286</v>
      </c>
      <c r="O30" s="248" t="s">
        <v>294</v>
      </c>
      <c r="P30" s="202"/>
      <c r="Q30" s="202"/>
    </row>
    <row r="31" spans="2:32">
      <c r="B31" s="289"/>
      <c r="C31" s="231" t="s">
        <v>252</v>
      </c>
      <c r="D31" s="232">
        <f t="shared" si="12"/>
        <v>2.7753410266457679</v>
      </c>
      <c r="E31" s="137">
        <f t="shared" si="7"/>
        <v>3.9</v>
      </c>
      <c r="F31" s="137">
        <f t="shared" si="8"/>
        <v>0.35</v>
      </c>
      <c r="G31" s="197">
        <f t="shared" si="9"/>
        <v>476.54669999999999</v>
      </c>
      <c r="H31" s="233">
        <v>40</v>
      </c>
      <c r="I31" s="137">
        <f>$S$11/H31*$P$39*7.45*2</f>
        <v>408.78708749999998</v>
      </c>
      <c r="J31" s="137">
        <f t="shared" si="10"/>
        <v>885.33378749999997</v>
      </c>
      <c r="K31" s="92">
        <f t="shared" si="11"/>
        <v>40.242444886363636</v>
      </c>
      <c r="L31" s="92">
        <v>14.5</v>
      </c>
      <c r="N31" s="249">
        <v>32.67</v>
      </c>
      <c r="O31" s="250">
        <v>1.55</v>
      </c>
      <c r="P31" s="202"/>
      <c r="Q31" s="202"/>
    </row>
    <row r="32" spans="2:32">
      <c r="B32" s="289" t="s">
        <v>270</v>
      </c>
      <c r="C32" s="231" t="s">
        <v>250</v>
      </c>
      <c r="D32" s="232">
        <f>K32/L32</f>
        <v>2.512144670846395</v>
      </c>
      <c r="E32" s="137">
        <f t="shared" si="7"/>
        <v>3.9</v>
      </c>
      <c r="F32" s="137">
        <f t="shared" si="8"/>
        <v>0.35</v>
      </c>
      <c r="G32" s="197">
        <f t="shared" si="9"/>
        <v>476.54669999999999</v>
      </c>
      <c r="H32" s="233">
        <v>30</v>
      </c>
      <c r="I32" s="137">
        <f>$Q$11/H32*$P$39*7.45*2</f>
        <v>324.82745</v>
      </c>
      <c r="J32" s="137">
        <f t="shared" si="10"/>
        <v>801.37414999999999</v>
      </c>
      <c r="K32" s="92">
        <f t="shared" si="11"/>
        <v>36.426097727272726</v>
      </c>
      <c r="L32" s="92">
        <v>14.5</v>
      </c>
      <c r="N32" s="226" t="s">
        <v>295</v>
      </c>
      <c r="O32" s="251"/>
      <c r="P32" s="202"/>
      <c r="Q32" s="202"/>
    </row>
    <row r="33" spans="2:22">
      <c r="B33" s="289"/>
      <c r="C33" s="231" t="s">
        <v>251</v>
      </c>
      <c r="D33" s="232">
        <f t="shared" ref="D33:D34" si="13">K33/L33</f>
        <v>2.7365087774294672</v>
      </c>
      <c r="E33" s="137">
        <f t="shared" si="7"/>
        <v>3.9</v>
      </c>
      <c r="F33" s="137">
        <f t="shared" si="8"/>
        <v>0.35</v>
      </c>
      <c r="G33" s="197">
        <f t="shared" si="9"/>
        <v>476.54669999999999</v>
      </c>
      <c r="H33" s="233">
        <v>35</v>
      </c>
      <c r="I33" s="137">
        <f>$R$11/H33*$P$39*7.45*2</f>
        <v>396.39960000000002</v>
      </c>
      <c r="J33" s="137">
        <f t="shared" si="10"/>
        <v>872.94630000000006</v>
      </c>
      <c r="K33" s="92">
        <f t="shared" si="11"/>
        <v>39.679377272727272</v>
      </c>
      <c r="L33" s="92">
        <v>14.5</v>
      </c>
      <c r="N33" s="226"/>
      <c r="O33" s="251"/>
      <c r="P33" s="202"/>
      <c r="Q33" s="202"/>
    </row>
    <row r="34" spans="2:22">
      <c r="B34" s="289"/>
      <c r="C34" s="231" t="s">
        <v>252</v>
      </c>
      <c r="D34" s="232">
        <f t="shared" si="13"/>
        <v>2.7753410266457679</v>
      </c>
      <c r="E34" s="137">
        <f t="shared" si="7"/>
        <v>3.9</v>
      </c>
      <c r="F34" s="137">
        <f t="shared" si="8"/>
        <v>0.35</v>
      </c>
      <c r="G34" s="197">
        <f t="shared" si="9"/>
        <v>476.54669999999999</v>
      </c>
      <c r="H34" s="233">
        <v>40</v>
      </c>
      <c r="I34" s="137">
        <f>$S$11/H34*$P$39*7.45*2</f>
        <v>408.78708749999998</v>
      </c>
      <c r="J34" s="137">
        <f t="shared" si="10"/>
        <v>885.33378749999997</v>
      </c>
      <c r="K34" s="92">
        <f t="shared" si="11"/>
        <v>40.242444886363636</v>
      </c>
      <c r="L34" s="92">
        <v>14.5</v>
      </c>
      <c r="N34" s="226"/>
      <c r="O34" s="251"/>
      <c r="P34" s="202"/>
      <c r="Q34" s="202"/>
    </row>
    <row r="35" spans="2:22">
      <c r="N35" s="208" t="s">
        <v>296</v>
      </c>
      <c r="O35" s="251"/>
      <c r="P35" s="202"/>
    </row>
    <row r="36" spans="2:22">
      <c r="N36" s="292" t="s">
        <v>297</v>
      </c>
      <c r="O36" s="293"/>
      <c r="P36" s="252" t="s">
        <v>298</v>
      </c>
    </row>
    <row r="37" spans="2:22">
      <c r="N37" s="253">
        <v>6</v>
      </c>
      <c r="O37" s="254">
        <v>8</v>
      </c>
      <c r="P37" s="246">
        <v>10</v>
      </c>
    </row>
    <row r="38" spans="2:22">
      <c r="N38" s="255" t="s">
        <v>299</v>
      </c>
      <c r="O38" s="256" t="s">
        <v>299</v>
      </c>
      <c r="P38" s="250" t="s">
        <v>299</v>
      </c>
      <c r="U38" s="202"/>
      <c r="V38" s="196"/>
    </row>
    <row r="39" spans="2:22">
      <c r="N39" s="257">
        <v>66.150000000000006</v>
      </c>
      <c r="O39" s="258">
        <v>91.38</v>
      </c>
      <c r="P39" s="259">
        <v>110.85</v>
      </c>
      <c r="Q39" s="202" t="s">
        <v>300</v>
      </c>
    </row>
    <row r="40" spans="2:22">
      <c r="N40" s="226" t="s">
        <v>295</v>
      </c>
      <c r="O40" s="251"/>
      <c r="P40" s="202"/>
      <c r="Q40" s="202"/>
    </row>
    <row r="50" spans="19:19">
      <c r="S50" s="197"/>
    </row>
    <row r="51" spans="19:19">
      <c r="S51" s="197"/>
    </row>
  </sheetData>
  <mergeCells count="8">
    <mergeCell ref="B32:B34"/>
    <mergeCell ref="N36:O36"/>
    <mergeCell ref="C4:E4"/>
    <mergeCell ref="B17:B19"/>
    <mergeCell ref="B20:B22"/>
    <mergeCell ref="B23:B25"/>
    <mergeCell ref="B26:B28"/>
    <mergeCell ref="B29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8"/>
  <sheetViews>
    <sheetView zoomScaleNormal="100" workbookViewId="0">
      <selection activeCell="N19" sqref="N19"/>
    </sheetView>
  </sheetViews>
  <sheetFormatPr defaultRowHeight="14.4"/>
  <sheetData>
    <row r="1" spans="2:12" ht="15" thickBot="1"/>
    <row r="2" spans="2:12" ht="14.4" customHeight="1">
      <c r="B2" s="278" t="s">
        <v>166</v>
      </c>
      <c r="C2" s="279"/>
      <c r="D2" s="279"/>
      <c r="E2" s="279"/>
      <c r="F2" s="279"/>
      <c r="G2" s="279"/>
      <c r="H2" s="279"/>
      <c r="I2" s="279"/>
      <c r="J2" s="279"/>
      <c r="K2" s="279"/>
      <c r="L2" s="280"/>
    </row>
    <row r="3" spans="2:12">
      <c r="B3" s="281"/>
      <c r="C3" s="276"/>
      <c r="D3" s="276"/>
      <c r="E3" s="276"/>
      <c r="F3" s="276"/>
      <c r="G3" s="276"/>
      <c r="H3" s="276"/>
      <c r="I3" s="276"/>
      <c r="J3" s="276"/>
      <c r="K3" s="276"/>
      <c r="L3" s="282"/>
    </row>
    <row r="4" spans="2:12">
      <c r="B4" s="281"/>
      <c r="C4" s="276"/>
      <c r="D4" s="276"/>
      <c r="E4" s="276"/>
      <c r="F4" s="276"/>
      <c r="G4" s="276"/>
      <c r="H4" s="276"/>
      <c r="I4" s="276"/>
      <c r="J4" s="276"/>
      <c r="K4" s="276"/>
      <c r="L4" s="282"/>
    </row>
    <row r="5" spans="2:12">
      <c r="B5" s="281"/>
      <c r="C5" s="276"/>
      <c r="D5" s="276"/>
      <c r="E5" s="276"/>
      <c r="F5" s="276"/>
      <c r="G5" s="276"/>
      <c r="H5" s="276"/>
      <c r="I5" s="276"/>
      <c r="J5" s="276"/>
      <c r="K5" s="276"/>
      <c r="L5" s="282"/>
    </row>
    <row r="6" spans="2:12">
      <c r="B6" s="281"/>
      <c r="C6" s="276"/>
      <c r="D6" s="276"/>
      <c r="E6" s="276"/>
      <c r="F6" s="276"/>
      <c r="G6" s="276"/>
      <c r="H6" s="276"/>
      <c r="I6" s="276"/>
      <c r="J6" s="276"/>
      <c r="K6" s="276"/>
      <c r="L6" s="282"/>
    </row>
    <row r="7" spans="2:12">
      <c r="B7" s="281"/>
      <c r="C7" s="276"/>
      <c r="D7" s="276"/>
      <c r="E7" s="276"/>
      <c r="F7" s="276"/>
      <c r="G7" s="276"/>
      <c r="H7" s="276"/>
      <c r="I7" s="276"/>
      <c r="J7" s="276"/>
      <c r="K7" s="276"/>
      <c r="L7" s="282"/>
    </row>
    <row r="8" spans="2:12" ht="15" thickBot="1">
      <c r="B8" s="283"/>
      <c r="C8" s="284"/>
      <c r="D8" s="284"/>
      <c r="E8" s="284"/>
      <c r="F8" s="284"/>
      <c r="G8" s="284"/>
      <c r="H8" s="284"/>
      <c r="I8" s="284"/>
      <c r="J8" s="284"/>
      <c r="K8" s="284"/>
      <c r="L8" s="285"/>
    </row>
  </sheetData>
  <mergeCells count="1">
    <mergeCell ref="B2:L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AU44"/>
  <sheetViews>
    <sheetView zoomScale="80" zoomScaleNormal="80" workbookViewId="0">
      <selection activeCell="K25" sqref="K25"/>
    </sheetView>
  </sheetViews>
  <sheetFormatPr defaultRowHeight="14.4"/>
  <cols>
    <col min="2" max="2" width="10.109375" bestFit="1" customWidth="1"/>
    <col min="3" max="3" width="9.88671875" bestFit="1" customWidth="1"/>
    <col min="4" max="4" width="11" bestFit="1" customWidth="1"/>
    <col min="5" max="5" width="11.33203125" bestFit="1" customWidth="1"/>
    <col min="6" max="6" width="11.44140625" bestFit="1" customWidth="1"/>
    <col min="7" max="7" width="9.5546875" bestFit="1" customWidth="1"/>
    <col min="8" max="9" width="10.5546875" customWidth="1"/>
    <col min="10" max="10" width="14.6640625" bestFit="1" customWidth="1"/>
    <col min="11" max="11" width="10.6640625" bestFit="1" customWidth="1"/>
    <col min="12" max="12" width="12.44140625" customWidth="1"/>
    <col min="13" max="13" width="7.44140625" bestFit="1" customWidth="1"/>
    <col min="14" max="14" width="8.44140625" bestFit="1" customWidth="1"/>
    <col min="15" max="15" width="8.5546875" bestFit="1" customWidth="1"/>
    <col min="16" max="16" width="8.44140625" bestFit="1" customWidth="1"/>
    <col min="18" max="18" width="16.6640625" bestFit="1" customWidth="1"/>
    <col min="19" max="19" width="10.6640625" bestFit="1" customWidth="1"/>
    <col min="20" max="20" width="23.88671875" bestFit="1" customWidth="1"/>
    <col min="26" max="26" width="9.88671875" bestFit="1" customWidth="1"/>
    <col min="28" max="28" width="10.88671875" bestFit="1" customWidth="1"/>
    <col min="36" max="36" width="19.44140625" bestFit="1" customWidth="1"/>
    <col min="42" max="42" width="9.109375" customWidth="1"/>
  </cols>
  <sheetData>
    <row r="1" spans="2:47">
      <c r="B1" s="6" t="s">
        <v>69</v>
      </c>
    </row>
    <row r="2" spans="2:47">
      <c r="B2" s="7" t="s">
        <v>70</v>
      </c>
    </row>
    <row r="3" spans="2:47"/>
    <row r="4" spans="2:47">
      <c r="B4" s="6" t="s">
        <v>7</v>
      </c>
      <c r="J4" s="6" t="s">
        <v>46</v>
      </c>
      <c r="R4" s="6" t="s">
        <v>8</v>
      </c>
      <c r="Z4" s="6" t="s">
        <v>62</v>
      </c>
      <c r="AH4" s="6" t="s">
        <v>67</v>
      </c>
      <c r="AP4" s="55" t="s">
        <v>64</v>
      </c>
      <c r="AR4" s="195" t="s">
        <v>232</v>
      </c>
    </row>
    <row r="5" spans="2:47">
      <c r="E5" s="195"/>
      <c r="L5" s="195" t="s">
        <v>232</v>
      </c>
      <c r="T5" s="195" t="s">
        <v>232</v>
      </c>
      <c r="AB5" s="195" t="s">
        <v>232</v>
      </c>
      <c r="AJ5" s="195" t="s">
        <v>232</v>
      </c>
      <c r="AP5" s="8" t="s">
        <v>65</v>
      </c>
    </row>
    <row r="6" spans="2:47">
      <c r="B6" s="61" t="s">
        <v>4</v>
      </c>
      <c r="J6" s="62" t="s">
        <v>4</v>
      </c>
      <c r="R6" s="63" t="s">
        <v>4</v>
      </c>
      <c r="Z6" s="64" t="s">
        <v>4</v>
      </c>
      <c r="AH6" s="65" t="s">
        <v>4</v>
      </c>
      <c r="AP6" s="66" t="s">
        <v>4</v>
      </c>
    </row>
    <row r="7" spans="2:47" ht="15" thickBot="1">
      <c r="B7" s="1" t="s">
        <v>3</v>
      </c>
      <c r="C7" s="1" t="s">
        <v>0</v>
      </c>
      <c r="D7" s="2" t="s">
        <v>1</v>
      </c>
      <c r="E7" s="5" t="s">
        <v>2</v>
      </c>
      <c r="F7" s="3" t="s">
        <v>10</v>
      </c>
      <c r="G7" s="4" t="s">
        <v>354</v>
      </c>
      <c r="J7" s="35" t="s">
        <v>3</v>
      </c>
      <c r="K7" s="35" t="s">
        <v>0</v>
      </c>
      <c r="L7" s="36" t="s">
        <v>1</v>
      </c>
      <c r="M7" s="39" t="s">
        <v>2</v>
      </c>
      <c r="N7" s="37" t="s">
        <v>10</v>
      </c>
      <c r="O7" s="38" t="s">
        <v>354</v>
      </c>
      <c r="R7" s="40" t="s">
        <v>3</v>
      </c>
      <c r="S7" s="40" t="s">
        <v>0</v>
      </c>
      <c r="T7" s="41" t="s">
        <v>1</v>
      </c>
      <c r="U7" s="44" t="s">
        <v>2</v>
      </c>
      <c r="V7" s="42" t="s">
        <v>10</v>
      </c>
      <c r="W7" s="43" t="s">
        <v>354</v>
      </c>
      <c r="Z7" s="45" t="s">
        <v>3</v>
      </c>
      <c r="AA7" s="45" t="s">
        <v>0</v>
      </c>
      <c r="AB7" s="46" t="s">
        <v>1</v>
      </c>
      <c r="AC7" s="49" t="s">
        <v>2</v>
      </c>
      <c r="AD7" s="47" t="s">
        <v>10</v>
      </c>
      <c r="AE7" s="48" t="s">
        <v>354</v>
      </c>
      <c r="AH7" s="50" t="s">
        <v>3</v>
      </c>
      <c r="AI7" s="50" t="s">
        <v>0</v>
      </c>
      <c r="AJ7" s="51" t="s">
        <v>1</v>
      </c>
      <c r="AK7" s="54" t="s">
        <v>2</v>
      </c>
      <c r="AL7" s="52" t="s">
        <v>10</v>
      </c>
      <c r="AM7" s="53" t="s">
        <v>354</v>
      </c>
      <c r="AP7" s="56" t="s">
        <v>3</v>
      </c>
      <c r="AQ7" s="56" t="s">
        <v>0</v>
      </c>
      <c r="AR7" s="57" t="s">
        <v>1</v>
      </c>
      <c r="AS7" s="60" t="s">
        <v>2</v>
      </c>
      <c r="AT7" s="58" t="s">
        <v>10</v>
      </c>
      <c r="AU7" s="59" t="s">
        <v>354</v>
      </c>
    </row>
    <row r="8" spans="2:47">
      <c r="B8" t="s">
        <v>11</v>
      </c>
      <c r="C8">
        <v>2010</v>
      </c>
      <c r="D8" t="s">
        <v>321</v>
      </c>
      <c r="E8" t="s">
        <v>13</v>
      </c>
      <c r="F8" t="s">
        <v>14</v>
      </c>
      <c r="G8" s="137">
        <f>DATA_Delivery_costs!$M$19</f>
        <v>29.930247250391361</v>
      </c>
      <c r="J8" t="s">
        <v>11</v>
      </c>
      <c r="K8">
        <v>2010</v>
      </c>
      <c r="L8" t="s">
        <v>324</v>
      </c>
      <c r="M8" t="s">
        <v>60</v>
      </c>
      <c r="N8" t="s">
        <v>14</v>
      </c>
      <c r="O8">
        <f>DATA_Delivery_costs!$J$10+DATA_Delivery_costs!$K$10</f>
        <v>34.627008850744161</v>
      </c>
      <c r="R8" t="s">
        <v>11</v>
      </c>
      <c r="S8">
        <v>2010</v>
      </c>
      <c r="T8" t="s">
        <v>325</v>
      </c>
      <c r="U8" t="s">
        <v>16</v>
      </c>
      <c r="V8" t="s">
        <v>14</v>
      </c>
      <c r="W8">
        <f>DATA_Delivery_costs!$J$11+DATA_Delivery_costs!$K$11</f>
        <v>28.380130072999396</v>
      </c>
      <c r="Z8" t="s">
        <v>11</v>
      </c>
      <c r="AA8">
        <v>2014</v>
      </c>
      <c r="AB8" t="s">
        <v>320</v>
      </c>
      <c r="AC8" t="s">
        <v>63</v>
      </c>
      <c r="AD8" t="s">
        <v>14</v>
      </c>
      <c r="AE8">
        <f>DATA_Delivery_costs!$J$16</f>
        <v>2.1273740625233617</v>
      </c>
      <c r="AH8" t="s">
        <v>11</v>
      </c>
      <c r="AI8">
        <v>2014</v>
      </c>
      <c r="AJ8" t="s">
        <v>327</v>
      </c>
      <c r="AK8" t="s">
        <v>68</v>
      </c>
      <c r="AL8" t="s">
        <v>14</v>
      </c>
      <c r="AM8">
        <f>DATA_Delivery_costs!$J$15</f>
        <v>2.1273740625233617</v>
      </c>
      <c r="AP8" t="s">
        <v>11</v>
      </c>
      <c r="AQ8">
        <v>2014</v>
      </c>
      <c r="AR8" t="s">
        <v>66</v>
      </c>
      <c r="AS8" t="s">
        <v>64</v>
      </c>
      <c r="AT8" t="s">
        <v>14</v>
      </c>
      <c r="AU8">
        <f>DATA_Delivery_costs!$M$10</f>
        <v>34.627008850744161</v>
      </c>
    </row>
    <row r="9" spans="2:47">
      <c r="B9" t="s">
        <v>11</v>
      </c>
      <c r="C9">
        <v>0</v>
      </c>
      <c r="D9" t="s">
        <v>321</v>
      </c>
      <c r="E9" t="s">
        <v>13</v>
      </c>
      <c r="F9" t="s">
        <v>14</v>
      </c>
      <c r="G9">
        <v>3</v>
      </c>
      <c r="J9" t="s">
        <v>11</v>
      </c>
      <c r="K9">
        <v>0</v>
      </c>
      <c r="L9" t="s">
        <v>324</v>
      </c>
      <c r="M9" t="s">
        <v>60</v>
      </c>
      <c r="N9" t="s">
        <v>14</v>
      </c>
      <c r="O9">
        <v>3</v>
      </c>
      <c r="R9" t="s">
        <v>11</v>
      </c>
      <c r="S9">
        <v>0</v>
      </c>
      <c r="T9" t="s">
        <v>325</v>
      </c>
      <c r="U9" t="s">
        <v>16</v>
      </c>
      <c r="V9" t="s">
        <v>14</v>
      </c>
      <c r="W9">
        <v>3</v>
      </c>
      <c r="Z9" t="s">
        <v>11</v>
      </c>
      <c r="AA9">
        <v>0</v>
      </c>
      <c r="AB9" s="137" t="s">
        <v>320</v>
      </c>
      <c r="AC9" t="s">
        <v>63</v>
      </c>
      <c r="AD9" t="s">
        <v>14</v>
      </c>
      <c r="AE9">
        <v>3</v>
      </c>
      <c r="AH9" t="s">
        <v>11</v>
      </c>
      <c r="AI9">
        <v>0</v>
      </c>
      <c r="AJ9" t="s">
        <v>327</v>
      </c>
      <c r="AK9" t="s">
        <v>68</v>
      </c>
      <c r="AL9" t="s">
        <v>14</v>
      </c>
      <c r="AM9">
        <v>3</v>
      </c>
      <c r="AP9" t="s">
        <v>11</v>
      </c>
      <c r="AQ9">
        <v>0</v>
      </c>
      <c r="AR9" t="s">
        <v>66</v>
      </c>
      <c r="AS9" t="s">
        <v>64</v>
      </c>
      <c r="AT9" t="s">
        <v>14</v>
      </c>
      <c r="AU9">
        <v>3</v>
      </c>
    </row>
    <row r="12" spans="2:47">
      <c r="B12" s="9" t="s">
        <v>69</v>
      </c>
    </row>
    <row r="13" spans="2:47">
      <c r="B13" s="7" t="s">
        <v>71</v>
      </c>
    </row>
    <row r="14" spans="2:47">
      <c r="E14" s="195"/>
    </row>
    <row r="15" spans="2:47">
      <c r="B15" s="9" t="s">
        <v>26</v>
      </c>
      <c r="J15" s="9" t="s">
        <v>27</v>
      </c>
      <c r="L15" s="195" t="s">
        <v>232</v>
      </c>
      <c r="R15" s="9" t="s">
        <v>74</v>
      </c>
      <c r="T15" s="195" t="s">
        <v>232</v>
      </c>
      <c r="Z15" s="9" t="s">
        <v>78</v>
      </c>
      <c r="AB15" s="195" t="s">
        <v>232</v>
      </c>
      <c r="AH15" s="81" t="s">
        <v>74</v>
      </c>
      <c r="AI15" s="137"/>
      <c r="AJ15" s="195" t="s">
        <v>232</v>
      </c>
      <c r="AK15" s="137"/>
      <c r="AL15" s="137"/>
      <c r="AM15" s="137"/>
    </row>
    <row r="16" spans="2:47">
      <c r="B16" t="s">
        <v>72</v>
      </c>
      <c r="J16" t="s">
        <v>73</v>
      </c>
      <c r="R16" t="s">
        <v>75</v>
      </c>
      <c r="Z16" t="s">
        <v>79</v>
      </c>
      <c r="AH16" s="137" t="s">
        <v>75</v>
      </c>
      <c r="AI16" s="137"/>
      <c r="AJ16" s="137"/>
      <c r="AK16" s="137"/>
      <c r="AL16" s="137"/>
      <c r="AM16" s="137"/>
    </row>
    <row r="17" spans="2:39">
      <c r="B17" s="67" t="s">
        <v>4</v>
      </c>
      <c r="J17" s="68" t="s">
        <v>4</v>
      </c>
      <c r="R17" s="69" t="s">
        <v>4</v>
      </c>
      <c r="Z17" s="70" t="s">
        <v>4</v>
      </c>
      <c r="AH17" s="143" t="s">
        <v>4</v>
      </c>
      <c r="AI17" s="137"/>
      <c r="AJ17" s="137"/>
      <c r="AK17" s="137"/>
      <c r="AL17" s="137"/>
      <c r="AM17" s="137"/>
    </row>
    <row r="18" spans="2:39" ht="15" thickBot="1">
      <c r="B18" s="15" t="s">
        <v>3</v>
      </c>
      <c r="C18" s="15" t="s">
        <v>0</v>
      </c>
      <c r="D18" s="16" t="s">
        <v>1</v>
      </c>
      <c r="E18" s="19" t="s">
        <v>2</v>
      </c>
      <c r="F18" s="17" t="s">
        <v>10</v>
      </c>
      <c r="G18" s="18" t="s">
        <v>354</v>
      </c>
      <c r="J18" s="20" t="s">
        <v>3</v>
      </c>
      <c r="K18" s="20" t="s">
        <v>0</v>
      </c>
      <c r="L18" s="21" t="s">
        <v>1</v>
      </c>
      <c r="M18" s="24" t="s">
        <v>2</v>
      </c>
      <c r="N18" s="22" t="s">
        <v>10</v>
      </c>
      <c r="O18" s="23" t="s">
        <v>354</v>
      </c>
      <c r="R18" s="25" t="s">
        <v>3</v>
      </c>
      <c r="S18" s="25" t="s">
        <v>0</v>
      </c>
      <c r="T18" s="26" t="s">
        <v>1</v>
      </c>
      <c r="U18" s="29" t="s">
        <v>2</v>
      </c>
      <c r="V18" s="27" t="s">
        <v>10</v>
      </c>
      <c r="W18" s="28" t="s">
        <v>354</v>
      </c>
      <c r="Z18" s="30" t="s">
        <v>3</v>
      </c>
      <c r="AA18" s="30" t="s">
        <v>0</v>
      </c>
      <c r="AB18" s="31" t="s">
        <v>1</v>
      </c>
      <c r="AC18" s="34" t="s">
        <v>2</v>
      </c>
      <c r="AD18" s="32" t="s">
        <v>10</v>
      </c>
      <c r="AE18" s="33" t="s">
        <v>354</v>
      </c>
      <c r="AH18" s="138" t="s">
        <v>3</v>
      </c>
      <c r="AI18" s="138" t="s">
        <v>0</v>
      </c>
      <c r="AJ18" s="139" t="s">
        <v>1</v>
      </c>
      <c r="AK18" s="142" t="s">
        <v>2</v>
      </c>
      <c r="AL18" s="140" t="s">
        <v>10</v>
      </c>
      <c r="AM18" s="141" t="s">
        <v>354</v>
      </c>
    </row>
    <row r="19" spans="2:39">
      <c r="B19" t="s">
        <v>11</v>
      </c>
      <c r="C19" s="137">
        <v>2010</v>
      </c>
      <c r="D19" t="s">
        <v>322</v>
      </c>
      <c r="E19" t="s">
        <v>29</v>
      </c>
      <c r="F19" t="s">
        <v>14</v>
      </c>
      <c r="G19" s="137">
        <f>DATA_Delivery_costs!$M$19</f>
        <v>29.930247250391361</v>
      </c>
      <c r="J19" t="s">
        <v>11</v>
      </c>
      <c r="K19">
        <v>2010</v>
      </c>
      <c r="L19" t="s">
        <v>323</v>
      </c>
      <c r="M19" t="s">
        <v>31</v>
      </c>
      <c r="N19" t="s">
        <v>14</v>
      </c>
      <c r="O19">
        <f>W8</f>
        <v>28.380130072999396</v>
      </c>
      <c r="R19" t="s">
        <v>11</v>
      </c>
      <c r="S19">
        <v>2010</v>
      </c>
      <c r="T19" s="137" t="s">
        <v>326</v>
      </c>
      <c r="U19" t="s">
        <v>76</v>
      </c>
      <c r="V19" t="s">
        <v>14</v>
      </c>
      <c r="W19">
        <f>DATA_Delivery_costs!$J$10+DATA_Delivery_costs!$K$10</f>
        <v>34.627008850744161</v>
      </c>
      <c r="Z19" t="s">
        <v>11</v>
      </c>
      <c r="AA19">
        <v>2014</v>
      </c>
      <c r="AB19" t="s">
        <v>80</v>
      </c>
      <c r="AC19" t="s">
        <v>81</v>
      </c>
      <c r="AD19" t="s">
        <v>14</v>
      </c>
      <c r="AE19">
        <f>DATA_Delivery_costs!$J$16</f>
        <v>2.1273740625233617</v>
      </c>
      <c r="AH19" s="137" t="s">
        <v>11</v>
      </c>
      <c r="AI19" s="137">
        <v>2010</v>
      </c>
      <c r="AJ19" s="137" t="s">
        <v>362</v>
      </c>
      <c r="AK19" s="137" t="s">
        <v>359</v>
      </c>
      <c r="AL19" s="137" t="s">
        <v>14</v>
      </c>
      <c r="AM19" s="137">
        <f>AM8</f>
        <v>2.1273740625233617</v>
      </c>
    </row>
    <row r="20" spans="2:39">
      <c r="B20" t="s">
        <v>11</v>
      </c>
      <c r="C20">
        <v>0</v>
      </c>
      <c r="D20" s="137" t="s">
        <v>322</v>
      </c>
      <c r="E20" t="s">
        <v>29</v>
      </c>
      <c r="F20" t="s">
        <v>14</v>
      </c>
      <c r="G20">
        <v>3</v>
      </c>
      <c r="J20" t="s">
        <v>11</v>
      </c>
      <c r="K20">
        <v>0</v>
      </c>
      <c r="L20" s="137" t="s">
        <v>323</v>
      </c>
      <c r="M20" t="s">
        <v>31</v>
      </c>
      <c r="N20" t="s">
        <v>14</v>
      </c>
      <c r="O20">
        <v>3</v>
      </c>
      <c r="R20" t="s">
        <v>11</v>
      </c>
      <c r="S20">
        <v>0</v>
      </c>
      <c r="T20" s="137" t="s">
        <v>326</v>
      </c>
      <c r="U20" t="s">
        <v>76</v>
      </c>
      <c r="V20" t="s">
        <v>14</v>
      </c>
      <c r="W20">
        <v>3</v>
      </c>
      <c r="Z20" t="s">
        <v>11</v>
      </c>
      <c r="AA20">
        <v>0</v>
      </c>
      <c r="AB20" t="s">
        <v>80</v>
      </c>
      <c r="AC20" t="s">
        <v>81</v>
      </c>
      <c r="AD20" t="s">
        <v>14</v>
      </c>
      <c r="AE20">
        <v>3</v>
      </c>
      <c r="AH20" s="137" t="s">
        <v>11</v>
      </c>
      <c r="AI20" s="137">
        <v>0</v>
      </c>
      <c r="AJ20" s="137" t="s">
        <v>362</v>
      </c>
      <c r="AK20" s="137" t="s">
        <v>359</v>
      </c>
      <c r="AL20" s="137" t="s">
        <v>14</v>
      </c>
      <c r="AM20" s="137">
        <v>3</v>
      </c>
    </row>
    <row r="21" spans="2:39">
      <c r="B21" t="s">
        <v>11</v>
      </c>
      <c r="C21">
        <v>2010</v>
      </c>
      <c r="D21" s="137" t="s">
        <v>322</v>
      </c>
      <c r="E21" t="s">
        <v>32</v>
      </c>
      <c r="F21" t="s">
        <v>14</v>
      </c>
      <c r="G21">
        <f>G19</f>
        <v>29.930247250391361</v>
      </c>
      <c r="J21" t="s">
        <v>11</v>
      </c>
      <c r="K21">
        <v>2010</v>
      </c>
      <c r="L21" s="137" t="s">
        <v>323</v>
      </c>
      <c r="M21" t="s">
        <v>33</v>
      </c>
      <c r="N21" t="s">
        <v>14</v>
      </c>
      <c r="O21">
        <f>O19</f>
        <v>28.380130072999396</v>
      </c>
      <c r="R21" t="s">
        <v>11</v>
      </c>
      <c r="S21">
        <v>2010</v>
      </c>
      <c r="T21" s="137" t="s">
        <v>326</v>
      </c>
      <c r="U21" t="s">
        <v>77</v>
      </c>
      <c r="V21" t="s">
        <v>14</v>
      </c>
      <c r="W21">
        <f>W19</f>
        <v>34.627008850744161</v>
      </c>
      <c r="Z21" t="s">
        <v>11</v>
      </c>
      <c r="AA21">
        <v>2014</v>
      </c>
      <c r="AB21" t="s">
        <v>80</v>
      </c>
      <c r="AC21" t="s">
        <v>82</v>
      </c>
      <c r="AD21" t="s">
        <v>14</v>
      </c>
      <c r="AE21">
        <f>DATA_Delivery_costs!$J$16</f>
        <v>2.1273740625233617</v>
      </c>
      <c r="AH21" s="137" t="s">
        <v>11</v>
      </c>
      <c r="AI21" s="137">
        <v>2010</v>
      </c>
      <c r="AJ21" s="137" t="s">
        <v>362</v>
      </c>
      <c r="AK21" s="137" t="s">
        <v>360</v>
      </c>
      <c r="AL21" s="137" t="s">
        <v>14</v>
      </c>
      <c r="AM21" s="137">
        <f>AM19</f>
        <v>2.1273740625233617</v>
      </c>
    </row>
    <row r="22" spans="2:39">
      <c r="B22" t="s">
        <v>11</v>
      </c>
      <c r="C22">
        <v>0</v>
      </c>
      <c r="D22" s="137" t="s">
        <v>322</v>
      </c>
      <c r="E22" t="s">
        <v>32</v>
      </c>
      <c r="F22" t="s">
        <v>14</v>
      </c>
      <c r="G22">
        <v>3</v>
      </c>
      <c r="J22" t="s">
        <v>11</v>
      </c>
      <c r="K22">
        <v>0</v>
      </c>
      <c r="L22" s="137" t="s">
        <v>323</v>
      </c>
      <c r="M22" t="s">
        <v>33</v>
      </c>
      <c r="N22" t="s">
        <v>14</v>
      </c>
      <c r="O22">
        <v>3</v>
      </c>
      <c r="R22" t="s">
        <v>11</v>
      </c>
      <c r="S22">
        <v>0</v>
      </c>
      <c r="T22" s="137" t="s">
        <v>326</v>
      </c>
      <c r="U22" t="s">
        <v>77</v>
      </c>
      <c r="V22" t="s">
        <v>14</v>
      </c>
      <c r="W22">
        <v>3</v>
      </c>
      <c r="Z22" t="s">
        <v>11</v>
      </c>
      <c r="AA22">
        <v>0</v>
      </c>
      <c r="AB22" t="s">
        <v>80</v>
      </c>
      <c r="AC22" t="s">
        <v>82</v>
      </c>
      <c r="AD22" t="s">
        <v>14</v>
      </c>
      <c r="AE22">
        <v>3</v>
      </c>
      <c r="AH22" s="137" t="s">
        <v>11</v>
      </c>
      <c r="AI22" s="137">
        <v>0</v>
      </c>
      <c r="AJ22" s="137" t="s">
        <v>362</v>
      </c>
      <c r="AK22" s="137" t="s">
        <v>360</v>
      </c>
      <c r="AL22" s="137" t="s">
        <v>14</v>
      </c>
      <c r="AM22" s="137">
        <v>3</v>
      </c>
    </row>
    <row r="23" spans="2:39">
      <c r="B23" s="137" t="s">
        <v>11</v>
      </c>
      <c r="C23" s="137">
        <v>2010</v>
      </c>
      <c r="D23" s="137" t="str">
        <f>D22</f>
        <v>FT-TRASNG*</v>
      </c>
      <c r="E23" s="137" t="s">
        <v>356</v>
      </c>
      <c r="F23" s="137" t="s">
        <v>14</v>
      </c>
      <c r="G23" s="137">
        <f>G21</f>
        <v>29.930247250391361</v>
      </c>
      <c r="J23" s="137" t="s">
        <v>11</v>
      </c>
      <c r="K23" s="137">
        <v>2010</v>
      </c>
      <c r="L23" s="137" t="s">
        <v>323</v>
      </c>
      <c r="M23" s="137" t="s">
        <v>355</v>
      </c>
      <c r="N23" s="137" t="s">
        <v>14</v>
      </c>
      <c r="O23" s="137">
        <f>O21</f>
        <v>28.380130072999396</v>
      </c>
      <c r="R23" s="137" t="s">
        <v>11</v>
      </c>
      <c r="S23" s="137">
        <v>2010</v>
      </c>
      <c r="T23" s="137" t="str">
        <f>T22</f>
        <v>FT-TRAGSB*</v>
      </c>
      <c r="U23" s="137" t="s">
        <v>357</v>
      </c>
      <c r="V23" s="137" t="s">
        <v>14</v>
      </c>
      <c r="W23" s="137">
        <f>W21</f>
        <v>34.627008850744161</v>
      </c>
      <c r="Z23" s="137" t="s">
        <v>11</v>
      </c>
      <c r="AA23" s="137">
        <v>2010</v>
      </c>
      <c r="AB23" s="137" t="str">
        <f>AB22</f>
        <v>FT-TRAKRB</v>
      </c>
      <c r="AC23" s="137" t="s">
        <v>358</v>
      </c>
      <c r="AD23" s="137" t="s">
        <v>14</v>
      </c>
      <c r="AE23" s="137">
        <f>AE21</f>
        <v>2.1273740625233617</v>
      </c>
      <c r="AH23" s="137" t="s">
        <v>11</v>
      </c>
      <c r="AI23" s="137">
        <v>2010</v>
      </c>
      <c r="AJ23" s="137" t="s">
        <v>362</v>
      </c>
      <c r="AK23" s="137" t="s">
        <v>361</v>
      </c>
      <c r="AL23" s="137" t="s">
        <v>14</v>
      </c>
      <c r="AM23" s="137">
        <f>AM21</f>
        <v>2.1273740625233617</v>
      </c>
    </row>
    <row r="24" spans="2:39">
      <c r="B24" s="137" t="s">
        <v>11</v>
      </c>
      <c r="C24" s="137">
        <v>0</v>
      </c>
      <c r="D24" s="137" t="str">
        <f>D23</f>
        <v>FT-TRASNG*</v>
      </c>
      <c r="E24" s="137" t="s">
        <v>356</v>
      </c>
      <c r="F24" s="137" t="s">
        <v>14</v>
      </c>
      <c r="G24" s="137">
        <v>3</v>
      </c>
      <c r="J24" s="137" t="s">
        <v>11</v>
      </c>
      <c r="K24" s="137">
        <v>0</v>
      </c>
      <c r="L24" s="137" t="s">
        <v>323</v>
      </c>
      <c r="M24" s="137" t="s">
        <v>355</v>
      </c>
      <c r="N24" s="137" t="s">
        <v>14</v>
      </c>
      <c r="O24" s="137">
        <v>3</v>
      </c>
      <c r="R24" s="137" t="s">
        <v>11</v>
      </c>
      <c r="S24" s="137">
        <v>0</v>
      </c>
      <c r="T24" s="137" t="str">
        <f>T23</f>
        <v>FT-TRAGSB*</v>
      </c>
      <c r="U24" s="137" t="s">
        <v>357</v>
      </c>
      <c r="V24" s="137" t="s">
        <v>14</v>
      </c>
      <c r="W24" s="137">
        <v>3</v>
      </c>
      <c r="Z24" s="137" t="s">
        <v>11</v>
      </c>
      <c r="AA24" s="137">
        <v>0</v>
      </c>
      <c r="AB24" s="137" t="str">
        <f>AB23</f>
        <v>FT-TRAKRB</v>
      </c>
      <c r="AC24" s="137" t="s">
        <v>358</v>
      </c>
      <c r="AD24" s="137" t="s">
        <v>14</v>
      </c>
      <c r="AE24" s="137">
        <v>3</v>
      </c>
      <c r="AH24" s="137" t="s">
        <v>11</v>
      </c>
      <c r="AI24" s="137">
        <v>0</v>
      </c>
      <c r="AJ24" s="137" t="s">
        <v>362</v>
      </c>
      <c r="AK24" s="137" t="s">
        <v>361</v>
      </c>
      <c r="AL24" s="137" t="s">
        <v>14</v>
      </c>
      <c r="AM24" s="137">
        <v>3</v>
      </c>
    </row>
    <row r="26" spans="2:39">
      <c r="B26" s="9" t="s">
        <v>83</v>
      </c>
    </row>
    <row r="27" spans="2:39">
      <c r="B27" t="s">
        <v>84</v>
      </c>
      <c r="F27" s="195" t="s">
        <v>313</v>
      </c>
      <c r="J27" s="81" t="s">
        <v>215</v>
      </c>
      <c r="L27" s="195" t="s">
        <v>232</v>
      </c>
    </row>
    <row r="28" spans="2:39">
      <c r="B28" t="s">
        <v>210</v>
      </c>
      <c r="J28" t="s">
        <v>216</v>
      </c>
    </row>
    <row r="29" spans="2:39">
      <c r="B29" s="71" t="s">
        <v>4</v>
      </c>
      <c r="J29" s="143" t="s">
        <v>4</v>
      </c>
      <c r="K29" s="137"/>
      <c r="L29" s="137"/>
      <c r="M29" s="137"/>
      <c r="N29" s="137"/>
      <c r="O29" s="137"/>
    </row>
    <row r="30" spans="2:39" ht="15" thickBot="1">
      <c r="B30" s="10" t="s">
        <v>3</v>
      </c>
      <c r="C30" s="10" t="s">
        <v>0</v>
      </c>
      <c r="D30" s="11" t="s">
        <v>1</v>
      </c>
      <c r="E30" s="14" t="s">
        <v>2</v>
      </c>
      <c r="F30" s="12" t="s">
        <v>10</v>
      </c>
      <c r="G30" s="13" t="s">
        <v>354</v>
      </c>
      <c r="J30" s="138" t="s">
        <v>3</v>
      </c>
      <c r="K30" s="138" t="s">
        <v>0</v>
      </c>
      <c r="L30" s="139" t="s">
        <v>1</v>
      </c>
      <c r="M30" s="142" t="s">
        <v>2</v>
      </c>
      <c r="N30" s="140" t="s">
        <v>10</v>
      </c>
      <c r="O30" s="141" t="s">
        <v>354</v>
      </c>
    </row>
    <row r="31" spans="2:39">
      <c r="B31" t="s">
        <v>11</v>
      </c>
      <c r="C31">
        <v>2010</v>
      </c>
      <c r="D31" t="s">
        <v>85</v>
      </c>
      <c r="E31" t="s">
        <v>86</v>
      </c>
      <c r="F31" t="s">
        <v>304</v>
      </c>
      <c r="G31" s="147">
        <f ca="1">IND_Delivery_costs!G29</f>
        <v>50.015503112482641</v>
      </c>
      <c r="J31" s="137" t="s">
        <v>11</v>
      </c>
      <c r="K31" s="137">
        <v>2010</v>
      </c>
      <c r="L31" s="137" t="s">
        <v>217</v>
      </c>
      <c r="M31" s="137" t="s">
        <v>218</v>
      </c>
      <c r="N31" s="137" t="s">
        <v>14</v>
      </c>
      <c r="O31" s="144">
        <f>DATA_Delivery_costs!$J$16</f>
        <v>2.1273740625233617</v>
      </c>
    </row>
    <row r="32" spans="2:39">
      <c r="B32" t="s">
        <v>11</v>
      </c>
      <c r="C32">
        <v>2011</v>
      </c>
      <c r="D32" t="s">
        <v>85</v>
      </c>
      <c r="E32" t="s">
        <v>86</v>
      </c>
      <c r="F32" s="137" t="s">
        <v>305</v>
      </c>
      <c r="G32" s="147">
        <f ca="1">IND_Delivery_costs!G30</f>
        <v>51.529782175209625</v>
      </c>
      <c r="J32" s="137" t="s">
        <v>11</v>
      </c>
      <c r="K32" s="137">
        <v>0</v>
      </c>
      <c r="L32" s="137" t="s">
        <v>217</v>
      </c>
      <c r="M32" s="137" t="s">
        <v>218</v>
      </c>
      <c r="N32" s="137" t="s">
        <v>14</v>
      </c>
      <c r="O32" s="136">
        <v>3</v>
      </c>
    </row>
    <row r="33" spans="2:7">
      <c r="B33" t="s">
        <v>11</v>
      </c>
      <c r="C33">
        <v>2012</v>
      </c>
      <c r="D33" t="s">
        <v>85</v>
      </c>
      <c r="E33" t="s">
        <v>86</v>
      </c>
      <c r="F33" s="137" t="s">
        <v>306</v>
      </c>
      <c r="G33" s="147">
        <f ca="1">IND_Delivery_costs!G31</f>
        <v>53.306546442448138</v>
      </c>
    </row>
    <row r="34" spans="2:7">
      <c r="B34" t="s">
        <v>11</v>
      </c>
      <c r="C34">
        <v>2013</v>
      </c>
      <c r="D34" t="s">
        <v>85</v>
      </c>
      <c r="E34" t="s">
        <v>86</v>
      </c>
      <c r="F34" s="137" t="s">
        <v>307</v>
      </c>
      <c r="G34" s="147">
        <f ca="1">IND_Delivery_costs!G32</f>
        <v>53.818272715765801</v>
      </c>
    </row>
    <row r="35" spans="2:7">
      <c r="B35" t="s">
        <v>11</v>
      </c>
      <c r="C35">
        <v>2014</v>
      </c>
      <c r="D35" t="s">
        <v>85</v>
      </c>
      <c r="E35" t="s">
        <v>86</v>
      </c>
      <c r="F35" s="137" t="s">
        <v>14</v>
      </c>
      <c r="G35" s="147">
        <f ca="1">IND_Delivery_costs!G33</f>
        <v>55.98382799032386</v>
      </c>
    </row>
    <row r="36" spans="2:7">
      <c r="B36" t="s">
        <v>11</v>
      </c>
      <c r="C36">
        <v>2015</v>
      </c>
      <c r="D36" t="s">
        <v>85</v>
      </c>
      <c r="E36" t="s">
        <v>86</v>
      </c>
      <c r="F36" s="137" t="s">
        <v>223</v>
      </c>
      <c r="G36" s="147">
        <f ca="1">IND_Delivery_costs!G34</f>
        <v>58.436244590558488</v>
      </c>
    </row>
    <row r="37" spans="2:7">
      <c r="B37" s="147" t="s">
        <v>11</v>
      </c>
      <c r="C37" s="147">
        <v>2016</v>
      </c>
      <c r="D37" s="147" t="s">
        <v>85</v>
      </c>
      <c r="E37" s="147" t="s">
        <v>86</v>
      </c>
      <c r="F37" s="137" t="s">
        <v>223</v>
      </c>
      <c r="G37" s="147">
        <f ca="1">IND_Delivery_costs!G35</f>
        <v>58.436244590558488</v>
      </c>
    </row>
    <row r="38" spans="2:7">
      <c r="B38" s="147" t="s">
        <v>11</v>
      </c>
      <c r="C38" s="147">
        <v>2017</v>
      </c>
      <c r="D38" s="147" t="s">
        <v>85</v>
      </c>
      <c r="E38" s="147" t="s">
        <v>86</v>
      </c>
      <c r="F38" s="137" t="s">
        <v>223</v>
      </c>
      <c r="G38" s="147">
        <f ca="1">IND_Delivery_costs!G36</f>
        <v>58.436244590558488</v>
      </c>
    </row>
    <row r="39" spans="2:7">
      <c r="B39" s="147" t="s">
        <v>11</v>
      </c>
      <c r="C39" s="147">
        <v>2018</v>
      </c>
      <c r="D39" s="147" t="s">
        <v>85</v>
      </c>
      <c r="E39" s="147" t="s">
        <v>86</v>
      </c>
      <c r="F39" s="137" t="s">
        <v>223</v>
      </c>
      <c r="G39" s="147">
        <f ca="1">IND_Delivery_costs!G37</f>
        <v>58.436244590558488</v>
      </c>
    </row>
    <row r="40" spans="2:7">
      <c r="B40" s="147" t="s">
        <v>11</v>
      </c>
      <c r="C40" s="147">
        <v>2019</v>
      </c>
      <c r="D40" s="147" t="s">
        <v>85</v>
      </c>
      <c r="E40" s="147" t="s">
        <v>86</v>
      </c>
      <c r="F40" s="137" t="s">
        <v>223</v>
      </c>
      <c r="G40" s="147">
        <f ca="1">IND_Delivery_costs!G38</f>
        <v>58.436244590558488</v>
      </c>
    </row>
    <row r="41" spans="2:7">
      <c r="B41" s="147" t="s">
        <v>11</v>
      </c>
      <c r="C41" s="147">
        <v>2020</v>
      </c>
      <c r="D41" s="147" t="s">
        <v>85</v>
      </c>
      <c r="E41" s="147" t="s">
        <v>86</v>
      </c>
      <c r="F41" s="137" t="s">
        <v>223</v>
      </c>
      <c r="G41" s="147">
        <f ca="1">IND_Delivery_costs!G39</f>
        <v>58.436244590558488</v>
      </c>
    </row>
    <row r="42" spans="2:7">
      <c r="B42" s="147" t="s">
        <v>11</v>
      </c>
      <c r="C42" s="147">
        <v>2021</v>
      </c>
      <c r="D42" s="147" t="s">
        <v>85</v>
      </c>
      <c r="E42" s="147" t="s">
        <v>86</v>
      </c>
      <c r="F42" s="137" t="s">
        <v>223</v>
      </c>
      <c r="G42" s="147">
        <f ca="1">IND_Delivery_costs!G40</f>
        <v>58.436244590558488</v>
      </c>
    </row>
    <row r="43" spans="2:7">
      <c r="B43" s="147" t="s">
        <v>11</v>
      </c>
      <c r="C43" s="147">
        <v>2022</v>
      </c>
      <c r="D43" s="147" t="s">
        <v>85</v>
      </c>
      <c r="E43" s="147" t="s">
        <v>86</v>
      </c>
      <c r="F43" s="137" t="s">
        <v>223</v>
      </c>
      <c r="G43" s="147">
        <f ca="1">IND_Delivery_costs!G41</f>
        <v>58.436244590558488</v>
      </c>
    </row>
    <row r="44" spans="2:7">
      <c r="B44" s="147" t="s">
        <v>11</v>
      </c>
      <c r="C44" s="147">
        <v>2050</v>
      </c>
      <c r="D44" s="147" t="s">
        <v>85</v>
      </c>
      <c r="E44" s="147" t="s">
        <v>86</v>
      </c>
      <c r="F44" s="137" t="s">
        <v>223</v>
      </c>
      <c r="G44" s="147">
        <f ca="1">IND_Delivery_costs!G42</f>
        <v>58.436244590558488</v>
      </c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2:V79"/>
  <sheetViews>
    <sheetView zoomScale="70" zoomScaleNormal="70" workbookViewId="0">
      <selection activeCell="V35" sqref="V35"/>
    </sheetView>
  </sheetViews>
  <sheetFormatPr defaultRowHeight="14.4"/>
  <cols>
    <col min="2" max="2" width="10.5546875" customWidth="1"/>
    <col min="4" max="5" width="11.33203125" bestFit="1" customWidth="1"/>
  </cols>
  <sheetData>
    <row r="2" spans="2:22">
      <c r="B2" s="81" t="s">
        <v>87</v>
      </c>
    </row>
    <row r="3" spans="2:22">
      <c r="B3" s="7" t="s">
        <v>70</v>
      </c>
    </row>
    <row r="4" spans="2:22">
      <c r="Q4" s="81" t="s">
        <v>9</v>
      </c>
      <c r="R4" s="137"/>
      <c r="S4" s="137"/>
      <c r="T4" s="195" t="s">
        <v>311</v>
      </c>
      <c r="U4" s="137"/>
      <c r="V4" s="137"/>
    </row>
    <row r="5" spans="2:22">
      <c r="B5" s="81" t="s">
        <v>7</v>
      </c>
      <c r="I5" s="81" t="s">
        <v>8</v>
      </c>
      <c r="Q5" s="137" t="s">
        <v>115</v>
      </c>
      <c r="R5" s="137"/>
      <c r="S5" s="137"/>
      <c r="T5" s="137"/>
      <c r="U5" s="137"/>
      <c r="V5" s="137"/>
    </row>
    <row r="6" spans="2:22">
      <c r="D6" s="195" t="s">
        <v>308</v>
      </c>
      <c r="K6" s="195" t="s">
        <v>232</v>
      </c>
      <c r="R6" s="137"/>
      <c r="S6" s="137"/>
      <c r="T6" s="137"/>
      <c r="U6" s="137"/>
      <c r="V6" s="137"/>
    </row>
    <row r="7" spans="2:22">
      <c r="B7" s="72" t="s">
        <v>4</v>
      </c>
      <c r="I7" s="73" t="s">
        <v>4</v>
      </c>
      <c r="Q7" s="143" t="s">
        <v>4</v>
      </c>
      <c r="R7" s="137"/>
      <c r="S7" s="137"/>
      <c r="T7" s="137"/>
      <c r="U7" s="137"/>
      <c r="V7" s="137"/>
    </row>
    <row r="8" spans="2:22" ht="15" thickBot="1">
      <c r="B8" s="83" t="s">
        <v>3</v>
      </c>
      <c r="C8" s="83" t="s">
        <v>0</v>
      </c>
      <c r="D8" s="84" t="s">
        <v>1</v>
      </c>
      <c r="E8" s="87" t="s">
        <v>2</v>
      </c>
      <c r="F8" s="85" t="s">
        <v>10</v>
      </c>
      <c r="G8" s="86" t="s">
        <v>354</v>
      </c>
      <c r="I8" s="83" t="s">
        <v>3</v>
      </c>
      <c r="J8" s="83" t="s">
        <v>0</v>
      </c>
      <c r="K8" s="84" t="s">
        <v>1</v>
      </c>
      <c r="L8" s="87" t="s">
        <v>2</v>
      </c>
      <c r="M8" s="85" t="s">
        <v>10</v>
      </c>
      <c r="N8" s="86" t="s">
        <v>354</v>
      </c>
      <c r="Q8" s="138" t="s">
        <v>3</v>
      </c>
      <c r="R8" s="138" t="s">
        <v>0</v>
      </c>
      <c r="S8" s="139" t="s">
        <v>1</v>
      </c>
      <c r="T8" s="142" t="s">
        <v>2</v>
      </c>
      <c r="U8" s="140" t="s">
        <v>10</v>
      </c>
      <c r="V8" s="141" t="s">
        <v>354</v>
      </c>
    </row>
    <row r="9" spans="2:22">
      <c r="B9" t="s">
        <v>11</v>
      </c>
      <c r="C9">
        <v>2010</v>
      </c>
      <c r="D9" t="s">
        <v>12</v>
      </c>
      <c r="E9" t="s">
        <v>13</v>
      </c>
      <c r="F9" t="s">
        <v>14</v>
      </c>
      <c r="G9" s="137">
        <f>DATA_Delivery_costs!$M$19</f>
        <v>29.930247250391361</v>
      </c>
      <c r="I9" t="s">
        <v>11</v>
      </c>
      <c r="J9" s="137">
        <v>2010</v>
      </c>
      <c r="K9" t="s">
        <v>15</v>
      </c>
      <c r="L9" t="s">
        <v>16</v>
      </c>
      <c r="M9" t="s">
        <v>14</v>
      </c>
      <c r="N9">
        <f>DATA_Delivery_costs!$J$11+DATA_Delivery_costs!$K$11</f>
        <v>28.380130072999396</v>
      </c>
      <c r="Q9" s="137" t="s">
        <v>11</v>
      </c>
      <c r="R9" s="137">
        <v>2010</v>
      </c>
      <c r="S9" s="137" t="s">
        <v>310</v>
      </c>
      <c r="T9" s="137" t="s">
        <v>309</v>
      </c>
      <c r="U9" s="137" t="s">
        <v>14</v>
      </c>
      <c r="V9" s="137">
        <f>V20/2</f>
        <v>20.099999999999998</v>
      </c>
    </row>
    <row r="10" spans="2:22">
      <c r="B10" t="s">
        <v>11</v>
      </c>
      <c r="C10">
        <v>0</v>
      </c>
      <c r="D10" t="s">
        <v>12</v>
      </c>
      <c r="E10" t="s">
        <v>13</v>
      </c>
      <c r="F10" t="s">
        <v>14</v>
      </c>
      <c r="G10">
        <v>3</v>
      </c>
      <c r="I10" t="s">
        <v>11</v>
      </c>
      <c r="J10">
        <v>0</v>
      </c>
      <c r="K10" t="s">
        <v>15</v>
      </c>
      <c r="L10" t="s">
        <v>16</v>
      </c>
      <c r="M10" t="s">
        <v>14</v>
      </c>
      <c r="N10">
        <v>3</v>
      </c>
      <c r="Q10" s="137" t="s">
        <v>11</v>
      </c>
      <c r="R10" s="137">
        <v>0</v>
      </c>
      <c r="S10" s="137" t="s">
        <v>310</v>
      </c>
      <c r="T10" s="137" t="s">
        <v>309</v>
      </c>
      <c r="U10" s="137" t="s">
        <v>14</v>
      </c>
      <c r="V10" s="137">
        <v>3</v>
      </c>
    </row>
    <row r="13" spans="2:22">
      <c r="B13" s="80" t="s">
        <v>87</v>
      </c>
    </row>
    <row r="14" spans="2:22">
      <c r="B14" s="7" t="s">
        <v>71</v>
      </c>
    </row>
    <row r="15" spans="2:22">
      <c r="D15" s="195" t="s">
        <v>308</v>
      </c>
      <c r="L15" s="195" t="s">
        <v>232</v>
      </c>
      <c r="T15" s="195" t="s">
        <v>232</v>
      </c>
    </row>
    <row r="16" spans="2:22">
      <c r="B16" s="78" t="s">
        <v>26</v>
      </c>
      <c r="I16" s="80" t="s">
        <v>27</v>
      </c>
      <c r="Q16" s="80" t="s">
        <v>9</v>
      </c>
    </row>
    <row r="17" spans="2:22">
      <c r="B17" t="s">
        <v>72</v>
      </c>
      <c r="I17" t="s">
        <v>73</v>
      </c>
      <c r="Q17" t="s">
        <v>115</v>
      </c>
    </row>
    <row r="18" spans="2:22">
      <c r="B18" s="76" t="s">
        <v>4</v>
      </c>
      <c r="I18" s="77" t="s">
        <v>4</v>
      </c>
      <c r="Q18" s="79" t="s">
        <v>4</v>
      </c>
    </row>
    <row r="19" spans="2:22" ht="15" thickBot="1">
      <c r="B19" s="83" t="s">
        <v>3</v>
      </c>
      <c r="C19" s="83" t="s">
        <v>0</v>
      </c>
      <c r="D19" s="84" t="s">
        <v>1</v>
      </c>
      <c r="E19" s="87" t="s">
        <v>2</v>
      </c>
      <c r="F19" s="85" t="s">
        <v>10</v>
      </c>
      <c r="G19" s="86" t="s">
        <v>354</v>
      </c>
      <c r="I19" s="83" t="s">
        <v>3</v>
      </c>
      <c r="J19" s="83" t="s">
        <v>0</v>
      </c>
      <c r="K19" s="84" t="s">
        <v>1</v>
      </c>
      <c r="L19" s="87" t="s">
        <v>2</v>
      </c>
      <c r="M19" s="85" t="s">
        <v>10</v>
      </c>
      <c r="N19" s="86" t="s">
        <v>354</v>
      </c>
      <c r="Q19" s="83" t="s">
        <v>3</v>
      </c>
      <c r="R19" s="83" t="s">
        <v>0</v>
      </c>
      <c r="S19" s="84" t="s">
        <v>1</v>
      </c>
      <c r="T19" s="87" t="s">
        <v>2</v>
      </c>
      <c r="U19" s="85" t="s">
        <v>10</v>
      </c>
      <c r="V19" s="86" t="s">
        <v>354</v>
      </c>
    </row>
    <row r="20" spans="2:22">
      <c r="B20" t="s">
        <v>11</v>
      </c>
      <c r="C20" s="137">
        <v>2010</v>
      </c>
      <c r="D20" t="s">
        <v>28</v>
      </c>
      <c r="E20" t="s">
        <v>29</v>
      </c>
      <c r="F20" t="s">
        <v>14</v>
      </c>
      <c r="G20" s="137">
        <f>DATA_Delivery_costs!$M$19</f>
        <v>29.930247250391361</v>
      </c>
      <c r="I20" t="s">
        <v>11</v>
      </c>
      <c r="J20" s="137">
        <v>2010</v>
      </c>
      <c r="K20" t="s">
        <v>30</v>
      </c>
      <c r="L20" t="s">
        <v>31</v>
      </c>
      <c r="M20" t="s">
        <v>14</v>
      </c>
      <c r="N20">
        <f>N9</f>
        <v>28.380130072999396</v>
      </c>
      <c r="Q20" t="s">
        <v>11</v>
      </c>
      <c r="R20" s="137">
        <v>2010</v>
      </c>
      <c r="S20" t="s">
        <v>17</v>
      </c>
      <c r="T20" t="s">
        <v>18</v>
      </c>
      <c r="U20" t="s">
        <v>14</v>
      </c>
      <c r="V20">
        <f>DATA_Delivery_costs!$I$39-DATA_Delivery_costs!$I$34</f>
        <v>40.199999999999996</v>
      </c>
    </row>
    <row r="21" spans="2:22">
      <c r="B21" t="s">
        <v>11</v>
      </c>
      <c r="C21">
        <v>0</v>
      </c>
      <c r="D21" t="s">
        <v>28</v>
      </c>
      <c r="E21" t="s">
        <v>29</v>
      </c>
      <c r="F21" t="s">
        <v>14</v>
      </c>
      <c r="G21">
        <f>G10</f>
        <v>3</v>
      </c>
      <c r="I21" t="s">
        <v>11</v>
      </c>
      <c r="J21">
        <v>0</v>
      </c>
      <c r="K21" t="s">
        <v>30</v>
      </c>
      <c r="L21" t="s">
        <v>31</v>
      </c>
      <c r="M21" t="s">
        <v>14</v>
      </c>
      <c r="N21">
        <f>N10</f>
        <v>3</v>
      </c>
      <c r="Q21" t="s">
        <v>11</v>
      </c>
      <c r="R21">
        <v>0</v>
      </c>
      <c r="S21" t="s">
        <v>17</v>
      </c>
      <c r="T21" t="s">
        <v>18</v>
      </c>
      <c r="U21" t="s">
        <v>14</v>
      </c>
      <c r="V21">
        <v>3</v>
      </c>
    </row>
    <row r="22" spans="2:22">
      <c r="B22" t="s">
        <v>11</v>
      </c>
      <c r="C22" s="137">
        <v>2010</v>
      </c>
      <c r="D22" t="s">
        <v>28</v>
      </c>
      <c r="E22" t="s">
        <v>32</v>
      </c>
      <c r="F22" t="s">
        <v>14</v>
      </c>
      <c r="G22">
        <f>G20</f>
        <v>29.930247250391361</v>
      </c>
      <c r="I22" t="s">
        <v>11</v>
      </c>
      <c r="J22" s="137">
        <v>2010</v>
      </c>
      <c r="K22" t="s">
        <v>30</v>
      </c>
      <c r="L22" t="s">
        <v>33</v>
      </c>
      <c r="M22" t="s">
        <v>14</v>
      </c>
      <c r="N22">
        <f>N20</f>
        <v>28.380130072999396</v>
      </c>
    </row>
    <row r="23" spans="2:22">
      <c r="B23" t="s">
        <v>11</v>
      </c>
      <c r="C23">
        <v>0</v>
      </c>
      <c r="D23" t="s">
        <v>28</v>
      </c>
      <c r="E23" t="s">
        <v>32</v>
      </c>
      <c r="F23" t="s">
        <v>14</v>
      </c>
      <c r="G23">
        <f>G10</f>
        <v>3</v>
      </c>
      <c r="I23" t="s">
        <v>11</v>
      </c>
      <c r="J23">
        <v>0</v>
      </c>
      <c r="K23" t="s">
        <v>30</v>
      </c>
      <c r="L23" t="s">
        <v>33</v>
      </c>
      <c r="M23" t="s">
        <v>14</v>
      </c>
      <c r="N23">
        <f>N10</f>
        <v>3</v>
      </c>
    </row>
    <row r="26" spans="2:22">
      <c r="B26" s="81" t="s">
        <v>88</v>
      </c>
    </row>
    <row r="28" spans="2:22">
      <c r="B28" s="81" t="s">
        <v>20</v>
      </c>
      <c r="I28" s="81" t="s">
        <v>21</v>
      </c>
    </row>
    <row r="30" spans="2:22">
      <c r="B30" s="74" t="s">
        <v>4</v>
      </c>
      <c r="I30" s="75" t="s">
        <v>4</v>
      </c>
    </row>
    <row r="31" spans="2:22" ht="15" thickBot="1">
      <c r="B31" s="83" t="s">
        <v>3</v>
      </c>
      <c r="C31" s="83" t="s">
        <v>0</v>
      </c>
      <c r="D31" s="84" t="s">
        <v>1</v>
      </c>
      <c r="E31" s="87" t="s">
        <v>2</v>
      </c>
      <c r="F31" s="85" t="s">
        <v>10</v>
      </c>
      <c r="G31" s="86" t="s">
        <v>354</v>
      </c>
      <c r="I31" s="83" t="s">
        <v>3</v>
      </c>
      <c r="J31" s="83" t="s">
        <v>0</v>
      </c>
      <c r="K31" s="84" t="s">
        <v>1</v>
      </c>
      <c r="L31" s="87" t="s">
        <v>2</v>
      </c>
      <c r="M31" s="85" t="s">
        <v>10</v>
      </c>
      <c r="N31" s="86" t="s">
        <v>354</v>
      </c>
    </row>
    <row r="32" spans="2:22">
      <c r="B32" t="s">
        <v>11</v>
      </c>
      <c r="C32">
        <v>2010</v>
      </c>
      <c r="D32" t="s">
        <v>22</v>
      </c>
      <c r="E32" t="s">
        <v>23</v>
      </c>
      <c r="F32" t="s">
        <v>14</v>
      </c>
      <c r="G32" s="7">
        <v>66</v>
      </c>
      <c r="I32" t="s">
        <v>11</v>
      </c>
      <c r="J32">
        <v>2010</v>
      </c>
      <c r="K32" t="s">
        <v>24</v>
      </c>
      <c r="L32" t="s">
        <v>25</v>
      </c>
      <c r="M32" t="s">
        <v>14</v>
      </c>
      <c r="N32" s="7">
        <v>66</v>
      </c>
    </row>
    <row r="33" spans="2:14">
      <c r="B33" t="s">
        <v>11</v>
      </c>
      <c r="C33">
        <v>2011</v>
      </c>
      <c r="D33" t="s">
        <v>22</v>
      </c>
      <c r="E33" t="s">
        <v>23</v>
      </c>
      <c r="F33" t="s">
        <v>14</v>
      </c>
      <c r="G33" s="7">
        <v>66</v>
      </c>
      <c r="I33" t="s">
        <v>11</v>
      </c>
      <c r="J33">
        <v>2011</v>
      </c>
      <c r="K33" t="s">
        <v>24</v>
      </c>
      <c r="L33" t="s">
        <v>25</v>
      </c>
      <c r="M33" t="s">
        <v>14</v>
      </c>
      <c r="N33" s="7">
        <v>66</v>
      </c>
    </row>
    <row r="34" spans="2:14">
      <c r="B34" t="s">
        <v>11</v>
      </c>
      <c r="C34">
        <v>2012</v>
      </c>
      <c r="D34" t="s">
        <v>22</v>
      </c>
      <c r="E34" t="s">
        <v>23</v>
      </c>
      <c r="F34" t="s">
        <v>14</v>
      </c>
      <c r="G34" s="7">
        <v>66</v>
      </c>
      <c r="I34" t="s">
        <v>11</v>
      </c>
      <c r="J34">
        <v>2012</v>
      </c>
      <c r="K34" t="s">
        <v>24</v>
      </c>
      <c r="L34" t="s">
        <v>25</v>
      </c>
      <c r="M34" t="s">
        <v>14</v>
      </c>
      <c r="N34" s="7">
        <v>66</v>
      </c>
    </row>
    <row r="35" spans="2:14">
      <c r="B35" t="s">
        <v>11</v>
      </c>
      <c r="C35">
        <v>2013</v>
      </c>
      <c r="D35" t="s">
        <v>22</v>
      </c>
      <c r="E35" t="s">
        <v>23</v>
      </c>
      <c r="F35" t="s">
        <v>14</v>
      </c>
      <c r="G35" s="7">
        <v>66</v>
      </c>
      <c r="I35" t="s">
        <v>11</v>
      </c>
      <c r="J35">
        <v>2013</v>
      </c>
      <c r="K35" t="s">
        <v>24</v>
      </c>
      <c r="L35" t="s">
        <v>25</v>
      </c>
      <c r="M35" t="s">
        <v>14</v>
      </c>
      <c r="N35" s="7">
        <v>66</v>
      </c>
    </row>
    <row r="36" spans="2:14">
      <c r="B36" t="s">
        <v>11</v>
      </c>
      <c r="C36">
        <v>2014</v>
      </c>
      <c r="D36" t="s">
        <v>22</v>
      </c>
      <c r="E36" t="s">
        <v>23</v>
      </c>
      <c r="F36" t="s">
        <v>14</v>
      </c>
      <c r="G36" s="7">
        <v>66</v>
      </c>
      <c r="I36" t="s">
        <v>11</v>
      </c>
      <c r="J36">
        <v>2014</v>
      </c>
      <c r="K36" t="s">
        <v>24</v>
      </c>
      <c r="L36" t="s">
        <v>25</v>
      </c>
      <c r="M36" t="s">
        <v>14</v>
      </c>
      <c r="N36" s="7">
        <v>66</v>
      </c>
    </row>
    <row r="37" spans="2:14">
      <c r="B37" t="s">
        <v>11</v>
      </c>
      <c r="C37">
        <v>2015</v>
      </c>
      <c r="D37" t="s">
        <v>22</v>
      </c>
      <c r="E37" t="s">
        <v>23</v>
      </c>
      <c r="F37" t="s">
        <v>14</v>
      </c>
      <c r="G37" s="7">
        <v>66</v>
      </c>
      <c r="I37" t="s">
        <v>11</v>
      </c>
      <c r="J37">
        <v>2015</v>
      </c>
      <c r="K37" t="s">
        <v>24</v>
      </c>
      <c r="L37" t="s">
        <v>25</v>
      </c>
      <c r="M37" t="s">
        <v>14</v>
      </c>
      <c r="N37" s="7">
        <v>66</v>
      </c>
    </row>
    <row r="38" spans="2:14">
      <c r="B38" t="s">
        <v>11</v>
      </c>
      <c r="C38">
        <v>2016</v>
      </c>
      <c r="D38" t="s">
        <v>22</v>
      </c>
      <c r="E38" t="s">
        <v>23</v>
      </c>
      <c r="F38" t="s">
        <v>14</v>
      </c>
      <c r="G38" s="7">
        <v>66</v>
      </c>
      <c r="I38" t="s">
        <v>11</v>
      </c>
      <c r="J38">
        <v>2016</v>
      </c>
      <c r="K38" t="s">
        <v>24</v>
      </c>
      <c r="L38" t="s">
        <v>25</v>
      </c>
      <c r="M38" t="s">
        <v>14</v>
      </c>
      <c r="N38" s="7">
        <v>66</v>
      </c>
    </row>
    <row r="39" spans="2:14">
      <c r="B39" t="s">
        <v>11</v>
      </c>
      <c r="C39">
        <v>2017</v>
      </c>
      <c r="D39" t="s">
        <v>22</v>
      </c>
      <c r="E39" t="s">
        <v>23</v>
      </c>
      <c r="F39" t="s">
        <v>14</v>
      </c>
      <c r="G39" s="7">
        <v>66</v>
      </c>
      <c r="I39" t="s">
        <v>11</v>
      </c>
      <c r="J39">
        <v>2017</v>
      </c>
      <c r="K39" t="s">
        <v>24</v>
      </c>
      <c r="L39" t="s">
        <v>25</v>
      </c>
      <c r="M39" t="s">
        <v>14</v>
      </c>
      <c r="N39" s="7">
        <v>66</v>
      </c>
    </row>
    <row r="40" spans="2:14">
      <c r="B40" t="s">
        <v>11</v>
      </c>
      <c r="C40">
        <v>2018</v>
      </c>
      <c r="D40" t="s">
        <v>22</v>
      </c>
      <c r="E40" t="s">
        <v>23</v>
      </c>
      <c r="F40" t="s">
        <v>14</v>
      </c>
      <c r="G40" s="7">
        <v>66</v>
      </c>
      <c r="I40" t="s">
        <v>11</v>
      </c>
      <c r="J40">
        <v>2018</v>
      </c>
      <c r="K40" t="s">
        <v>24</v>
      </c>
      <c r="L40" t="s">
        <v>25</v>
      </c>
      <c r="M40" t="s">
        <v>14</v>
      </c>
      <c r="N40" s="7">
        <v>66</v>
      </c>
    </row>
    <row r="41" spans="2:14">
      <c r="B41" t="s">
        <v>11</v>
      </c>
      <c r="C41">
        <v>2019</v>
      </c>
      <c r="D41" t="s">
        <v>22</v>
      </c>
      <c r="E41" t="s">
        <v>23</v>
      </c>
      <c r="F41" t="s">
        <v>14</v>
      </c>
      <c r="G41" s="7">
        <v>66</v>
      </c>
      <c r="I41" t="s">
        <v>11</v>
      </c>
      <c r="J41">
        <v>2019</v>
      </c>
      <c r="K41" t="s">
        <v>24</v>
      </c>
      <c r="L41" t="s">
        <v>25</v>
      </c>
      <c r="M41" t="s">
        <v>14</v>
      </c>
      <c r="N41" s="7">
        <v>66</v>
      </c>
    </row>
    <row r="42" spans="2:14">
      <c r="B42" t="s">
        <v>11</v>
      </c>
      <c r="C42">
        <v>2020</v>
      </c>
      <c r="D42" t="s">
        <v>22</v>
      </c>
      <c r="E42" t="s">
        <v>23</v>
      </c>
      <c r="F42" t="s">
        <v>14</v>
      </c>
      <c r="G42" s="7">
        <v>66</v>
      </c>
      <c r="I42" t="s">
        <v>11</v>
      </c>
      <c r="J42">
        <v>2020</v>
      </c>
      <c r="K42" t="s">
        <v>24</v>
      </c>
      <c r="L42" t="s">
        <v>25</v>
      </c>
      <c r="M42" t="s">
        <v>14</v>
      </c>
      <c r="N42" s="7">
        <v>66</v>
      </c>
    </row>
    <row r="43" spans="2:14">
      <c r="B43" t="s">
        <v>11</v>
      </c>
      <c r="C43">
        <v>2021</v>
      </c>
      <c r="D43" t="s">
        <v>22</v>
      </c>
      <c r="E43" t="s">
        <v>23</v>
      </c>
      <c r="F43" t="s">
        <v>14</v>
      </c>
      <c r="G43" s="7">
        <v>66</v>
      </c>
      <c r="I43" t="s">
        <v>11</v>
      </c>
      <c r="J43">
        <v>2021</v>
      </c>
      <c r="K43" t="s">
        <v>24</v>
      </c>
      <c r="L43" t="s">
        <v>25</v>
      </c>
      <c r="M43" t="s">
        <v>14</v>
      </c>
      <c r="N43" s="7">
        <v>66</v>
      </c>
    </row>
    <row r="44" spans="2:14">
      <c r="B44" t="s">
        <v>11</v>
      </c>
      <c r="C44">
        <v>2022</v>
      </c>
      <c r="D44" t="s">
        <v>22</v>
      </c>
      <c r="E44" t="s">
        <v>23</v>
      </c>
      <c r="F44" t="s">
        <v>14</v>
      </c>
      <c r="G44" s="7">
        <v>66</v>
      </c>
      <c r="I44" t="s">
        <v>11</v>
      </c>
      <c r="J44">
        <v>2022</v>
      </c>
      <c r="K44" t="s">
        <v>24</v>
      </c>
      <c r="L44" t="s">
        <v>25</v>
      </c>
      <c r="M44" t="s">
        <v>14</v>
      </c>
      <c r="N44" s="7">
        <v>66</v>
      </c>
    </row>
    <row r="45" spans="2:14">
      <c r="B45" t="s">
        <v>11</v>
      </c>
      <c r="C45">
        <v>2023</v>
      </c>
      <c r="D45" t="s">
        <v>22</v>
      </c>
      <c r="E45" t="s">
        <v>23</v>
      </c>
      <c r="F45" t="s">
        <v>14</v>
      </c>
      <c r="G45" s="7">
        <v>66</v>
      </c>
      <c r="I45" t="s">
        <v>11</v>
      </c>
      <c r="J45">
        <v>2023</v>
      </c>
      <c r="K45" t="s">
        <v>24</v>
      </c>
      <c r="L45" t="s">
        <v>25</v>
      </c>
      <c r="M45" t="s">
        <v>14</v>
      </c>
      <c r="N45" s="7">
        <v>66</v>
      </c>
    </row>
    <row r="46" spans="2:14">
      <c r="B46" t="s">
        <v>11</v>
      </c>
      <c r="C46">
        <v>2024</v>
      </c>
      <c r="D46" t="s">
        <v>22</v>
      </c>
      <c r="E46" t="s">
        <v>23</v>
      </c>
      <c r="F46" t="s">
        <v>14</v>
      </c>
      <c r="G46" s="7">
        <v>66</v>
      </c>
      <c r="I46" t="s">
        <v>11</v>
      </c>
      <c r="J46">
        <v>2024</v>
      </c>
      <c r="K46" t="s">
        <v>24</v>
      </c>
      <c r="L46" t="s">
        <v>25</v>
      </c>
      <c r="M46" t="s">
        <v>14</v>
      </c>
      <c r="N46" s="7">
        <v>66</v>
      </c>
    </row>
    <row r="47" spans="2:14">
      <c r="B47" t="s">
        <v>11</v>
      </c>
      <c r="C47">
        <v>2025</v>
      </c>
      <c r="D47" t="s">
        <v>22</v>
      </c>
      <c r="E47" t="s">
        <v>23</v>
      </c>
      <c r="F47" t="s">
        <v>14</v>
      </c>
      <c r="G47" s="7">
        <v>66</v>
      </c>
      <c r="I47" t="s">
        <v>11</v>
      </c>
      <c r="J47">
        <v>2025</v>
      </c>
      <c r="K47" t="s">
        <v>24</v>
      </c>
      <c r="L47" t="s">
        <v>25</v>
      </c>
      <c r="M47" t="s">
        <v>14</v>
      </c>
      <c r="N47" s="7">
        <v>66</v>
      </c>
    </row>
    <row r="48" spans="2:14">
      <c r="B48" t="s">
        <v>11</v>
      </c>
      <c r="C48">
        <v>2026</v>
      </c>
      <c r="D48" t="s">
        <v>22</v>
      </c>
      <c r="E48" t="s">
        <v>23</v>
      </c>
      <c r="F48" t="s">
        <v>14</v>
      </c>
      <c r="G48" s="7">
        <v>66</v>
      </c>
      <c r="I48" t="s">
        <v>11</v>
      </c>
      <c r="J48">
        <v>2026</v>
      </c>
      <c r="K48" t="s">
        <v>24</v>
      </c>
      <c r="L48" t="s">
        <v>25</v>
      </c>
      <c r="M48" t="s">
        <v>14</v>
      </c>
      <c r="N48" s="7">
        <v>66</v>
      </c>
    </row>
    <row r="49" spans="2:14">
      <c r="B49" t="s">
        <v>11</v>
      </c>
      <c r="C49">
        <v>2027</v>
      </c>
      <c r="D49" t="s">
        <v>22</v>
      </c>
      <c r="E49" t="s">
        <v>23</v>
      </c>
      <c r="F49" t="s">
        <v>14</v>
      </c>
      <c r="G49" s="7">
        <v>66</v>
      </c>
      <c r="I49" t="s">
        <v>11</v>
      </c>
      <c r="J49">
        <v>2027</v>
      </c>
      <c r="K49" t="s">
        <v>24</v>
      </c>
      <c r="L49" t="s">
        <v>25</v>
      </c>
      <c r="M49" t="s">
        <v>14</v>
      </c>
      <c r="N49" s="7">
        <v>66</v>
      </c>
    </row>
    <row r="50" spans="2:14">
      <c r="B50" t="s">
        <v>11</v>
      </c>
      <c r="C50">
        <v>2028</v>
      </c>
      <c r="D50" t="s">
        <v>22</v>
      </c>
      <c r="E50" t="s">
        <v>23</v>
      </c>
      <c r="F50" t="s">
        <v>14</v>
      </c>
      <c r="G50" s="7">
        <v>66</v>
      </c>
      <c r="I50" t="s">
        <v>11</v>
      </c>
      <c r="J50">
        <v>2028</v>
      </c>
      <c r="K50" t="s">
        <v>24</v>
      </c>
      <c r="L50" t="s">
        <v>25</v>
      </c>
      <c r="M50" t="s">
        <v>14</v>
      </c>
      <c r="N50" s="7">
        <v>66</v>
      </c>
    </row>
    <row r="51" spans="2:14">
      <c r="B51" t="s">
        <v>11</v>
      </c>
      <c r="C51">
        <v>2029</v>
      </c>
      <c r="D51" t="s">
        <v>22</v>
      </c>
      <c r="E51" t="s">
        <v>23</v>
      </c>
      <c r="F51" t="s">
        <v>14</v>
      </c>
      <c r="G51" s="7">
        <v>66</v>
      </c>
      <c r="I51" t="s">
        <v>11</v>
      </c>
      <c r="J51">
        <v>2029</v>
      </c>
      <c r="K51" t="s">
        <v>24</v>
      </c>
      <c r="L51" t="s">
        <v>25</v>
      </c>
      <c r="M51" t="s">
        <v>14</v>
      </c>
      <c r="N51" s="7">
        <v>66</v>
      </c>
    </row>
    <row r="52" spans="2:14">
      <c r="B52" t="s">
        <v>11</v>
      </c>
      <c r="C52">
        <v>2030</v>
      </c>
      <c r="D52" t="s">
        <v>22</v>
      </c>
      <c r="E52" t="s">
        <v>23</v>
      </c>
      <c r="F52" t="s">
        <v>14</v>
      </c>
      <c r="G52" s="7">
        <v>66</v>
      </c>
      <c r="I52" t="s">
        <v>11</v>
      </c>
      <c r="J52">
        <v>2030</v>
      </c>
      <c r="K52" t="s">
        <v>24</v>
      </c>
      <c r="L52" t="s">
        <v>25</v>
      </c>
      <c r="M52" t="s">
        <v>14</v>
      </c>
      <c r="N52" s="7">
        <v>66</v>
      </c>
    </row>
    <row r="53" spans="2:14">
      <c r="B53" t="s">
        <v>11</v>
      </c>
      <c r="C53">
        <v>2031</v>
      </c>
      <c r="D53" t="s">
        <v>22</v>
      </c>
      <c r="E53" t="s">
        <v>23</v>
      </c>
      <c r="F53" t="s">
        <v>14</v>
      </c>
      <c r="G53" s="7">
        <v>66</v>
      </c>
      <c r="I53" t="s">
        <v>11</v>
      </c>
      <c r="J53">
        <v>2031</v>
      </c>
      <c r="K53" t="s">
        <v>24</v>
      </c>
      <c r="L53" t="s">
        <v>25</v>
      </c>
      <c r="M53" t="s">
        <v>14</v>
      </c>
      <c r="N53" s="7">
        <v>66</v>
      </c>
    </row>
    <row r="54" spans="2:14">
      <c r="B54" t="s">
        <v>11</v>
      </c>
      <c r="C54">
        <v>2032</v>
      </c>
      <c r="D54" t="s">
        <v>22</v>
      </c>
      <c r="E54" t="s">
        <v>23</v>
      </c>
      <c r="F54" t="s">
        <v>14</v>
      </c>
      <c r="G54" s="7">
        <v>66</v>
      </c>
      <c r="I54" t="s">
        <v>11</v>
      </c>
      <c r="J54">
        <v>2032</v>
      </c>
      <c r="K54" t="s">
        <v>24</v>
      </c>
      <c r="L54" t="s">
        <v>25</v>
      </c>
      <c r="M54" t="s">
        <v>14</v>
      </c>
      <c r="N54" s="7">
        <v>66</v>
      </c>
    </row>
    <row r="55" spans="2:14">
      <c r="B55" t="s">
        <v>11</v>
      </c>
      <c r="C55">
        <v>2033</v>
      </c>
      <c r="D55" t="s">
        <v>22</v>
      </c>
      <c r="E55" t="s">
        <v>23</v>
      </c>
      <c r="F55" t="s">
        <v>14</v>
      </c>
      <c r="G55" s="7">
        <v>66</v>
      </c>
      <c r="I55" t="s">
        <v>11</v>
      </c>
      <c r="J55">
        <v>2033</v>
      </c>
      <c r="K55" t="s">
        <v>24</v>
      </c>
      <c r="L55" t="s">
        <v>25</v>
      </c>
      <c r="M55" t="s">
        <v>14</v>
      </c>
      <c r="N55" s="7">
        <v>66</v>
      </c>
    </row>
    <row r="56" spans="2:14">
      <c r="B56" t="s">
        <v>11</v>
      </c>
      <c r="C56">
        <v>2034</v>
      </c>
      <c r="D56" t="s">
        <v>22</v>
      </c>
      <c r="E56" t="s">
        <v>23</v>
      </c>
      <c r="F56" t="s">
        <v>14</v>
      </c>
      <c r="G56" s="7">
        <v>66</v>
      </c>
      <c r="I56" t="s">
        <v>11</v>
      </c>
      <c r="J56">
        <v>2034</v>
      </c>
      <c r="K56" t="s">
        <v>24</v>
      </c>
      <c r="L56" t="s">
        <v>25</v>
      </c>
      <c r="M56" t="s">
        <v>14</v>
      </c>
      <c r="N56" s="7">
        <v>66</v>
      </c>
    </row>
    <row r="57" spans="2:14">
      <c r="B57" t="s">
        <v>11</v>
      </c>
      <c r="C57">
        <v>2035</v>
      </c>
      <c r="D57" t="s">
        <v>22</v>
      </c>
      <c r="E57" t="s">
        <v>23</v>
      </c>
      <c r="F57" t="s">
        <v>14</v>
      </c>
      <c r="G57" s="7">
        <v>66</v>
      </c>
      <c r="I57" t="s">
        <v>11</v>
      </c>
      <c r="J57">
        <v>2035</v>
      </c>
      <c r="K57" t="s">
        <v>24</v>
      </c>
      <c r="L57" t="s">
        <v>25</v>
      </c>
      <c r="M57" t="s">
        <v>14</v>
      </c>
      <c r="N57" s="7">
        <v>66</v>
      </c>
    </row>
    <row r="58" spans="2:14">
      <c r="B58" t="s">
        <v>11</v>
      </c>
      <c r="C58">
        <v>2050</v>
      </c>
      <c r="D58" t="s">
        <v>22</v>
      </c>
      <c r="E58" t="s">
        <v>23</v>
      </c>
      <c r="F58" t="s">
        <v>14</v>
      </c>
      <c r="G58" s="7">
        <v>66</v>
      </c>
      <c r="I58" t="s">
        <v>11</v>
      </c>
      <c r="J58">
        <v>2050</v>
      </c>
      <c r="K58" t="s">
        <v>24</v>
      </c>
      <c r="L58" t="s">
        <v>25</v>
      </c>
      <c r="M58" t="s">
        <v>14</v>
      </c>
      <c r="N58" s="7">
        <v>66</v>
      </c>
    </row>
    <row r="62" spans="2:14">
      <c r="B62" s="81" t="s">
        <v>89</v>
      </c>
      <c r="G62" s="195" t="s">
        <v>233</v>
      </c>
    </row>
    <row r="63" spans="2:14">
      <c r="B63" t="s">
        <v>211</v>
      </c>
    </row>
    <row r="64" spans="2:14">
      <c r="B64" s="82" t="s">
        <v>4</v>
      </c>
    </row>
    <row r="65" spans="2:7" ht="15" thickBot="1">
      <c r="B65" s="138" t="s">
        <v>3</v>
      </c>
      <c r="C65" s="138" t="s">
        <v>0</v>
      </c>
      <c r="D65" s="139" t="s">
        <v>1</v>
      </c>
      <c r="E65" s="142" t="s">
        <v>2</v>
      </c>
      <c r="F65" s="140" t="s">
        <v>10</v>
      </c>
      <c r="G65" s="141" t="s">
        <v>354</v>
      </c>
    </row>
    <row r="66" spans="2:7">
      <c r="B66" s="137" t="s">
        <v>11</v>
      </c>
      <c r="C66" s="137">
        <v>2010</v>
      </c>
      <c r="D66" s="137" t="s">
        <v>230</v>
      </c>
      <c r="E66" s="137" t="s">
        <v>86</v>
      </c>
      <c r="F66" s="137" t="s">
        <v>304</v>
      </c>
      <c r="G66" s="137">
        <f ca="1">'Electricity distribution'!W6</f>
        <v>114.98856636376357</v>
      </c>
    </row>
    <row r="67" spans="2:7">
      <c r="B67" s="137" t="s">
        <v>11</v>
      </c>
      <c r="C67" s="137">
        <v>2011</v>
      </c>
      <c r="D67" s="137" t="s">
        <v>230</v>
      </c>
      <c r="E67" s="137" t="s">
        <v>86</v>
      </c>
      <c r="F67" s="137" t="s">
        <v>305</v>
      </c>
      <c r="G67" s="137">
        <f ca="1">'Electricity distribution'!W7</f>
        <v>118.69137698158585</v>
      </c>
    </row>
    <row r="68" spans="2:7">
      <c r="B68" s="137" t="s">
        <v>11</v>
      </c>
      <c r="C68" s="137">
        <v>2012</v>
      </c>
      <c r="D68" s="137" t="s">
        <v>230</v>
      </c>
      <c r="E68" s="137" t="s">
        <v>86</v>
      </c>
      <c r="F68" s="137" t="s">
        <v>306</v>
      </c>
      <c r="G68" s="137">
        <f ca="1">'Electricity distribution'!W8</f>
        <v>121.9485071714623</v>
      </c>
    </row>
    <row r="69" spans="2:7">
      <c r="B69" s="137" t="s">
        <v>11</v>
      </c>
      <c r="C69" s="137">
        <v>2013</v>
      </c>
      <c r="D69" s="137" t="s">
        <v>230</v>
      </c>
      <c r="E69" s="137" t="s">
        <v>86</v>
      </c>
      <c r="F69" s="137" t="s">
        <v>307</v>
      </c>
      <c r="G69" s="137">
        <f ca="1">'Electricity distribution'!W9</f>
        <v>121.90859265294213</v>
      </c>
    </row>
    <row r="70" spans="2:7">
      <c r="B70" s="137" t="s">
        <v>11</v>
      </c>
      <c r="C70" s="137">
        <v>2014</v>
      </c>
      <c r="D70" s="137" t="s">
        <v>230</v>
      </c>
      <c r="E70" s="137" t="s">
        <v>86</v>
      </c>
      <c r="F70" s="137" t="s">
        <v>14</v>
      </c>
      <c r="G70" s="137">
        <f ca="1">'Electricity distribution'!W10</f>
        <v>124.11798987769697</v>
      </c>
    </row>
    <row r="71" spans="2:7">
      <c r="B71" s="137" t="s">
        <v>11</v>
      </c>
      <c r="C71" s="137">
        <v>2015</v>
      </c>
      <c r="D71" s="137" t="s">
        <v>230</v>
      </c>
      <c r="E71" s="137" t="s">
        <v>86</v>
      </c>
      <c r="F71" s="137" t="s">
        <v>223</v>
      </c>
      <c r="G71" s="137">
        <f ca="1">'Electricity distribution'!W11</f>
        <v>124.87256859917147</v>
      </c>
    </row>
    <row r="72" spans="2:7">
      <c r="B72" s="147" t="s">
        <v>11</v>
      </c>
      <c r="C72" s="147">
        <v>2016</v>
      </c>
      <c r="D72" s="137" t="s">
        <v>230</v>
      </c>
      <c r="E72" s="147" t="s">
        <v>86</v>
      </c>
      <c r="F72" s="137" t="s">
        <v>223</v>
      </c>
      <c r="G72" s="147">
        <f ca="1">'Electricity distribution'!W12</f>
        <v>124.87256859917147</v>
      </c>
    </row>
    <row r="73" spans="2:7">
      <c r="B73" s="147" t="s">
        <v>11</v>
      </c>
      <c r="C73" s="147">
        <v>2017</v>
      </c>
      <c r="D73" s="137" t="s">
        <v>230</v>
      </c>
      <c r="E73" s="147" t="s">
        <v>86</v>
      </c>
      <c r="F73" s="137" t="s">
        <v>223</v>
      </c>
      <c r="G73" s="147">
        <f ca="1">'Electricity distribution'!W13</f>
        <v>124.87256859917147</v>
      </c>
    </row>
    <row r="74" spans="2:7">
      <c r="B74" s="147" t="s">
        <v>11</v>
      </c>
      <c r="C74" s="147">
        <v>2018</v>
      </c>
      <c r="D74" s="137" t="s">
        <v>230</v>
      </c>
      <c r="E74" s="147" t="s">
        <v>86</v>
      </c>
      <c r="F74" s="137" t="s">
        <v>223</v>
      </c>
      <c r="G74" s="147">
        <f ca="1">'Electricity distribution'!W14</f>
        <v>124.87256859917147</v>
      </c>
    </row>
    <row r="75" spans="2:7">
      <c r="B75" s="147" t="s">
        <v>11</v>
      </c>
      <c r="C75" s="147">
        <v>2019</v>
      </c>
      <c r="D75" s="137" t="s">
        <v>230</v>
      </c>
      <c r="E75" s="147" t="s">
        <v>86</v>
      </c>
      <c r="F75" s="137" t="s">
        <v>223</v>
      </c>
      <c r="G75" s="147">
        <f ca="1">'Electricity distribution'!W15</f>
        <v>124.87256859917147</v>
      </c>
    </row>
    <row r="76" spans="2:7">
      <c r="B76" s="147" t="s">
        <v>11</v>
      </c>
      <c r="C76" s="147">
        <v>2020</v>
      </c>
      <c r="D76" s="137" t="s">
        <v>230</v>
      </c>
      <c r="E76" s="147" t="s">
        <v>86</v>
      </c>
      <c r="F76" s="137" t="s">
        <v>223</v>
      </c>
      <c r="G76" s="147">
        <f ca="1">'Electricity distribution'!W16</f>
        <v>124.87256859917147</v>
      </c>
    </row>
    <row r="77" spans="2:7">
      <c r="B77" s="147" t="s">
        <v>11</v>
      </c>
      <c r="C77" s="147">
        <v>2021</v>
      </c>
      <c r="D77" s="137" t="s">
        <v>230</v>
      </c>
      <c r="E77" s="147" t="s">
        <v>86</v>
      </c>
      <c r="F77" s="137" t="s">
        <v>223</v>
      </c>
      <c r="G77" s="147">
        <f ca="1">'Electricity distribution'!W17</f>
        <v>124.87256859917147</v>
      </c>
    </row>
    <row r="78" spans="2:7">
      <c r="B78" s="147" t="s">
        <v>11</v>
      </c>
      <c r="C78" s="147">
        <v>2022</v>
      </c>
      <c r="D78" s="137" t="s">
        <v>230</v>
      </c>
      <c r="E78" s="147" t="s">
        <v>86</v>
      </c>
      <c r="F78" s="137" t="s">
        <v>223</v>
      </c>
      <c r="G78" s="147">
        <f ca="1">'Electricity distribution'!W18</f>
        <v>124.87256859917147</v>
      </c>
    </row>
    <row r="79" spans="2:7">
      <c r="B79" s="137" t="s">
        <v>11</v>
      </c>
      <c r="C79" s="137">
        <v>2050</v>
      </c>
      <c r="D79" s="137" t="s">
        <v>230</v>
      </c>
      <c r="E79" s="137" t="s">
        <v>86</v>
      </c>
      <c r="F79" s="137" t="s">
        <v>223</v>
      </c>
      <c r="G79" s="147">
        <f ca="1">G78</f>
        <v>124.87256859917147</v>
      </c>
    </row>
  </sheetData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AI41"/>
  <sheetViews>
    <sheetView zoomScale="55" zoomScaleNormal="55" workbookViewId="0">
      <selection activeCell="R43" sqref="R43"/>
    </sheetView>
  </sheetViews>
  <sheetFormatPr defaultRowHeight="14.4"/>
  <cols>
    <col min="4" max="4" width="11" bestFit="1" customWidth="1"/>
    <col min="23" max="35" width="9.109375" style="137"/>
  </cols>
  <sheetData>
    <row r="1" spans="2:35">
      <c r="B1" t="s">
        <v>95</v>
      </c>
    </row>
    <row r="2" spans="2:35">
      <c r="U2" s="195" t="s">
        <v>233</v>
      </c>
    </row>
    <row r="3" spans="2:35">
      <c r="B3" s="81" t="s">
        <v>97</v>
      </c>
      <c r="I3" s="81" t="s">
        <v>98</v>
      </c>
      <c r="P3" s="81" t="s">
        <v>96</v>
      </c>
      <c r="W3" s="81" t="s">
        <v>234</v>
      </c>
      <c r="AD3" s="81" t="s">
        <v>235</v>
      </c>
    </row>
    <row r="4" spans="2:35">
      <c r="P4" t="s">
        <v>213</v>
      </c>
      <c r="W4" s="137" t="s">
        <v>148</v>
      </c>
      <c r="AD4" s="137" t="s">
        <v>148</v>
      </c>
    </row>
    <row r="5" spans="2:35">
      <c r="B5" s="82" t="s">
        <v>4</v>
      </c>
      <c r="I5" s="82" t="s">
        <v>4</v>
      </c>
      <c r="P5" s="82" t="s">
        <v>4</v>
      </c>
      <c r="W5" s="143" t="s">
        <v>4</v>
      </c>
      <c r="AD5" s="143" t="s">
        <v>4</v>
      </c>
    </row>
    <row r="6" spans="2:35" ht="15" thickBot="1">
      <c r="B6" s="83" t="s">
        <v>3</v>
      </c>
      <c r="C6" s="83" t="s">
        <v>0</v>
      </c>
      <c r="D6" s="84" t="s">
        <v>1</v>
      </c>
      <c r="E6" s="87" t="s">
        <v>2</v>
      </c>
      <c r="F6" s="85" t="s">
        <v>10</v>
      </c>
      <c r="G6" s="86" t="s">
        <v>354</v>
      </c>
      <c r="I6" s="83" t="s">
        <v>3</v>
      </c>
      <c r="J6" s="83" t="s">
        <v>0</v>
      </c>
      <c r="K6" s="84" t="s">
        <v>1</v>
      </c>
      <c r="L6" s="87" t="s">
        <v>2</v>
      </c>
      <c r="M6" s="85" t="s">
        <v>10</v>
      </c>
      <c r="N6" s="86" t="s">
        <v>354</v>
      </c>
      <c r="P6" s="83" t="s">
        <v>3</v>
      </c>
      <c r="Q6" s="83" t="s">
        <v>0</v>
      </c>
      <c r="R6" s="84" t="s">
        <v>1</v>
      </c>
      <c r="S6" s="87" t="s">
        <v>2</v>
      </c>
      <c r="T6" s="85" t="s">
        <v>10</v>
      </c>
      <c r="U6" s="86" t="s">
        <v>354</v>
      </c>
      <c r="W6" s="138" t="s">
        <v>3</v>
      </c>
      <c r="X6" s="138" t="s">
        <v>0</v>
      </c>
      <c r="Y6" s="139" t="s">
        <v>1</v>
      </c>
      <c r="Z6" s="142" t="s">
        <v>2</v>
      </c>
      <c r="AA6" s="140" t="s">
        <v>10</v>
      </c>
      <c r="AB6" s="141" t="s">
        <v>354</v>
      </c>
      <c r="AD6" s="138" t="s">
        <v>3</v>
      </c>
      <c r="AE6" s="138" t="s">
        <v>0</v>
      </c>
      <c r="AF6" s="139" t="s">
        <v>1</v>
      </c>
      <c r="AG6" s="142" t="s">
        <v>2</v>
      </c>
      <c r="AH6" s="140" t="s">
        <v>10</v>
      </c>
      <c r="AI6" s="141" t="s">
        <v>354</v>
      </c>
    </row>
    <row r="7" spans="2:35" ht="15" customHeight="1">
      <c r="B7" t="s">
        <v>11</v>
      </c>
      <c r="C7">
        <v>2010</v>
      </c>
      <c r="D7" t="s">
        <v>90</v>
      </c>
      <c r="E7" t="s">
        <v>91</v>
      </c>
      <c r="F7" t="s">
        <v>14</v>
      </c>
      <c r="I7" t="s">
        <v>11</v>
      </c>
      <c r="J7">
        <v>2010</v>
      </c>
      <c r="K7" t="s">
        <v>92</v>
      </c>
      <c r="L7" t="s">
        <v>93</v>
      </c>
      <c r="M7" t="s">
        <v>14</v>
      </c>
      <c r="P7" t="s">
        <v>11</v>
      </c>
      <c r="Q7">
        <v>2010</v>
      </c>
      <c r="R7" t="s">
        <v>94</v>
      </c>
      <c r="S7" t="s">
        <v>86</v>
      </c>
      <c r="T7" t="s">
        <v>304</v>
      </c>
      <c r="U7">
        <f ca="1">'Electricity distribution'!W46</f>
        <v>31.955205492810535</v>
      </c>
      <c r="W7" s="137" t="s">
        <v>11</v>
      </c>
      <c r="X7" s="137">
        <v>2010</v>
      </c>
      <c r="Y7" s="137" t="s">
        <v>236</v>
      </c>
      <c r="Z7" s="137" t="s">
        <v>237</v>
      </c>
      <c r="AA7" s="137" t="s">
        <v>14</v>
      </c>
      <c r="AB7" s="137">
        <f>DATA_Delivery_costs!$C$49</f>
        <v>2.7753410266457679</v>
      </c>
      <c r="AD7" s="137" t="s">
        <v>11</v>
      </c>
      <c r="AE7" s="137">
        <v>2010</v>
      </c>
      <c r="AF7" s="137" t="s">
        <v>236</v>
      </c>
      <c r="AG7" s="137" t="s">
        <v>238</v>
      </c>
      <c r="AH7" s="137" t="s">
        <v>14</v>
      </c>
      <c r="AI7" s="137">
        <f>DATA_Delivery_costs!E62</f>
        <v>2.3009085589574898</v>
      </c>
    </row>
    <row r="8" spans="2:35" ht="15" customHeight="1">
      <c r="B8" t="s">
        <v>11</v>
      </c>
      <c r="C8">
        <v>2011</v>
      </c>
      <c r="D8" t="s">
        <v>90</v>
      </c>
      <c r="E8" t="s">
        <v>91</v>
      </c>
      <c r="F8" t="s">
        <v>14</v>
      </c>
      <c r="I8" t="s">
        <v>11</v>
      </c>
      <c r="J8">
        <v>2011</v>
      </c>
      <c r="K8" t="s">
        <v>92</v>
      </c>
      <c r="L8" t="s">
        <v>93</v>
      </c>
      <c r="M8" t="s">
        <v>14</v>
      </c>
      <c r="P8" t="s">
        <v>11</v>
      </c>
      <c r="Q8">
        <v>2011</v>
      </c>
      <c r="R8" t="s">
        <v>94</v>
      </c>
      <c r="S8" t="s">
        <v>86</v>
      </c>
      <c r="T8" s="137" t="s">
        <v>305</v>
      </c>
      <c r="U8" s="137">
        <f ca="1">'Electricity distribution'!W47</f>
        <v>31.66825660875746</v>
      </c>
      <c r="W8" s="137" t="s">
        <v>11</v>
      </c>
      <c r="X8" s="137">
        <v>0</v>
      </c>
      <c r="Y8" s="137" t="s">
        <v>236</v>
      </c>
      <c r="Z8" s="137" t="s">
        <v>237</v>
      </c>
      <c r="AA8" s="137" t="s">
        <v>14</v>
      </c>
      <c r="AB8" s="137">
        <v>3</v>
      </c>
      <c r="AD8" s="137" t="s">
        <v>11</v>
      </c>
      <c r="AE8" s="137">
        <v>0</v>
      </c>
      <c r="AF8" s="137" t="s">
        <v>236</v>
      </c>
      <c r="AG8" s="137" t="s">
        <v>238</v>
      </c>
      <c r="AH8" s="137" t="s">
        <v>14</v>
      </c>
      <c r="AI8" s="137">
        <v>3</v>
      </c>
    </row>
    <row r="9" spans="2:35" ht="15" customHeight="1">
      <c r="B9" t="s">
        <v>11</v>
      </c>
      <c r="C9">
        <v>2012</v>
      </c>
      <c r="D9" t="s">
        <v>90</v>
      </c>
      <c r="E9" t="s">
        <v>91</v>
      </c>
      <c r="F9" t="s">
        <v>14</v>
      </c>
      <c r="I9" t="s">
        <v>11</v>
      </c>
      <c r="J9">
        <v>2012</v>
      </c>
      <c r="K9" t="s">
        <v>92</v>
      </c>
      <c r="L9" t="s">
        <v>93</v>
      </c>
      <c r="M9" t="s">
        <v>14</v>
      </c>
      <c r="P9" t="s">
        <v>11</v>
      </c>
      <c r="Q9">
        <v>2012</v>
      </c>
      <c r="R9" t="s">
        <v>94</v>
      </c>
      <c r="S9" t="s">
        <v>86</v>
      </c>
      <c r="T9" s="137" t="s">
        <v>306</v>
      </c>
      <c r="U9" s="137">
        <f ca="1">'Electricity distribution'!W48</f>
        <v>32.271241996817231</v>
      </c>
    </row>
    <row r="10" spans="2:35" ht="15" customHeight="1">
      <c r="B10" t="s">
        <v>11</v>
      </c>
      <c r="C10">
        <v>2013</v>
      </c>
      <c r="D10" t="s">
        <v>90</v>
      </c>
      <c r="E10" t="s">
        <v>91</v>
      </c>
      <c r="F10" t="s">
        <v>14</v>
      </c>
      <c r="I10" t="s">
        <v>11</v>
      </c>
      <c r="J10">
        <v>2013</v>
      </c>
      <c r="K10" t="s">
        <v>92</v>
      </c>
      <c r="L10" t="s">
        <v>93</v>
      </c>
      <c r="M10" t="s">
        <v>14</v>
      </c>
      <c r="P10" t="s">
        <v>11</v>
      </c>
      <c r="Q10">
        <v>2013</v>
      </c>
      <c r="R10" t="s">
        <v>94</v>
      </c>
      <c r="S10" t="s">
        <v>86</v>
      </c>
      <c r="T10" s="137" t="s">
        <v>307</v>
      </c>
      <c r="U10" s="137">
        <f ca="1">'Electricity distribution'!W49</f>
        <v>31.352290610399145</v>
      </c>
    </row>
    <row r="11" spans="2:35" ht="15" customHeight="1">
      <c r="B11" t="s">
        <v>11</v>
      </c>
      <c r="C11">
        <v>2014</v>
      </c>
      <c r="D11" t="s">
        <v>90</v>
      </c>
      <c r="E11" t="s">
        <v>91</v>
      </c>
      <c r="F11" t="s">
        <v>14</v>
      </c>
      <c r="I11" t="s">
        <v>11</v>
      </c>
      <c r="J11">
        <v>2014</v>
      </c>
      <c r="K11" t="s">
        <v>92</v>
      </c>
      <c r="L11" t="s">
        <v>93</v>
      </c>
      <c r="M11" t="s">
        <v>14</v>
      </c>
      <c r="P11" t="s">
        <v>11</v>
      </c>
      <c r="Q11">
        <v>2014</v>
      </c>
      <c r="R11" t="s">
        <v>94</v>
      </c>
      <c r="S11" t="s">
        <v>86</v>
      </c>
      <c r="T11" s="137" t="s">
        <v>14</v>
      </c>
      <c r="U11" s="137">
        <f ca="1">'Electricity distribution'!W50</f>
        <v>30.686914211458493</v>
      </c>
    </row>
    <row r="12" spans="2:35" ht="15" customHeight="1">
      <c r="B12" t="s">
        <v>11</v>
      </c>
      <c r="C12">
        <v>2015</v>
      </c>
      <c r="D12" t="s">
        <v>90</v>
      </c>
      <c r="E12" t="s">
        <v>91</v>
      </c>
      <c r="F12" t="s">
        <v>14</v>
      </c>
      <c r="I12" t="s">
        <v>11</v>
      </c>
      <c r="J12">
        <v>2015</v>
      </c>
      <c r="K12" t="s">
        <v>92</v>
      </c>
      <c r="L12" t="s">
        <v>93</v>
      </c>
      <c r="M12" t="s">
        <v>14</v>
      </c>
      <c r="P12" t="s">
        <v>11</v>
      </c>
      <c r="Q12">
        <v>2015</v>
      </c>
      <c r="R12" t="s">
        <v>94</v>
      </c>
      <c r="S12" t="s">
        <v>86</v>
      </c>
      <c r="T12" s="137" t="s">
        <v>223</v>
      </c>
      <c r="U12" s="137">
        <f ca="1">'Electricity distribution'!W51</f>
        <v>31.687649322392367</v>
      </c>
    </row>
    <row r="13" spans="2:35" ht="15" customHeight="1">
      <c r="P13" t="s">
        <v>11</v>
      </c>
      <c r="Q13">
        <v>2050</v>
      </c>
      <c r="R13" t="s">
        <v>94</v>
      </c>
      <c r="S13" t="s">
        <v>86</v>
      </c>
      <c r="T13" s="137" t="s">
        <v>223</v>
      </c>
      <c r="U13">
        <f ca="1">U12</f>
        <v>31.687649322392367</v>
      </c>
    </row>
    <row r="14" spans="2:35" ht="15" customHeight="1"/>
    <row r="15" spans="2:35" ht="15" customHeight="1">
      <c r="B15" s="81" t="s">
        <v>239</v>
      </c>
      <c r="C15" s="137"/>
      <c r="D15" s="137"/>
      <c r="E15" s="137"/>
      <c r="F15" s="137"/>
      <c r="G15" s="137"/>
      <c r="H15" s="137"/>
      <c r="I15" s="81" t="s">
        <v>144</v>
      </c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</row>
    <row r="16" spans="2:35" ht="15" customHeight="1">
      <c r="B16" s="137" t="s">
        <v>148</v>
      </c>
      <c r="C16" s="137"/>
      <c r="D16" s="137"/>
      <c r="E16" s="137"/>
      <c r="F16" s="137"/>
      <c r="G16" s="137"/>
      <c r="H16" s="137"/>
      <c r="I16" s="137" t="s">
        <v>148</v>
      </c>
      <c r="J16" s="137"/>
      <c r="K16" s="137"/>
      <c r="L16" s="137"/>
      <c r="M16" s="137"/>
      <c r="N16" s="137"/>
      <c r="O16" s="137"/>
      <c r="P16" s="81" t="s">
        <v>9</v>
      </c>
      <c r="Q16" s="137"/>
      <c r="R16" s="137"/>
      <c r="S16" s="137"/>
      <c r="T16" s="137"/>
      <c r="U16" s="137"/>
      <c r="W16" s="81" t="s">
        <v>240</v>
      </c>
      <c r="AD16" s="81" t="s">
        <v>131</v>
      </c>
    </row>
    <row r="17" spans="2:35" ht="15" customHeight="1">
      <c r="B17" s="143" t="s">
        <v>4</v>
      </c>
      <c r="C17" s="137"/>
      <c r="D17" s="137"/>
      <c r="E17" s="137"/>
      <c r="F17" s="137"/>
      <c r="G17" s="137"/>
      <c r="H17" s="137"/>
      <c r="I17" s="143" t="s">
        <v>4</v>
      </c>
      <c r="J17" s="137"/>
      <c r="K17" s="137"/>
      <c r="L17" s="137"/>
      <c r="M17" s="137"/>
      <c r="N17" s="137"/>
      <c r="O17" s="137"/>
      <c r="P17" s="137" t="s">
        <v>148</v>
      </c>
      <c r="Q17" s="137"/>
      <c r="R17" s="137"/>
      <c r="S17" s="137"/>
      <c r="T17" s="137"/>
      <c r="U17" s="137"/>
      <c r="W17" s="137" t="s">
        <v>148</v>
      </c>
      <c r="AD17" s="137" t="s">
        <v>140</v>
      </c>
    </row>
    <row r="18" spans="2:35" ht="15" customHeight="1" thickBot="1">
      <c r="B18" s="138" t="s">
        <v>3</v>
      </c>
      <c r="C18" s="138" t="s">
        <v>0</v>
      </c>
      <c r="D18" s="139" t="s">
        <v>1</v>
      </c>
      <c r="E18" s="142" t="s">
        <v>2</v>
      </c>
      <c r="F18" s="140" t="s">
        <v>10</v>
      </c>
      <c r="G18" s="141" t="s">
        <v>354</v>
      </c>
      <c r="H18" s="137"/>
      <c r="I18" s="138" t="s">
        <v>3</v>
      </c>
      <c r="J18" s="138" t="s">
        <v>0</v>
      </c>
      <c r="K18" s="139" t="s">
        <v>1</v>
      </c>
      <c r="L18" s="142" t="s">
        <v>2</v>
      </c>
      <c r="M18" s="140" t="s">
        <v>10</v>
      </c>
      <c r="N18" s="141" t="s">
        <v>354</v>
      </c>
      <c r="O18" s="137"/>
      <c r="P18" s="143" t="s">
        <v>4</v>
      </c>
      <c r="Q18" s="137"/>
      <c r="R18" s="137"/>
      <c r="S18" s="137"/>
      <c r="T18" s="137"/>
      <c r="U18" s="137"/>
      <c r="W18" s="143" t="s">
        <v>4</v>
      </c>
      <c r="AD18" s="143" t="s">
        <v>4</v>
      </c>
    </row>
    <row r="19" spans="2:35" ht="15" customHeight="1" thickBot="1">
      <c r="B19" s="137" t="s">
        <v>11</v>
      </c>
      <c r="C19" s="137">
        <v>2010</v>
      </c>
      <c r="D19" s="137" t="s">
        <v>236</v>
      </c>
      <c r="E19" s="137" t="s">
        <v>241</v>
      </c>
      <c r="F19" s="137" t="s">
        <v>14</v>
      </c>
      <c r="G19" s="137">
        <f>DATA_Delivery_costs!$C$49</f>
        <v>2.7753410266457679</v>
      </c>
      <c r="H19" s="137"/>
      <c r="I19" s="137" t="s">
        <v>11</v>
      </c>
      <c r="J19" s="137">
        <v>2010</v>
      </c>
      <c r="K19" s="137" t="s">
        <v>236</v>
      </c>
      <c r="L19" s="137" t="s">
        <v>146</v>
      </c>
      <c r="M19" s="137" t="s">
        <v>14</v>
      </c>
      <c r="N19" s="137">
        <f>AVERAGE(DATA_Delivery_costs!$G$31,DATA_Delivery_costs!$G$32)-DATA_Delivery_costs!$G$29</f>
        <v>2.0499999999999972</v>
      </c>
      <c r="O19" s="137"/>
      <c r="P19" s="138" t="s">
        <v>3</v>
      </c>
      <c r="Q19" s="138" t="s">
        <v>0</v>
      </c>
      <c r="R19" s="139" t="s">
        <v>1</v>
      </c>
      <c r="S19" s="142" t="s">
        <v>2</v>
      </c>
      <c r="T19" s="140" t="s">
        <v>10</v>
      </c>
      <c r="U19" s="141" t="s">
        <v>354</v>
      </c>
      <c r="W19" s="138" t="s">
        <v>3</v>
      </c>
      <c r="X19" s="138" t="s">
        <v>0</v>
      </c>
      <c r="Y19" s="139" t="s">
        <v>1</v>
      </c>
      <c r="Z19" s="142" t="s">
        <v>2</v>
      </c>
      <c r="AA19" s="140" t="s">
        <v>10</v>
      </c>
      <c r="AB19" s="141" t="s">
        <v>354</v>
      </c>
      <c r="AD19" s="138" t="s">
        <v>3</v>
      </c>
      <c r="AE19" s="138" t="s">
        <v>0</v>
      </c>
      <c r="AF19" s="139" t="s">
        <v>1</v>
      </c>
      <c r="AG19" s="142" t="s">
        <v>2</v>
      </c>
      <c r="AH19" s="140" t="s">
        <v>10</v>
      </c>
      <c r="AI19" s="141" t="s">
        <v>354</v>
      </c>
    </row>
    <row r="20" spans="2:35" ht="15" customHeight="1">
      <c r="B20" s="137" t="s">
        <v>11</v>
      </c>
      <c r="C20" s="137">
        <v>0</v>
      </c>
      <c r="D20" s="137" t="s">
        <v>236</v>
      </c>
      <c r="E20" s="137" t="s">
        <v>241</v>
      </c>
      <c r="F20" s="137" t="s">
        <v>14</v>
      </c>
      <c r="G20" s="137">
        <v>3</v>
      </c>
      <c r="H20" s="137"/>
      <c r="I20" s="137" t="s">
        <v>11</v>
      </c>
      <c r="J20" s="137">
        <v>0</v>
      </c>
      <c r="K20" s="137" t="s">
        <v>236</v>
      </c>
      <c r="L20" s="137" t="s">
        <v>146</v>
      </c>
      <c r="M20" s="137" t="s">
        <v>14</v>
      </c>
      <c r="N20" s="137">
        <v>3</v>
      </c>
      <c r="O20" s="137"/>
      <c r="P20" s="137" t="s">
        <v>11</v>
      </c>
      <c r="Q20" s="137">
        <v>2010</v>
      </c>
      <c r="R20" s="137" t="s">
        <v>236</v>
      </c>
      <c r="S20" s="137" t="s">
        <v>18</v>
      </c>
      <c r="T20" s="137" t="s">
        <v>14</v>
      </c>
      <c r="U20" s="137">
        <f>AVERAGE(DATA_Delivery_costs!$G$36,DATA_Delivery_costs!$G$35)-DATA_Delivery_costs!$G$34</f>
        <v>4.5</v>
      </c>
      <c r="W20" s="137" t="s">
        <v>11</v>
      </c>
      <c r="X20" s="137">
        <v>2010</v>
      </c>
      <c r="Y20" s="137" t="s">
        <v>236</v>
      </c>
      <c r="Z20" s="137" t="s">
        <v>242</v>
      </c>
      <c r="AA20" s="137" t="s">
        <v>14</v>
      </c>
      <c r="AB20" s="137">
        <f>DATA_Delivery_costs!$E$56</f>
        <v>19.692862217133236</v>
      </c>
      <c r="AD20" s="137" t="s">
        <v>11</v>
      </c>
      <c r="AE20" s="137">
        <v>2014</v>
      </c>
      <c r="AF20" s="137" t="s">
        <v>236</v>
      </c>
      <c r="AG20" s="137" t="s">
        <v>13</v>
      </c>
      <c r="AH20" s="137" t="s">
        <v>14</v>
      </c>
      <c r="AI20" s="137">
        <f>DATA_Delivery_costs!$M$21</f>
        <v>1.3575644241453579</v>
      </c>
    </row>
    <row r="21" spans="2:35" ht="15" customHeight="1"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 t="s">
        <v>11</v>
      </c>
      <c r="Q21" s="137">
        <v>0</v>
      </c>
      <c r="R21" s="137" t="s">
        <v>236</v>
      </c>
      <c r="S21" s="137" t="s">
        <v>18</v>
      </c>
      <c r="T21" s="137" t="s">
        <v>14</v>
      </c>
      <c r="U21" s="137">
        <v>3</v>
      </c>
      <c r="W21" s="137" t="s">
        <v>11</v>
      </c>
      <c r="X21" s="137">
        <v>0</v>
      </c>
      <c r="Y21" s="137" t="s">
        <v>236</v>
      </c>
      <c r="Z21" s="137" t="s">
        <v>242</v>
      </c>
      <c r="AA21" s="137" t="s">
        <v>14</v>
      </c>
      <c r="AB21" s="137">
        <v>3</v>
      </c>
      <c r="AD21" s="137" t="s">
        <v>11</v>
      </c>
      <c r="AE21" s="137">
        <v>0</v>
      </c>
      <c r="AF21" s="137" t="s">
        <v>236</v>
      </c>
      <c r="AG21" s="137" t="s">
        <v>13</v>
      </c>
      <c r="AH21" s="137" t="s">
        <v>14</v>
      </c>
      <c r="AI21" s="137">
        <v>3</v>
      </c>
    </row>
    <row r="22" spans="2:35" ht="15" customHeight="1"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</row>
    <row r="23" spans="2:35" ht="15" customHeight="1"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</row>
    <row r="24" spans="2:35" ht="15" customHeight="1">
      <c r="B24" s="7" t="s">
        <v>71</v>
      </c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</row>
    <row r="25" spans="2:35" ht="15" customHeight="1">
      <c r="B25" s="81" t="s">
        <v>26</v>
      </c>
      <c r="C25" s="137"/>
      <c r="D25" s="137"/>
      <c r="E25" s="137"/>
      <c r="F25" s="137"/>
      <c r="G25" s="137"/>
      <c r="H25" s="137"/>
      <c r="I25" s="81" t="s">
        <v>27</v>
      </c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</row>
    <row r="26" spans="2:35" ht="15" customHeight="1">
      <c r="B26" s="137" t="s">
        <v>72</v>
      </c>
      <c r="C26" s="137"/>
      <c r="D26" s="137"/>
      <c r="E26" s="137"/>
      <c r="F26" s="137"/>
      <c r="G26" s="137"/>
      <c r="H26" s="137"/>
      <c r="I26" s="137" t="s">
        <v>73</v>
      </c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</row>
    <row r="27" spans="2:35" ht="15" customHeight="1">
      <c r="B27" s="143" t="s">
        <v>4</v>
      </c>
      <c r="C27" s="137"/>
      <c r="D27" s="137"/>
      <c r="E27" s="137"/>
      <c r="F27" s="137"/>
      <c r="G27" s="137"/>
      <c r="H27" s="137"/>
      <c r="I27" s="143" t="s">
        <v>4</v>
      </c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W27" s="81" t="s">
        <v>128</v>
      </c>
    </row>
    <row r="28" spans="2:35" ht="15" customHeight="1" thickBot="1">
      <c r="B28" s="138" t="s">
        <v>3</v>
      </c>
      <c r="C28" s="138" t="s">
        <v>0</v>
      </c>
      <c r="D28" s="139" t="s">
        <v>1</v>
      </c>
      <c r="E28" s="142" t="s">
        <v>2</v>
      </c>
      <c r="F28" s="140" t="s">
        <v>10</v>
      </c>
      <c r="G28" s="141" t="s">
        <v>354</v>
      </c>
      <c r="H28" s="137"/>
      <c r="I28" s="138" t="s">
        <v>3</v>
      </c>
      <c r="J28" s="138" t="s">
        <v>0</v>
      </c>
      <c r="K28" s="139" t="s">
        <v>1</v>
      </c>
      <c r="L28" s="142" t="s">
        <v>2</v>
      </c>
      <c r="M28" s="140" t="s">
        <v>10</v>
      </c>
      <c r="N28" s="141" t="s">
        <v>354</v>
      </c>
      <c r="O28" s="137"/>
      <c r="P28" s="137"/>
      <c r="Q28" s="137"/>
      <c r="R28" s="137"/>
      <c r="S28" s="137"/>
      <c r="T28" s="137"/>
      <c r="U28" s="137"/>
    </row>
    <row r="29" spans="2:35" ht="15" customHeight="1">
      <c r="B29" s="137" t="s">
        <v>11</v>
      </c>
      <c r="C29" s="137">
        <v>2010</v>
      </c>
      <c r="D29" s="137" t="s">
        <v>236</v>
      </c>
      <c r="E29" s="137" t="s">
        <v>29</v>
      </c>
      <c r="F29" s="137" t="s">
        <v>14</v>
      </c>
      <c r="G29" s="137">
        <f>DATA_Delivery_costs!$M$21</f>
        <v>1.3575644241453579</v>
      </c>
      <c r="H29" s="137"/>
      <c r="I29" s="137" t="s">
        <v>11</v>
      </c>
      <c r="J29" s="137">
        <v>2010</v>
      </c>
      <c r="K29" s="137" t="s">
        <v>236</v>
      </c>
      <c r="L29" s="137" t="s">
        <v>31</v>
      </c>
      <c r="M29" s="137" t="s">
        <v>14</v>
      </c>
      <c r="N29" s="137">
        <f>DATA_Delivery_costs!$J$11+DATA_Delivery_costs!$K$11</f>
        <v>28.380130072999396</v>
      </c>
      <c r="O29" s="137"/>
      <c r="P29" s="81" t="s">
        <v>8</v>
      </c>
      <c r="Q29" s="137"/>
      <c r="R29" s="137"/>
      <c r="S29" s="137"/>
      <c r="T29" s="137"/>
      <c r="U29" s="137"/>
      <c r="W29" s="143" t="s">
        <v>4</v>
      </c>
    </row>
    <row r="30" spans="2:35" ht="15" customHeight="1" thickBot="1">
      <c r="B30" s="137" t="s">
        <v>11</v>
      </c>
      <c r="C30" s="137">
        <v>0</v>
      </c>
      <c r="D30" s="137" t="s">
        <v>236</v>
      </c>
      <c r="E30" s="137" t="s">
        <v>29</v>
      </c>
      <c r="F30" s="137" t="s">
        <v>14</v>
      </c>
      <c r="G30" s="137">
        <v>3</v>
      </c>
      <c r="H30" s="137"/>
      <c r="I30" s="137" t="s">
        <v>11</v>
      </c>
      <c r="J30" s="137">
        <v>0</v>
      </c>
      <c r="K30" s="137" t="s">
        <v>236</v>
      </c>
      <c r="L30" s="137" t="s">
        <v>31</v>
      </c>
      <c r="M30" s="137" t="s">
        <v>14</v>
      </c>
      <c r="N30" s="137">
        <v>3</v>
      </c>
      <c r="O30" s="137"/>
      <c r="P30" s="137"/>
      <c r="Q30" s="137"/>
      <c r="R30" s="137"/>
      <c r="S30" s="137"/>
      <c r="T30" s="137"/>
      <c r="U30" s="137"/>
      <c r="W30" s="138" t="s">
        <v>3</v>
      </c>
      <c r="X30" s="138" t="s">
        <v>0</v>
      </c>
      <c r="Y30" s="139" t="s">
        <v>1</v>
      </c>
      <c r="Z30" s="142" t="s">
        <v>2</v>
      </c>
      <c r="AA30" s="140" t="s">
        <v>10</v>
      </c>
      <c r="AB30" s="141" t="s">
        <v>354</v>
      </c>
    </row>
    <row r="31" spans="2:35" ht="15" customHeight="1">
      <c r="B31" s="137" t="s">
        <v>11</v>
      </c>
      <c r="C31" s="137">
        <v>2010</v>
      </c>
      <c r="D31" s="137" t="s">
        <v>236</v>
      </c>
      <c r="E31" s="137" t="s">
        <v>32</v>
      </c>
      <c r="F31" s="137" t="s">
        <v>14</v>
      </c>
      <c r="G31" s="137">
        <f>G29</f>
        <v>1.3575644241453579</v>
      </c>
      <c r="H31" s="137"/>
      <c r="I31" s="137" t="s">
        <v>11</v>
      </c>
      <c r="J31" s="137">
        <v>2010</v>
      </c>
      <c r="K31" s="137" t="s">
        <v>236</v>
      </c>
      <c r="L31" s="137" t="s">
        <v>33</v>
      </c>
      <c r="M31" s="137" t="s">
        <v>14</v>
      </c>
      <c r="N31" s="137">
        <f>DATA_Delivery_costs!$J$11+DATA_Delivery_costs!$K$11</f>
        <v>28.380130072999396</v>
      </c>
      <c r="O31" s="137"/>
      <c r="P31" s="143" t="s">
        <v>4</v>
      </c>
      <c r="Q31" s="137"/>
      <c r="R31" s="137"/>
      <c r="S31" s="137"/>
      <c r="T31" s="137"/>
      <c r="U31" s="137"/>
      <c r="W31" s="137" t="s">
        <v>11</v>
      </c>
      <c r="X31" s="137">
        <v>2010</v>
      </c>
      <c r="Y31" s="137" t="s">
        <v>236</v>
      </c>
      <c r="Z31" s="137" t="s">
        <v>130</v>
      </c>
      <c r="AA31" s="137" t="s">
        <v>14</v>
      </c>
      <c r="AB31" s="137">
        <f>DATA_Delivery_costs!$J$15</f>
        <v>2.1273740625233617</v>
      </c>
    </row>
    <row r="32" spans="2:35" ht="15" customHeight="1" thickBot="1">
      <c r="B32" s="137" t="s">
        <v>11</v>
      </c>
      <c r="C32" s="137">
        <v>0</v>
      </c>
      <c r="D32" s="137" t="s">
        <v>236</v>
      </c>
      <c r="E32" s="137" t="s">
        <v>32</v>
      </c>
      <c r="F32" s="137" t="s">
        <v>14</v>
      </c>
      <c r="G32" s="137">
        <v>3</v>
      </c>
      <c r="H32" s="137"/>
      <c r="I32" s="137" t="s">
        <v>11</v>
      </c>
      <c r="J32" s="137">
        <v>0</v>
      </c>
      <c r="K32" s="137" t="s">
        <v>236</v>
      </c>
      <c r="L32" s="137" t="s">
        <v>33</v>
      </c>
      <c r="M32" s="137" t="s">
        <v>14</v>
      </c>
      <c r="N32" s="137">
        <v>3</v>
      </c>
      <c r="O32" s="137"/>
      <c r="P32" s="138" t="s">
        <v>3</v>
      </c>
      <c r="Q32" s="138" t="s">
        <v>0</v>
      </c>
      <c r="R32" s="139" t="s">
        <v>1</v>
      </c>
      <c r="S32" s="142" t="s">
        <v>2</v>
      </c>
      <c r="T32" s="140" t="s">
        <v>10</v>
      </c>
      <c r="U32" s="141" t="s">
        <v>354</v>
      </c>
      <c r="W32" s="137" t="s">
        <v>11</v>
      </c>
      <c r="X32" s="137">
        <v>0</v>
      </c>
      <c r="Y32" s="137" t="s">
        <v>236</v>
      </c>
      <c r="Z32" s="137" t="s">
        <v>130</v>
      </c>
      <c r="AA32" s="137" t="s">
        <v>14</v>
      </c>
      <c r="AB32" s="137">
        <v>3</v>
      </c>
    </row>
    <row r="33" spans="2:21" ht="15" customHeight="1"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 t="s">
        <v>11</v>
      </c>
      <c r="Q33" s="137">
        <v>2010</v>
      </c>
      <c r="R33" s="137" t="s">
        <v>236</v>
      </c>
      <c r="S33" s="137" t="s">
        <v>16</v>
      </c>
      <c r="T33" s="137" t="s">
        <v>14</v>
      </c>
      <c r="U33" s="137">
        <f>DATA_Delivery_costs!$J$11+DATA_Delivery_costs!$K$11</f>
        <v>28.380130072999396</v>
      </c>
    </row>
    <row r="34" spans="2:21">
      <c r="B34" s="7" t="s">
        <v>70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 t="s">
        <v>11</v>
      </c>
      <c r="Q34" s="137">
        <v>0</v>
      </c>
      <c r="R34" s="137" t="s">
        <v>236</v>
      </c>
      <c r="S34" s="137" t="s">
        <v>16</v>
      </c>
      <c r="T34" s="137" t="s">
        <v>14</v>
      </c>
      <c r="U34" s="137">
        <v>3</v>
      </c>
    </row>
    <row r="35" spans="2:21"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</row>
    <row r="36" spans="2:21">
      <c r="B36" s="81" t="s">
        <v>116</v>
      </c>
      <c r="C36" s="137"/>
      <c r="D36" s="137"/>
      <c r="E36" s="137"/>
      <c r="F36" s="137"/>
      <c r="G36" s="137"/>
      <c r="H36" s="137"/>
      <c r="I36" s="81" t="s">
        <v>37</v>
      </c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</row>
    <row r="37" spans="2:21">
      <c r="B37" s="137" t="s">
        <v>118</v>
      </c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</row>
    <row r="38" spans="2:21">
      <c r="B38" s="143" t="s">
        <v>4</v>
      </c>
      <c r="C38" s="137"/>
      <c r="D38" s="137"/>
      <c r="E38" s="137"/>
      <c r="F38" s="137"/>
      <c r="G38" s="137"/>
      <c r="H38" s="137"/>
      <c r="I38" s="143" t="s">
        <v>4</v>
      </c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</row>
    <row r="39" spans="2:21" ht="15" thickBot="1">
      <c r="B39" s="138" t="s">
        <v>3</v>
      </c>
      <c r="C39" s="138" t="s">
        <v>0</v>
      </c>
      <c r="D39" s="139" t="s">
        <v>1</v>
      </c>
      <c r="E39" s="142" t="s">
        <v>2</v>
      </c>
      <c r="F39" s="140" t="s">
        <v>10</v>
      </c>
      <c r="G39" s="141" t="s">
        <v>354</v>
      </c>
      <c r="H39" s="137"/>
      <c r="I39" s="138" t="s">
        <v>3</v>
      </c>
      <c r="J39" s="138" t="s">
        <v>0</v>
      </c>
      <c r="K39" s="139" t="s">
        <v>1</v>
      </c>
      <c r="L39" s="142" t="s">
        <v>2</v>
      </c>
      <c r="M39" s="140" t="s">
        <v>10</v>
      </c>
      <c r="N39" s="141" t="s">
        <v>354</v>
      </c>
      <c r="O39" s="137"/>
      <c r="P39" s="137"/>
      <c r="Q39" s="137"/>
      <c r="R39" s="137"/>
      <c r="S39" s="137"/>
      <c r="T39" s="137"/>
      <c r="U39" s="137"/>
    </row>
    <row r="40" spans="2:21">
      <c r="B40" s="137" t="s">
        <v>11</v>
      </c>
      <c r="C40" s="137">
        <v>2010</v>
      </c>
      <c r="D40" s="137" t="s">
        <v>236</v>
      </c>
      <c r="E40" s="137" t="s">
        <v>119</v>
      </c>
      <c r="F40" s="137" t="s">
        <v>14</v>
      </c>
      <c r="G40" s="137">
        <f>DATA_Delivery_costs!$M$21</f>
        <v>1.3575644241453579</v>
      </c>
      <c r="H40" s="137"/>
      <c r="I40" s="137" t="s">
        <v>11</v>
      </c>
      <c r="J40" s="137">
        <v>2010</v>
      </c>
      <c r="K40" s="137" t="s">
        <v>236</v>
      </c>
      <c r="L40" s="137" t="s">
        <v>122</v>
      </c>
      <c r="M40" s="137" t="s">
        <v>14</v>
      </c>
      <c r="N40" s="137">
        <f>DATA_Delivery_costs!$G$7</f>
        <v>1.3198844772112999</v>
      </c>
      <c r="O40" s="137"/>
      <c r="P40" s="137"/>
      <c r="Q40" s="137"/>
      <c r="R40" s="137"/>
      <c r="S40" s="137"/>
      <c r="T40" s="137"/>
      <c r="U40" s="137"/>
    </row>
    <row r="41" spans="2:21">
      <c r="B41" s="137" t="s">
        <v>11</v>
      </c>
      <c r="C41" s="137">
        <v>0</v>
      </c>
      <c r="D41" s="137" t="s">
        <v>236</v>
      </c>
      <c r="E41" s="137" t="s">
        <v>119</v>
      </c>
      <c r="F41" s="137" t="s">
        <v>14</v>
      </c>
      <c r="G41" s="137">
        <v>3</v>
      </c>
      <c r="H41" s="137"/>
      <c r="I41" s="137" t="s">
        <v>11</v>
      </c>
      <c r="J41" s="137">
        <v>0</v>
      </c>
      <c r="K41" s="137" t="s">
        <v>236</v>
      </c>
      <c r="L41" s="137" t="s">
        <v>122</v>
      </c>
      <c r="M41" s="137" t="s">
        <v>14</v>
      </c>
      <c r="N41" s="137">
        <v>3</v>
      </c>
      <c r="O41" s="137"/>
      <c r="P41" s="137"/>
      <c r="Q41" s="137"/>
      <c r="R41" s="137"/>
      <c r="S41" s="137"/>
      <c r="T41" s="137"/>
      <c r="U41" s="13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AU32"/>
  <sheetViews>
    <sheetView zoomScale="70" zoomScaleNormal="70" workbookViewId="0">
      <selection activeCell="S51" sqref="S51"/>
    </sheetView>
  </sheetViews>
  <sheetFormatPr defaultRowHeight="14.4"/>
  <cols>
    <col min="4" max="4" width="11" bestFit="1" customWidth="1"/>
    <col min="36" max="36" width="11.109375" bestFit="1" customWidth="1"/>
    <col min="44" max="44" width="11.109375" bestFit="1" customWidth="1"/>
  </cols>
  <sheetData>
    <row r="1" spans="2:47">
      <c r="B1" s="81" t="s">
        <v>117</v>
      </c>
    </row>
    <row r="2" spans="2:47">
      <c r="B2" s="7" t="s">
        <v>70</v>
      </c>
      <c r="AP2" t="s">
        <v>143</v>
      </c>
    </row>
    <row r="3" spans="2:47"/>
    <row r="4" spans="2:47">
      <c r="B4" s="81" t="s">
        <v>116</v>
      </c>
      <c r="E4" s="195" t="s">
        <v>232</v>
      </c>
      <c r="J4" s="81" t="s">
        <v>37</v>
      </c>
      <c r="M4" s="195" t="s">
        <v>232</v>
      </c>
      <c r="R4" s="81" t="s">
        <v>8</v>
      </c>
      <c r="U4" s="195" t="s">
        <v>232</v>
      </c>
      <c r="Z4" s="81" t="s">
        <v>128</v>
      </c>
      <c r="AC4" s="195" t="s">
        <v>232</v>
      </c>
      <c r="AH4" s="81" t="s">
        <v>131</v>
      </c>
      <c r="AK4" s="195" t="s">
        <v>232</v>
      </c>
      <c r="AP4" s="81" t="s">
        <v>131</v>
      </c>
      <c r="AS4" s="195" t="s">
        <v>232</v>
      </c>
    </row>
    <row r="5" spans="2:47">
      <c r="B5" t="s">
        <v>118</v>
      </c>
      <c r="AH5" t="s">
        <v>140</v>
      </c>
      <c r="AP5" t="s">
        <v>149</v>
      </c>
    </row>
    <row r="6" spans="2:47">
      <c r="B6" s="82" t="s">
        <v>4</v>
      </c>
      <c r="J6" s="82" t="s">
        <v>4</v>
      </c>
      <c r="R6" s="82" t="s">
        <v>4</v>
      </c>
      <c r="Z6" s="82" t="s">
        <v>4</v>
      </c>
      <c r="AH6" s="82" t="s">
        <v>4</v>
      </c>
      <c r="AP6" s="82" t="s">
        <v>4</v>
      </c>
    </row>
    <row r="7" spans="2:47" ht="15" thickBot="1">
      <c r="B7" s="83" t="s">
        <v>3</v>
      </c>
      <c r="C7" s="83" t="s">
        <v>0</v>
      </c>
      <c r="D7" s="84" t="s">
        <v>1</v>
      </c>
      <c r="E7" s="87" t="s">
        <v>2</v>
      </c>
      <c r="F7" s="85" t="s">
        <v>10</v>
      </c>
      <c r="G7" s="86" t="s">
        <v>354</v>
      </c>
      <c r="J7" s="83" t="s">
        <v>3</v>
      </c>
      <c r="K7" s="83" t="s">
        <v>0</v>
      </c>
      <c r="L7" s="84" t="s">
        <v>1</v>
      </c>
      <c r="M7" s="87" t="s">
        <v>2</v>
      </c>
      <c r="N7" s="85" t="s">
        <v>10</v>
      </c>
      <c r="O7" s="86" t="s">
        <v>354</v>
      </c>
      <c r="R7" s="83" t="s">
        <v>3</v>
      </c>
      <c r="S7" s="83" t="s">
        <v>0</v>
      </c>
      <c r="T7" s="84" t="s">
        <v>1</v>
      </c>
      <c r="U7" s="87" t="s">
        <v>2</v>
      </c>
      <c r="V7" s="85" t="s">
        <v>10</v>
      </c>
      <c r="W7" s="86" t="s">
        <v>354</v>
      </c>
      <c r="Z7" s="83" t="s">
        <v>3</v>
      </c>
      <c r="AA7" s="83" t="s">
        <v>0</v>
      </c>
      <c r="AB7" s="84" t="s">
        <v>1</v>
      </c>
      <c r="AC7" s="87" t="s">
        <v>2</v>
      </c>
      <c r="AD7" s="85" t="s">
        <v>10</v>
      </c>
      <c r="AE7" s="86" t="s">
        <v>354</v>
      </c>
      <c r="AH7" s="83" t="s">
        <v>3</v>
      </c>
      <c r="AI7" s="83" t="s">
        <v>0</v>
      </c>
      <c r="AJ7" s="84" t="s">
        <v>1</v>
      </c>
      <c r="AK7" s="87" t="s">
        <v>2</v>
      </c>
      <c r="AL7" s="85" t="s">
        <v>10</v>
      </c>
      <c r="AM7" s="86" t="s">
        <v>354</v>
      </c>
      <c r="AP7" s="83" t="s">
        <v>3</v>
      </c>
      <c r="AQ7" s="83" t="s">
        <v>0</v>
      </c>
      <c r="AR7" s="84" t="s">
        <v>1</v>
      </c>
      <c r="AS7" s="87" t="s">
        <v>2</v>
      </c>
      <c r="AT7" s="85" t="s">
        <v>10</v>
      </c>
      <c r="AU7" s="86" t="s">
        <v>354</v>
      </c>
    </row>
    <row r="8" spans="2:47">
      <c r="B8" t="s">
        <v>11</v>
      </c>
      <c r="C8" s="137">
        <v>2010</v>
      </c>
      <c r="D8" t="s">
        <v>120</v>
      </c>
      <c r="E8" t="s">
        <v>119</v>
      </c>
      <c r="F8" t="s">
        <v>14</v>
      </c>
      <c r="G8">
        <f>DATA_Delivery_costs!$M$21</f>
        <v>1.3575644241453579</v>
      </c>
      <c r="J8" t="s">
        <v>11</v>
      </c>
      <c r="K8" s="137">
        <v>2010</v>
      </c>
      <c r="L8" t="s">
        <v>121</v>
      </c>
      <c r="M8" t="s">
        <v>122</v>
      </c>
      <c r="N8" t="s">
        <v>14</v>
      </c>
      <c r="O8">
        <f>DATA_Delivery_costs!$G$7</f>
        <v>1.3198844772112999</v>
      </c>
      <c r="R8" t="s">
        <v>11</v>
      </c>
      <c r="S8" s="137">
        <v>2010</v>
      </c>
      <c r="T8" t="s">
        <v>125</v>
      </c>
      <c r="U8" t="s">
        <v>16</v>
      </c>
      <c r="V8" t="s">
        <v>14</v>
      </c>
      <c r="W8">
        <f>DATA_Delivery_costs!$J$11+DATA_Delivery_costs!$K$11</f>
        <v>28.380130072999396</v>
      </c>
      <c r="Z8" t="s">
        <v>11</v>
      </c>
      <c r="AA8" s="137">
        <v>2010</v>
      </c>
      <c r="AB8" t="s">
        <v>129</v>
      </c>
      <c r="AC8" t="s">
        <v>130</v>
      </c>
      <c r="AD8" t="s">
        <v>14</v>
      </c>
      <c r="AE8">
        <f>DATA_Delivery_costs!$J$15</f>
        <v>2.1273740625233617</v>
      </c>
      <c r="AH8" t="s">
        <v>11</v>
      </c>
      <c r="AI8">
        <v>2014</v>
      </c>
      <c r="AJ8" t="s">
        <v>132</v>
      </c>
      <c r="AK8" t="s">
        <v>13</v>
      </c>
      <c r="AL8" t="s">
        <v>14</v>
      </c>
      <c r="AM8" s="137">
        <f>DATA_Delivery_costs!$M$21</f>
        <v>1.3575644241453579</v>
      </c>
      <c r="AP8" t="s">
        <v>11</v>
      </c>
      <c r="AQ8">
        <v>2014</v>
      </c>
      <c r="AR8" t="s">
        <v>141</v>
      </c>
      <c r="AS8" t="s">
        <v>142</v>
      </c>
      <c r="AT8" t="s">
        <v>14</v>
      </c>
      <c r="AU8" s="137">
        <f>DATA_Delivery_costs!$M$21</f>
        <v>1.3575644241453579</v>
      </c>
    </row>
    <row r="9" spans="2:47">
      <c r="B9" t="s">
        <v>11</v>
      </c>
      <c r="C9">
        <v>0</v>
      </c>
      <c r="D9" t="s">
        <v>120</v>
      </c>
      <c r="E9" t="s">
        <v>119</v>
      </c>
      <c r="F9" t="s">
        <v>14</v>
      </c>
      <c r="G9">
        <v>3</v>
      </c>
      <c r="J9" t="s">
        <v>11</v>
      </c>
      <c r="K9">
        <v>0</v>
      </c>
      <c r="L9" t="s">
        <v>121</v>
      </c>
      <c r="M9" t="s">
        <v>122</v>
      </c>
      <c r="N9" t="s">
        <v>14</v>
      </c>
      <c r="O9">
        <v>3</v>
      </c>
      <c r="R9" t="s">
        <v>11</v>
      </c>
      <c r="S9">
        <v>0</v>
      </c>
      <c r="T9" t="s">
        <v>125</v>
      </c>
      <c r="U9" t="s">
        <v>16</v>
      </c>
      <c r="V9" t="s">
        <v>14</v>
      </c>
      <c r="W9">
        <v>3</v>
      </c>
      <c r="Z9" t="s">
        <v>11</v>
      </c>
      <c r="AA9">
        <v>0</v>
      </c>
      <c r="AB9" t="s">
        <v>129</v>
      </c>
      <c r="AC9" t="s">
        <v>130</v>
      </c>
      <c r="AD9" t="s">
        <v>14</v>
      </c>
      <c r="AE9">
        <v>3</v>
      </c>
      <c r="AH9" t="s">
        <v>11</v>
      </c>
      <c r="AI9">
        <v>0</v>
      </c>
      <c r="AJ9" t="s">
        <v>132</v>
      </c>
      <c r="AK9" t="s">
        <v>13</v>
      </c>
      <c r="AL9" t="s">
        <v>14</v>
      </c>
      <c r="AM9">
        <v>3</v>
      </c>
      <c r="AP9" t="s">
        <v>11</v>
      </c>
      <c r="AQ9">
        <v>0</v>
      </c>
      <c r="AR9" t="s">
        <v>141</v>
      </c>
      <c r="AS9" t="s">
        <v>142</v>
      </c>
      <c r="AT9" t="s">
        <v>14</v>
      </c>
      <c r="AU9">
        <v>3</v>
      </c>
    </row>
    <row r="12" spans="2:47">
      <c r="B12" s="7" t="s">
        <v>177</v>
      </c>
    </row>
    <row r="13" spans="2:47">
      <c r="B13" s="81" t="s">
        <v>144</v>
      </c>
      <c r="E13" s="195" t="s">
        <v>232</v>
      </c>
      <c r="J13" s="81" t="s">
        <v>9</v>
      </c>
      <c r="M13" s="195" t="s">
        <v>232</v>
      </c>
    </row>
    <row r="14" spans="2:47">
      <c r="B14" t="s">
        <v>148</v>
      </c>
      <c r="J14" t="s">
        <v>148</v>
      </c>
    </row>
    <row r="15" spans="2:47">
      <c r="B15" s="82" t="s">
        <v>4</v>
      </c>
      <c r="J15" s="82" t="s">
        <v>4</v>
      </c>
    </row>
    <row r="16" spans="2:47" ht="15" thickBot="1">
      <c r="B16" s="83" t="s">
        <v>3</v>
      </c>
      <c r="C16" s="83" t="s">
        <v>0</v>
      </c>
      <c r="D16" s="84" t="s">
        <v>1</v>
      </c>
      <c r="E16" s="87" t="s">
        <v>2</v>
      </c>
      <c r="F16" s="85" t="s">
        <v>10</v>
      </c>
      <c r="G16" s="86" t="s">
        <v>354</v>
      </c>
      <c r="J16" s="83" t="s">
        <v>3</v>
      </c>
      <c r="K16" s="83" t="s">
        <v>0</v>
      </c>
      <c r="L16" s="84" t="s">
        <v>1</v>
      </c>
      <c r="M16" s="87" t="s">
        <v>2</v>
      </c>
      <c r="N16" s="85" t="s">
        <v>10</v>
      </c>
      <c r="O16" s="86" t="s">
        <v>354</v>
      </c>
    </row>
    <row r="17" spans="2:23">
      <c r="B17" t="s">
        <v>11</v>
      </c>
      <c r="C17" s="137">
        <v>2010</v>
      </c>
      <c r="D17" t="s">
        <v>145</v>
      </c>
      <c r="E17" t="s">
        <v>146</v>
      </c>
      <c r="F17" t="s">
        <v>14</v>
      </c>
      <c r="G17">
        <f>AVERAGE(DATA_Delivery_costs!$G$31,DATA_Delivery_costs!$G$32)-DATA_Delivery_costs!$G$29</f>
        <v>2.0499999999999972</v>
      </c>
      <c r="J17" t="s">
        <v>11</v>
      </c>
      <c r="K17" s="137">
        <v>2010</v>
      </c>
      <c r="L17" t="s">
        <v>147</v>
      </c>
      <c r="M17" t="s">
        <v>18</v>
      </c>
      <c r="N17" t="s">
        <v>14</v>
      </c>
      <c r="O17">
        <f>AVERAGE(DATA_Delivery_costs!$G$36,DATA_Delivery_costs!$G$35)-DATA_Delivery_costs!$G$34</f>
        <v>4.5</v>
      </c>
    </row>
    <row r="18" spans="2:23">
      <c r="B18" t="s">
        <v>11</v>
      </c>
      <c r="C18">
        <v>0</v>
      </c>
      <c r="D18" t="s">
        <v>145</v>
      </c>
      <c r="E18" t="s">
        <v>146</v>
      </c>
      <c r="F18" t="s">
        <v>14</v>
      </c>
      <c r="G18">
        <v>3</v>
      </c>
      <c r="J18" t="s">
        <v>11</v>
      </c>
      <c r="K18">
        <v>0</v>
      </c>
      <c r="L18" t="s">
        <v>147</v>
      </c>
      <c r="M18" t="s">
        <v>18</v>
      </c>
      <c r="N18" t="s">
        <v>14</v>
      </c>
      <c r="O18">
        <v>3</v>
      </c>
    </row>
    <row r="22" spans="2:23">
      <c r="B22" s="7" t="s">
        <v>71</v>
      </c>
    </row>
    <row r="23" spans="2:23">
      <c r="B23" s="81" t="s">
        <v>26</v>
      </c>
      <c r="E23" s="195" t="s">
        <v>232</v>
      </c>
      <c r="J23" s="81" t="s">
        <v>27</v>
      </c>
      <c r="M23" s="195" t="s">
        <v>232</v>
      </c>
      <c r="R23" s="81" t="s">
        <v>126</v>
      </c>
      <c r="U23" s="195" t="s">
        <v>232</v>
      </c>
    </row>
    <row r="24" spans="2:23">
      <c r="B24" t="s">
        <v>72</v>
      </c>
      <c r="J24" t="s">
        <v>73</v>
      </c>
      <c r="R24" t="s">
        <v>72</v>
      </c>
    </row>
    <row r="25" spans="2:23">
      <c r="B25" s="82" t="s">
        <v>4</v>
      </c>
      <c r="J25" s="82" t="s">
        <v>4</v>
      </c>
      <c r="R25" s="82" t="s">
        <v>4</v>
      </c>
    </row>
    <row r="26" spans="2:23" ht="15" thickBot="1">
      <c r="B26" s="83" t="s">
        <v>3</v>
      </c>
      <c r="C26" s="83" t="s">
        <v>0</v>
      </c>
      <c r="D26" s="84" t="s">
        <v>1</v>
      </c>
      <c r="E26" s="87" t="s">
        <v>2</v>
      </c>
      <c r="F26" s="85" t="s">
        <v>10</v>
      </c>
      <c r="G26" s="86" t="s">
        <v>354</v>
      </c>
      <c r="J26" s="83" t="s">
        <v>3</v>
      </c>
      <c r="K26" s="83" t="s">
        <v>0</v>
      </c>
      <c r="L26" s="84" t="s">
        <v>1</v>
      </c>
      <c r="M26" s="87" t="s">
        <v>2</v>
      </c>
      <c r="N26" s="85" t="s">
        <v>10</v>
      </c>
      <c r="O26" s="86" t="s">
        <v>354</v>
      </c>
      <c r="R26" s="83" t="s">
        <v>3</v>
      </c>
      <c r="S26" s="83" t="s">
        <v>0</v>
      </c>
      <c r="T26" s="84" t="s">
        <v>1</v>
      </c>
      <c r="U26" s="87" t="s">
        <v>2</v>
      </c>
      <c r="V26" s="85" t="s">
        <v>10</v>
      </c>
      <c r="W26" s="86" t="s">
        <v>354</v>
      </c>
    </row>
    <row r="27" spans="2:23">
      <c r="B27" t="s">
        <v>11</v>
      </c>
      <c r="C27" s="137">
        <v>2010</v>
      </c>
      <c r="D27" t="s">
        <v>123</v>
      </c>
      <c r="E27" t="s">
        <v>29</v>
      </c>
      <c r="F27" t="s">
        <v>14</v>
      </c>
      <c r="G27" s="137">
        <f>DATA_Delivery_costs!$M$21</f>
        <v>1.3575644241453579</v>
      </c>
      <c r="J27" t="s">
        <v>11</v>
      </c>
      <c r="K27" s="137">
        <v>2010</v>
      </c>
      <c r="L27" t="s">
        <v>124</v>
      </c>
      <c r="M27" t="s">
        <v>31</v>
      </c>
      <c r="N27" t="s">
        <v>14</v>
      </c>
      <c r="O27">
        <f>DATA_Delivery_costs!$J$11+DATA_Delivery_costs!$K$11</f>
        <v>28.380130072999396</v>
      </c>
      <c r="R27" t="s">
        <v>11</v>
      </c>
      <c r="S27" s="137">
        <v>2010</v>
      </c>
      <c r="T27" t="s">
        <v>127</v>
      </c>
      <c r="U27" t="s">
        <v>29</v>
      </c>
      <c r="V27" t="s">
        <v>14</v>
      </c>
      <c r="W27" s="137">
        <f>DATA_Delivery_costs!$M$21</f>
        <v>1.3575644241453579</v>
      </c>
    </row>
    <row r="28" spans="2:23">
      <c r="B28" t="s">
        <v>11</v>
      </c>
      <c r="C28">
        <v>0</v>
      </c>
      <c r="D28" t="s">
        <v>123</v>
      </c>
      <c r="E28" t="s">
        <v>29</v>
      </c>
      <c r="F28" t="s">
        <v>14</v>
      </c>
      <c r="G28">
        <v>3</v>
      </c>
      <c r="J28" t="s">
        <v>11</v>
      </c>
      <c r="K28">
        <v>0</v>
      </c>
      <c r="L28" t="s">
        <v>124</v>
      </c>
      <c r="M28" t="s">
        <v>31</v>
      </c>
      <c r="N28" t="s">
        <v>14</v>
      </c>
      <c r="O28">
        <v>3</v>
      </c>
      <c r="R28" t="s">
        <v>11</v>
      </c>
      <c r="S28">
        <v>0</v>
      </c>
      <c r="T28" t="s">
        <v>127</v>
      </c>
      <c r="U28" t="s">
        <v>29</v>
      </c>
      <c r="V28" t="s">
        <v>14</v>
      </c>
      <c r="W28">
        <v>3</v>
      </c>
    </row>
    <row r="29" spans="2:23">
      <c r="B29" t="s">
        <v>11</v>
      </c>
      <c r="C29" s="137">
        <v>2010</v>
      </c>
      <c r="D29" t="s">
        <v>123</v>
      </c>
      <c r="E29" t="s">
        <v>32</v>
      </c>
      <c r="F29" t="s">
        <v>14</v>
      </c>
      <c r="G29">
        <f>G27</f>
        <v>1.3575644241453579</v>
      </c>
      <c r="J29" t="s">
        <v>11</v>
      </c>
      <c r="K29" s="137">
        <v>2010</v>
      </c>
      <c r="L29" t="s">
        <v>124</v>
      </c>
      <c r="M29" t="s">
        <v>33</v>
      </c>
      <c r="N29" t="s">
        <v>14</v>
      </c>
      <c r="O29">
        <f>DATA_Delivery_costs!$J$11+DATA_Delivery_costs!$K$11</f>
        <v>28.380130072999396</v>
      </c>
      <c r="R29" t="s">
        <v>11</v>
      </c>
      <c r="S29" s="137">
        <v>2010</v>
      </c>
      <c r="T29" t="s">
        <v>127</v>
      </c>
      <c r="U29" t="s">
        <v>32</v>
      </c>
      <c r="V29" t="s">
        <v>14</v>
      </c>
      <c r="W29" s="137">
        <f>DATA_Delivery_costs!$M$21</f>
        <v>1.3575644241453579</v>
      </c>
    </row>
    <row r="30" spans="2:23">
      <c r="B30" t="s">
        <v>11</v>
      </c>
      <c r="C30">
        <v>0</v>
      </c>
      <c r="D30" t="s">
        <v>123</v>
      </c>
      <c r="E30" t="s">
        <v>32</v>
      </c>
      <c r="F30" t="s">
        <v>14</v>
      </c>
      <c r="G30">
        <v>3</v>
      </c>
      <c r="J30" t="s">
        <v>11</v>
      </c>
      <c r="K30">
        <v>0</v>
      </c>
      <c r="L30" t="s">
        <v>124</v>
      </c>
      <c r="M30" t="s">
        <v>33</v>
      </c>
      <c r="N30" t="s">
        <v>14</v>
      </c>
      <c r="O30">
        <v>3</v>
      </c>
      <c r="R30" t="s">
        <v>11</v>
      </c>
      <c r="S30">
        <v>0</v>
      </c>
      <c r="T30" t="s">
        <v>127</v>
      </c>
      <c r="U30" t="s">
        <v>32</v>
      </c>
      <c r="V30" t="s">
        <v>14</v>
      </c>
      <c r="W30">
        <v>3</v>
      </c>
    </row>
    <row r="31" spans="2:23">
      <c r="R31" t="s">
        <v>11</v>
      </c>
      <c r="S31" s="137">
        <v>2010</v>
      </c>
      <c r="T31" t="s">
        <v>127</v>
      </c>
      <c r="U31" t="s">
        <v>13</v>
      </c>
      <c r="V31" t="s">
        <v>14</v>
      </c>
      <c r="W31" s="137">
        <f>DATA_Delivery_costs!$M$21</f>
        <v>1.3575644241453579</v>
      </c>
    </row>
    <row r="32" spans="2:23">
      <c r="R32" t="s">
        <v>11</v>
      </c>
      <c r="S32">
        <v>0</v>
      </c>
      <c r="T32" t="s">
        <v>127</v>
      </c>
      <c r="U32" t="s">
        <v>13</v>
      </c>
      <c r="V32" t="s">
        <v>14</v>
      </c>
      <c r="W32">
        <v>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B1:AU82"/>
  <sheetViews>
    <sheetView tabSelected="1" zoomScale="55" zoomScaleNormal="55" workbookViewId="0">
      <selection activeCell="Q32" sqref="Q32"/>
    </sheetView>
  </sheetViews>
  <sheetFormatPr defaultRowHeight="14.4"/>
  <cols>
    <col min="2" max="2" width="7.109375" customWidth="1"/>
    <col min="4" max="4" width="27.109375" bestFit="1" customWidth="1"/>
    <col min="18" max="18" width="10.88671875" customWidth="1"/>
  </cols>
  <sheetData>
    <row r="1" spans="2:47">
      <c r="B1" s="81" t="s">
        <v>150</v>
      </c>
    </row>
    <row r="3" spans="2:47">
      <c r="B3" s="81" t="s">
        <v>116</v>
      </c>
      <c r="F3" s="195" t="s">
        <v>308</v>
      </c>
      <c r="J3" s="81" t="s">
        <v>37</v>
      </c>
      <c r="M3" s="195" t="s">
        <v>232</v>
      </c>
      <c r="R3" s="81" t="s">
        <v>8</v>
      </c>
      <c r="U3" s="195" t="s">
        <v>232</v>
      </c>
      <c r="Z3" s="81" t="s">
        <v>128</v>
      </c>
      <c r="AC3" s="195" t="s">
        <v>232</v>
      </c>
      <c r="AH3" s="81" t="s">
        <v>64</v>
      </c>
      <c r="AK3" s="195" t="s">
        <v>232</v>
      </c>
      <c r="AP3" s="81" t="s">
        <v>7</v>
      </c>
      <c r="AS3" s="195" t="s">
        <v>308</v>
      </c>
    </row>
    <row r="4" spans="2:47">
      <c r="B4" t="s">
        <v>118</v>
      </c>
      <c r="Z4" t="s">
        <v>158</v>
      </c>
      <c r="AH4" t="s">
        <v>65</v>
      </c>
    </row>
    <row r="5" spans="2:47">
      <c r="B5" s="82" t="s">
        <v>4</v>
      </c>
      <c r="J5" s="82" t="s">
        <v>4</v>
      </c>
      <c r="R5" s="82" t="s">
        <v>4</v>
      </c>
      <c r="Z5" s="82" t="s">
        <v>4</v>
      </c>
      <c r="AH5" s="82" t="s">
        <v>4</v>
      </c>
      <c r="AP5" s="82" t="s">
        <v>4</v>
      </c>
    </row>
    <row r="6" spans="2:47" ht="15" thickBot="1">
      <c r="B6" s="83" t="s">
        <v>3</v>
      </c>
      <c r="C6" s="83" t="s">
        <v>0</v>
      </c>
      <c r="D6" s="84" t="s">
        <v>1</v>
      </c>
      <c r="E6" s="87" t="s">
        <v>2</v>
      </c>
      <c r="F6" s="85" t="s">
        <v>10</v>
      </c>
      <c r="G6" s="86" t="s">
        <v>354</v>
      </c>
      <c r="J6" s="83" t="s">
        <v>3</v>
      </c>
      <c r="K6" s="83" t="s">
        <v>0</v>
      </c>
      <c r="L6" s="84" t="s">
        <v>1</v>
      </c>
      <c r="M6" s="87" t="s">
        <v>2</v>
      </c>
      <c r="N6" s="85" t="s">
        <v>10</v>
      </c>
      <c r="O6" s="86" t="s">
        <v>354</v>
      </c>
      <c r="R6" s="83" t="s">
        <v>3</v>
      </c>
      <c r="S6" s="83" t="s">
        <v>0</v>
      </c>
      <c r="T6" s="84" t="s">
        <v>1</v>
      </c>
      <c r="U6" s="87" t="s">
        <v>2</v>
      </c>
      <c r="V6" s="85" t="s">
        <v>10</v>
      </c>
      <c r="W6" s="86" t="s">
        <v>354</v>
      </c>
      <c r="Z6" s="83" t="s">
        <v>3</v>
      </c>
      <c r="AA6" s="83" t="s">
        <v>0</v>
      </c>
      <c r="AB6" s="84" t="s">
        <v>1</v>
      </c>
      <c r="AC6" s="87" t="s">
        <v>2</v>
      </c>
      <c r="AD6" s="85" t="s">
        <v>10</v>
      </c>
      <c r="AE6" s="86" t="s">
        <v>354</v>
      </c>
      <c r="AH6" s="83" t="s">
        <v>3</v>
      </c>
      <c r="AI6" s="83" t="s">
        <v>0</v>
      </c>
      <c r="AJ6" s="84" t="s">
        <v>1</v>
      </c>
      <c r="AK6" s="87" t="s">
        <v>2</v>
      </c>
      <c r="AL6" s="85" t="s">
        <v>10</v>
      </c>
      <c r="AM6" s="86" t="s">
        <v>354</v>
      </c>
      <c r="AP6" s="83" t="s">
        <v>3</v>
      </c>
      <c r="AQ6" s="83" t="s">
        <v>0</v>
      </c>
      <c r="AR6" s="84" t="s">
        <v>1</v>
      </c>
      <c r="AS6" s="87" t="s">
        <v>2</v>
      </c>
      <c r="AT6" s="85" t="s">
        <v>10</v>
      </c>
      <c r="AU6" s="86" t="s">
        <v>354</v>
      </c>
    </row>
    <row r="7" spans="2:47">
      <c r="B7" t="s">
        <v>11</v>
      </c>
      <c r="C7">
        <v>2014</v>
      </c>
      <c r="D7" t="s">
        <v>151</v>
      </c>
      <c r="E7" t="s">
        <v>119</v>
      </c>
      <c r="F7" t="s">
        <v>14</v>
      </c>
      <c r="G7">
        <f>DATA_Delivery_costs!$M$20</f>
        <v>6.7380172041848763</v>
      </c>
      <c r="J7" t="s">
        <v>11</v>
      </c>
      <c r="K7">
        <v>2014</v>
      </c>
      <c r="L7" t="s">
        <v>152</v>
      </c>
      <c r="M7" t="s">
        <v>122</v>
      </c>
      <c r="N7" t="s">
        <v>14</v>
      </c>
      <c r="O7">
        <f>DATA_Delivery_costs!$G$7</f>
        <v>1.3198844772112999</v>
      </c>
      <c r="R7" t="s">
        <v>11</v>
      </c>
      <c r="S7" s="137">
        <v>2010</v>
      </c>
      <c r="T7" t="s">
        <v>153</v>
      </c>
      <c r="U7" t="s">
        <v>16</v>
      </c>
      <c r="V7" t="s">
        <v>14</v>
      </c>
      <c r="W7">
        <f>DATA_Delivery_costs!$J$11+DATA_Delivery_costs!$K$11</f>
        <v>28.380130072999396</v>
      </c>
      <c r="Z7" t="s">
        <v>11</v>
      </c>
      <c r="AA7" s="137">
        <v>2010</v>
      </c>
      <c r="AB7" t="s">
        <v>157</v>
      </c>
      <c r="AC7" t="s">
        <v>130</v>
      </c>
      <c r="AD7" t="s">
        <v>14</v>
      </c>
      <c r="AE7">
        <f>DATA_Delivery_costs!$J$15</f>
        <v>2.1273740625233617</v>
      </c>
      <c r="AH7" t="s">
        <v>11</v>
      </c>
      <c r="AI7" s="137">
        <v>2010</v>
      </c>
      <c r="AJ7" t="s">
        <v>66</v>
      </c>
      <c r="AK7" t="s">
        <v>64</v>
      </c>
      <c r="AL7" t="s">
        <v>14</v>
      </c>
      <c r="AM7" s="137">
        <f>DATA_Delivery_costs!$M$10</f>
        <v>34.627008850744161</v>
      </c>
      <c r="AP7" t="s">
        <v>11</v>
      </c>
      <c r="AQ7" s="137">
        <v>2010</v>
      </c>
      <c r="AR7" t="s">
        <v>159</v>
      </c>
      <c r="AS7" t="s">
        <v>13</v>
      </c>
      <c r="AT7" t="s">
        <v>14</v>
      </c>
      <c r="AU7" s="137">
        <f>DATA_Delivery_costs!$M$19</f>
        <v>29.930247250391361</v>
      </c>
    </row>
    <row r="8" spans="2:47">
      <c r="B8" t="s">
        <v>11</v>
      </c>
      <c r="C8">
        <v>0</v>
      </c>
      <c r="D8" t="s">
        <v>151</v>
      </c>
      <c r="E8" t="s">
        <v>119</v>
      </c>
      <c r="F8" t="s">
        <v>14</v>
      </c>
      <c r="G8">
        <v>3</v>
      </c>
      <c r="J8" t="s">
        <v>11</v>
      </c>
      <c r="K8">
        <v>0</v>
      </c>
      <c r="L8" t="s">
        <v>152</v>
      </c>
      <c r="M8" t="s">
        <v>122</v>
      </c>
      <c r="N8" t="s">
        <v>14</v>
      </c>
      <c r="O8">
        <v>3</v>
      </c>
      <c r="R8" t="s">
        <v>11</v>
      </c>
      <c r="S8">
        <v>0</v>
      </c>
      <c r="T8" t="s">
        <v>153</v>
      </c>
      <c r="U8" t="s">
        <v>16</v>
      </c>
      <c r="V8" t="s">
        <v>14</v>
      </c>
      <c r="W8">
        <v>3</v>
      </c>
      <c r="Z8" t="s">
        <v>11</v>
      </c>
      <c r="AA8">
        <v>0</v>
      </c>
      <c r="AB8" t="s">
        <v>157</v>
      </c>
      <c r="AC8" t="s">
        <v>130</v>
      </c>
      <c r="AD8" t="s">
        <v>14</v>
      </c>
      <c r="AE8">
        <v>3</v>
      </c>
      <c r="AH8" t="s">
        <v>11</v>
      </c>
      <c r="AI8">
        <v>0</v>
      </c>
      <c r="AJ8" t="s">
        <v>66</v>
      </c>
      <c r="AK8" t="s">
        <v>64</v>
      </c>
      <c r="AL8" t="s">
        <v>14</v>
      </c>
      <c r="AM8">
        <v>3</v>
      </c>
      <c r="AP8" t="s">
        <v>11</v>
      </c>
      <c r="AQ8">
        <v>0</v>
      </c>
      <c r="AR8" t="s">
        <v>159</v>
      </c>
      <c r="AS8" t="s">
        <v>13</v>
      </c>
      <c r="AT8" t="s">
        <v>14</v>
      </c>
      <c r="AU8">
        <v>3</v>
      </c>
    </row>
    <row r="9" spans="2:47">
      <c r="J9" s="137" t="s">
        <v>11</v>
      </c>
      <c r="K9" s="137">
        <v>2010</v>
      </c>
      <c r="L9" s="137" t="s">
        <v>348</v>
      </c>
      <c r="M9" s="137" t="s">
        <v>345</v>
      </c>
      <c r="N9" s="137" t="s">
        <v>14</v>
      </c>
      <c r="O9" s="137">
        <f>W19</f>
        <v>40.199999999999996</v>
      </c>
    </row>
    <row r="10" spans="2:47">
      <c r="J10" s="137" t="s">
        <v>11</v>
      </c>
      <c r="K10" s="137">
        <v>0</v>
      </c>
      <c r="L10" s="137" t="s">
        <v>348</v>
      </c>
      <c r="M10" s="137" t="s">
        <v>345</v>
      </c>
      <c r="N10" s="137" t="s">
        <v>14</v>
      </c>
      <c r="O10" s="137">
        <v>3</v>
      </c>
    </row>
    <row r="13" spans="2:47">
      <c r="B13" s="81" t="s">
        <v>27</v>
      </c>
      <c r="F13" s="195" t="s">
        <v>232</v>
      </c>
      <c r="J13" s="81" t="s">
        <v>26</v>
      </c>
      <c r="M13" s="195" t="s">
        <v>308</v>
      </c>
      <c r="R13" s="81" t="s">
        <v>144</v>
      </c>
      <c r="U13" s="195" t="s">
        <v>232</v>
      </c>
      <c r="Z13" s="81" t="s">
        <v>9</v>
      </c>
      <c r="AC13" s="195" t="s">
        <v>232</v>
      </c>
      <c r="AH13" s="81" t="s">
        <v>20</v>
      </c>
      <c r="AP13" s="81" t="s">
        <v>21</v>
      </c>
    </row>
    <row r="14" spans="2:47">
      <c r="B14" t="s">
        <v>73</v>
      </c>
      <c r="J14" t="s">
        <v>72</v>
      </c>
      <c r="R14" t="s">
        <v>148</v>
      </c>
      <c r="Z14" t="s">
        <v>148</v>
      </c>
    </row>
    <row r="15" spans="2:47">
      <c r="B15" s="82" t="s">
        <v>4</v>
      </c>
      <c r="J15" s="82" t="s">
        <v>4</v>
      </c>
      <c r="R15" s="82" t="s">
        <v>4</v>
      </c>
      <c r="Z15" s="82" t="s">
        <v>4</v>
      </c>
      <c r="AH15" s="82" t="s">
        <v>347</v>
      </c>
      <c r="AP15" s="82" t="s">
        <v>347</v>
      </c>
    </row>
    <row r="16" spans="2:47" ht="15" thickBot="1">
      <c r="B16" s="83" t="s">
        <v>3</v>
      </c>
      <c r="C16" s="83" t="s">
        <v>0</v>
      </c>
      <c r="D16" s="84" t="s">
        <v>1</v>
      </c>
      <c r="E16" s="87" t="s">
        <v>2</v>
      </c>
      <c r="F16" s="85" t="s">
        <v>10</v>
      </c>
      <c r="G16" s="86" t="s">
        <v>354</v>
      </c>
      <c r="J16" s="83" t="s">
        <v>3</v>
      </c>
      <c r="K16" s="83" t="s">
        <v>0</v>
      </c>
      <c r="L16" s="84" t="s">
        <v>1</v>
      </c>
      <c r="M16" s="87" t="s">
        <v>2</v>
      </c>
      <c r="N16" s="85" t="s">
        <v>10</v>
      </c>
      <c r="O16" s="86" t="s">
        <v>354</v>
      </c>
      <c r="R16" s="83" t="s">
        <v>3</v>
      </c>
      <c r="S16" s="83" t="s">
        <v>0</v>
      </c>
      <c r="T16" s="84" t="s">
        <v>1</v>
      </c>
      <c r="U16" s="87" t="s">
        <v>2</v>
      </c>
      <c r="V16" s="85" t="s">
        <v>10</v>
      </c>
      <c r="W16" s="86" t="s">
        <v>354</v>
      </c>
      <c r="Z16" s="83" t="s">
        <v>3</v>
      </c>
      <c r="AA16" s="83" t="s">
        <v>0</v>
      </c>
      <c r="AB16" s="84" t="s">
        <v>1</v>
      </c>
      <c r="AC16" s="87" t="s">
        <v>2</v>
      </c>
      <c r="AD16" s="85" t="s">
        <v>10</v>
      </c>
      <c r="AE16" s="86" t="s">
        <v>354</v>
      </c>
      <c r="AH16" s="83" t="s">
        <v>3</v>
      </c>
      <c r="AI16" s="83" t="s">
        <v>0</v>
      </c>
      <c r="AJ16" s="84" t="s">
        <v>1</v>
      </c>
      <c r="AK16" s="87" t="s">
        <v>2</v>
      </c>
      <c r="AL16" s="85" t="s">
        <v>10</v>
      </c>
      <c r="AM16" s="86" t="s">
        <v>354</v>
      </c>
      <c r="AP16" s="83" t="s">
        <v>3</v>
      </c>
      <c r="AQ16" s="83" t="s">
        <v>0</v>
      </c>
      <c r="AR16" s="84" t="s">
        <v>1</v>
      </c>
      <c r="AS16" s="87" t="s">
        <v>2</v>
      </c>
      <c r="AT16" s="85" t="s">
        <v>10</v>
      </c>
      <c r="AU16" s="86" t="s">
        <v>354</v>
      </c>
    </row>
    <row r="17" spans="2:47">
      <c r="B17" t="s">
        <v>11</v>
      </c>
      <c r="C17">
        <v>2014</v>
      </c>
      <c r="D17" t="s">
        <v>163</v>
      </c>
      <c r="E17" t="s">
        <v>31</v>
      </c>
      <c r="F17" t="s">
        <v>14</v>
      </c>
      <c r="G17">
        <f>DATA_Delivery_costs!$J$11+DATA_Delivery_costs!$K$11</f>
        <v>28.380130072999396</v>
      </c>
      <c r="J17" t="s">
        <v>11</v>
      </c>
      <c r="K17">
        <v>2014</v>
      </c>
      <c r="L17" t="s">
        <v>162</v>
      </c>
      <c r="M17" t="s">
        <v>29</v>
      </c>
      <c r="N17" t="s">
        <v>14</v>
      </c>
      <c r="O17">
        <f>W7*1.2</f>
        <v>34.056156087599277</v>
      </c>
      <c r="R17" t="s">
        <v>11</v>
      </c>
      <c r="S17" s="137">
        <v>2010</v>
      </c>
      <c r="T17" t="s">
        <v>160</v>
      </c>
      <c r="U17" t="s">
        <v>146</v>
      </c>
      <c r="V17" t="s">
        <v>14</v>
      </c>
      <c r="W17">
        <f>AVERAGE(DATA_Delivery_costs!$G$31,DATA_Delivery_costs!$G$32)-DATA_Delivery_costs!$G$29</f>
        <v>2.0499999999999972</v>
      </c>
      <c r="Z17" t="s">
        <v>11</v>
      </c>
      <c r="AA17" s="137">
        <v>2010</v>
      </c>
      <c r="AB17" t="s">
        <v>161</v>
      </c>
      <c r="AC17" t="s">
        <v>18</v>
      </c>
      <c r="AD17" t="s">
        <v>14</v>
      </c>
      <c r="AE17">
        <f>AVERAGE(DATA_Delivery_costs!$G$36,DATA_Delivery_costs!$G$35)-DATA_Delivery_costs!$G$34</f>
        <v>4.5</v>
      </c>
      <c r="AH17" t="s">
        <v>11</v>
      </c>
      <c r="AI17" s="137">
        <v>2010</v>
      </c>
      <c r="AJ17" t="s">
        <v>155</v>
      </c>
      <c r="AK17" t="s">
        <v>91</v>
      </c>
      <c r="AL17" t="s">
        <v>14</v>
      </c>
      <c r="AM17" s="7">
        <v>66</v>
      </c>
      <c r="AP17" t="s">
        <v>11</v>
      </c>
      <c r="AQ17" s="137">
        <v>2010</v>
      </c>
      <c r="AR17" t="s">
        <v>156</v>
      </c>
      <c r="AS17" t="s">
        <v>93</v>
      </c>
      <c r="AT17" t="s">
        <v>14</v>
      </c>
      <c r="AU17" s="7">
        <v>66</v>
      </c>
    </row>
    <row r="18" spans="2:47">
      <c r="B18" t="s">
        <v>11</v>
      </c>
      <c r="C18">
        <v>0</v>
      </c>
      <c r="D18" t="s">
        <v>163</v>
      </c>
      <c r="E18" t="s">
        <v>31</v>
      </c>
      <c r="F18" t="s">
        <v>14</v>
      </c>
      <c r="G18">
        <v>3</v>
      </c>
      <c r="J18" t="s">
        <v>11</v>
      </c>
      <c r="K18">
        <v>0</v>
      </c>
      <c r="L18" t="s">
        <v>162</v>
      </c>
      <c r="M18" t="s">
        <v>29</v>
      </c>
      <c r="N18" t="s">
        <v>14</v>
      </c>
      <c r="O18">
        <v>3</v>
      </c>
      <c r="R18" t="s">
        <v>11</v>
      </c>
      <c r="S18">
        <v>0</v>
      </c>
      <c r="T18" t="s">
        <v>160</v>
      </c>
      <c r="U18" t="s">
        <v>146</v>
      </c>
      <c r="V18" t="s">
        <v>14</v>
      </c>
      <c r="W18">
        <v>3</v>
      </c>
      <c r="Z18" t="s">
        <v>11</v>
      </c>
      <c r="AA18">
        <v>0</v>
      </c>
      <c r="AB18" t="s">
        <v>161</v>
      </c>
      <c r="AC18" t="s">
        <v>18</v>
      </c>
      <c r="AD18" t="s">
        <v>14</v>
      </c>
      <c r="AE18">
        <v>3</v>
      </c>
      <c r="AH18" t="s">
        <v>11</v>
      </c>
      <c r="AI18">
        <v>2015</v>
      </c>
      <c r="AJ18" t="s">
        <v>155</v>
      </c>
      <c r="AK18" t="s">
        <v>91</v>
      </c>
      <c r="AL18" t="s">
        <v>14</v>
      </c>
      <c r="AM18" s="7">
        <v>3</v>
      </c>
      <c r="AP18" t="s">
        <v>11</v>
      </c>
      <c r="AQ18">
        <v>2015</v>
      </c>
      <c r="AR18" t="s">
        <v>156</v>
      </c>
      <c r="AS18" t="s">
        <v>93</v>
      </c>
      <c r="AT18" t="s">
        <v>14</v>
      </c>
      <c r="AU18" s="7">
        <v>3</v>
      </c>
    </row>
    <row r="19" spans="2:47">
      <c r="B19" t="s">
        <v>11</v>
      </c>
      <c r="C19">
        <v>2014</v>
      </c>
      <c r="D19" t="s">
        <v>164</v>
      </c>
      <c r="E19" t="s">
        <v>33</v>
      </c>
      <c r="F19" t="s">
        <v>14</v>
      </c>
      <c r="G19">
        <f>DATA_Delivery_costs!$J$11+DATA_Delivery_costs!$K$11</f>
        <v>28.380130072999396</v>
      </c>
      <c r="J19" t="s">
        <v>11</v>
      </c>
      <c r="K19">
        <v>2014</v>
      </c>
      <c r="L19" t="s">
        <v>165</v>
      </c>
      <c r="M19" t="s">
        <v>32</v>
      </c>
      <c r="N19" t="s">
        <v>14</v>
      </c>
      <c r="O19">
        <f>O17</f>
        <v>34.056156087599277</v>
      </c>
      <c r="R19" s="137" t="s">
        <v>11</v>
      </c>
      <c r="S19" s="137">
        <v>2010</v>
      </c>
      <c r="T19" s="137" t="s">
        <v>348</v>
      </c>
      <c r="U19" s="137" t="s">
        <v>315</v>
      </c>
      <c r="V19" s="137" t="s">
        <v>14</v>
      </c>
      <c r="W19" s="137">
        <f>RES_Delivery_costs!V20</f>
        <v>40.199999999999996</v>
      </c>
      <c r="Z19" s="137" t="s">
        <v>11</v>
      </c>
      <c r="AA19" s="137">
        <v>2010</v>
      </c>
      <c r="AB19" s="137" t="s">
        <v>348</v>
      </c>
      <c r="AC19" s="137" t="s">
        <v>317</v>
      </c>
      <c r="AD19" s="137" t="s">
        <v>14</v>
      </c>
      <c r="AE19" s="137">
        <f>W19</f>
        <v>40.199999999999996</v>
      </c>
    </row>
    <row r="20" spans="2:47">
      <c r="B20" t="s">
        <v>11</v>
      </c>
      <c r="C20">
        <v>0</v>
      </c>
      <c r="D20" t="s">
        <v>164</v>
      </c>
      <c r="E20" t="s">
        <v>33</v>
      </c>
      <c r="F20" t="s">
        <v>14</v>
      </c>
      <c r="G20">
        <v>3</v>
      </c>
      <c r="J20" t="s">
        <v>11</v>
      </c>
      <c r="K20">
        <v>0</v>
      </c>
      <c r="L20" t="s">
        <v>165</v>
      </c>
      <c r="M20" t="s">
        <v>32</v>
      </c>
      <c r="N20" t="s">
        <v>14</v>
      </c>
      <c r="O20">
        <v>3</v>
      </c>
      <c r="R20" s="137" t="s">
        <v>11</v>
      </c>
      <c r="S20" s="137">
        <v>0</v>
      </c>
      <c r="T20" s="137" t="s">
        <v>348</v>
      </c>
      <c r="U20" s="137" t="s">
        <v>315</v>
      </c>
      <c r="V20" s="137" t="s">
        <v>14</v>
      </c>
      <c r="W20" s="137">
        <v>3</v>
      </c>
      <c r="Z20" s="137" t="s">
        <v>11</v>
      </c>
      <c r="AA20" s="137">
        <v>0</v>
      </c>
      <c r="AB20" s="137" t="s">
        <v>348</v>
      </c>
      <c r="AC20" s="137" t="s">
        <v>317</v>
      </c>
      <c r="AD20" s="137" t="s">
        <v>14</v>
      </c>
      <c r="AE20" s="137">
        <v>3</v>
      </c>
    </row>
    <row r="21" spans="2:47" s="137" customFormat="1">
      <c r="B21" s="137" t="s">
        <v>11</v>
      </c>
      <c r="C21" s="137">
        <v>2014</v>
      </c>
      <c r="D21" s="137" t="s">
        <v>363</v>
      </c>
      <c r="E21" s="137" t="s">
        <v>355</v>
      </c>
      <c r="F21" s="137" t="s">
        <v>14</v>
      </c>
      <c r="G21" s="137">
        <f>DATA_Delivery_costs!$J$11+DATA_Delivery_costs!$K$11</f>
        <v>28.380130072999396</v>
      </c>
      <c r="J21" s="137" t="s">
        <v>11</v>
      </c>
      <c r="K21" s="137">
        <v>2014</v>
      </c>
      <c r="L21" s="137" t="s">
        <v>364</v>
      </c>
      <c r="M21" s="137" t="s">
        <v>356</v>
      </c>
      <c r="N21" s="137" t="s">
        <v>14</v>
      </c>
      <c r="O21" s="137">
        <f>O19</f>
        <v>34.056156087599277</v>
      </c>
    </row>
    <row r="22" spans="2:47" s="137" customFormat="1">
      <c r="B22" s="137" t="s">
        <v>11</v>
      </c>
      <c r="C22" s="137">
        <v>0</v>
      </c>
      <c r="D22" s="137" t="s">
        <v>363</v>
      </c>
      <c r="E22" s="137" t="s">
        <v>355</v>
      </c>
      <c r="F22" s="137" t="s">
        <v>14</v>
      </c>
      <c r="G22" s="137">
        <v>3</v>
      </c>
      <c r="J22" s="137" t="s">
        <v>11</v>
      </c>
      <c r="K22" s="137">
        <v>0</v>
      </c>
      <c r="L22" s="137" t="s">
        <v>364</v>
      </c>
      <c r="M22" s="137" t="s">
        <v>356</v>
      </c>
      <c r="N22" s="137" t="s">
        <v>14</v>
      </c>
      <c r="O22" s="137">
        <v>3</v>
      </c>
    </row>
    <row r="23" spans="2:47">
      <c r="R23" s="81"/>
      <c r="S23" s="137"/>
      <c r="T23" s="137"/>
      <c r="U23" s="137"/>
      <c r="V23" s="137"/>
      <c r="W23" s="137"/>
      <c r="AA23" s="137"/>
      <c r="AB23" s="137"/>
      <c r="AC23" s="137"/>
      <c r="AD23" s="137"/>
      <c r="AE23" s="137"/>
      <c r="AF23" s="137"/>
      <c r="AG23" s="137"/>
    </row>
    <row r="24" spans="2:47" ht="13.2" customHeight="1">
      <c r="R24" s="81" t="s">
        <v>318</v>
      </c>
      <c r="S24" s="137"/>
      <c r="T24" s="137"/>
      <c r="U24" s="137"/>
      <c r="V24" s="137"/>
      <c r="W24" s="137"/>
      <c r="Z24" s="81" t="s">
        <v>319</v>
      </c>
      <c r="AA24" s="137"/>
      <c r="AB24" s="137"/>
      <c r="AC24" s="137"/>
      <c r="AD24" s="137"/>
      <c r="AE24" s="137"/>
      <c r="AF24" s="137"/>
      <c r="AG24" s="137"/>
    </row>
    <row r="25" spans="2:47">
      <c r="B25" s="81" t="s">
        <v>83</v>
      </c>
      <c r="E25" s="195" t="s">
        <v>233</v>
      </c>
      <c r="R25" s="143" t="s">
        <v>4</v>
      </c>
      <c r="S25" s="137"/>
      <c r="T25" s="137"/>
      <c r="U25" s="137"/>
      <c r="V25" s="137"/>
      <c r="W25" s="137"/>
      <c r="Z25" s="143" t="s">
        <v>4</v>
      </c>
      <c r="AA25" s="137"/>
      <c r="AB25" s="137"/>
      <c r="AC25" s="137"/>
      <c r="AD25" s="137"/>
      <c r="AE25" s="137"/>
      <c r="AF25" s="137"/>
      <c r="AG25" s="137"/>
    </row>
    <row r="26" spans="2:47" ht="15" thickBot="1">
      <c r="B26" t="s">
        <v>214</v>
      </c>
      <c r="R26" s="138" t="s">
        <v>3</v>
      </c>
      <c r="S26" s="138" t="s">
        <v>0</v>
      </c>
      <c r="T26" s="139" t="s">
        <v>1</v>
      </c>
      <c r="U26" s="142" t="s">
        <v>2</v>
      </c>
      <c r="V26" s="140" t="s">
        <v>10</v>
      </c>
      <c r="W26" s="141" t="s">
        <v>354</v>
      </c>
      <c r="Z26" s="138" t="s">
        <v>3</v>
      </c>
      <c r="AA26" s="138" t="s">
        <v>0</v>
      </c>
      <c r="AB26" s="139" t="s">
        <v>1</v>
      </c>
      <c r="AC26" s="142" t="s">
        <v>2</v>
      </c>
      <c r="AD26" s="140" t="s">
        <v>10</v>
      </c>
      <c r="AE26" s="141" t="s">
        <v>354</v>
      </c>
      <c r="AF26" s="137"/>
      <c r="AG26" s="137"/>
    </row>
    <row r="27" spans="2:47">
      <c r="B27" s="82" t="s">
        <v>4</v>
      </c>
      <c r="R27" s="137" t="s">
        <v>346</v>
      </c>
      <c r="S27" s="137">
        <v>2010</v>
      </c>
      <c r="T27" s="137" t="s">
        <v>314</v>
      </c>
      <c r="U27" s="137" t="s">
        <v>315</v>
      </c>
      <c r="V27" s="137" t="s">
        <v>14</v>
      </c>
      <c r="W27" s="263">
        <f>43.7/2</f>
        <v>21.85</v>
      </c>
      <c r="Z27" s="137" t="s">
        <v>11</v>
      </c>
      <c r="AA27" s="137">
        <v>2010</v>
      </c>
      <c r="AB27" s="137" t="s">
        <v>314</v>
      </c>
      <c r="AC27" s="137" t="s">
        <v>317</v>
      </c>
      <c r="AD27" s="137" t="s">
        <v>14</v>
      </c>
      <c r="AE27" s="263">
        <f>70.015/2</f>
        <v>35.0075</v>
      </c>
      <c r="AF27" s="263"/>
      <c r="AG27" s="263"/>
    </row>
    <row r="28" spans="2:47" ht="15" thickBot="1">
      <c r="B28" s="83" t="s">
        <v>3</v>
      </c>
      <c r="C28" s="83" t="s">
        <v>0</v>
      </c>
      <c r="D28" s="84" t="s">
        <v>1</v>
      </c>
      <c r="E28" s="87" t="s">
        <v>2</v>
      </c>
      <c r="F28" s="85" t="s">
        <v>10</v>
      </c>
      <c r="G28" s="86" t="s">
        <v>354</v>
      </c>
      <c r="R28" s="137" t="s">
        <v>346</v>
      </c>
      <c r="S28" s="137">
        <v>0</v>
      </c>
      <c r="T28" s="137" t="s">
        <v>314</v>
      </c>
      <c r="U28" s="137" t="s">
        <v>315</v>
      </c>
      <c r="V28" s="137" t="s">
        <v>14</v>
      </c>
      <c r="W28" s="137">
        <v>3</v>
      </c>
      <c r="Z28" s="137" t="s">
        <v>11</v>
      </c>
      <c r="AA28" s="137">
        <v>0</v>
      </c>
      <c r="AB28" s="137" t="s">
        <v>314</v>
      </c>
      <c r="AC28" s="137" t="s">
        <v>317</v>
      </c>
      <c r="AD28" s="137" t="s">
        <v>14</v>
      </c>
      <c r="AE28" s="137">
        <v>3</v>
      </c>
      <c r="AF28" s="137"/>
      <c r="AG28" s="137"/>
    </row>
    <row r="29" spans="2:47">
      <c r="B29" t="s">
        <v>11</v>
      </c>
      <c r="C29">
        <v>2010</v>
      </c>
      <c r="D29" t="s">
        <v>154</v>
      </c>
      <c r="E29" t="s">
        <v>86</v>
      </c>
      <c r="F29" t="s">
        <v>304</v>
      </c>
      <c r="G29">
        <f ca="1">AVERAGE('Electricity distribution'!W27,'Electricity distribution'!W46)</f>
        <v>50.015503112482641</v>
      </c>
      <c r="R29" s="137" t="s">
        <v>346</v>
      </c>
      <c r="S29" s="137">
        <v>2010</v>
      </c>
      <c r="T29" s="137" t="s">
        <v>316</v>
      </c>
      <c r="U29" s="137" t="s">
        <v>315</v>
      </c>
      <c r="V29" s="137" t="s">
        <v>14</v>
      </c>
      <c r="W29" s="263">
        <f>43.7/2</f>
        <v>21.85</v>
      </c>
      <c r="Z29" s="137" t="s">
        <v>11</v>
      </c>
      <c r="AA29" s="137">
        <v>2010</v>
      </c>
      <c r="AB29" s="137" t="s">
        <v>316</v>
      </c>
      <c r="AC29" s="137" t="s">
        <v>317</v>
      </c>
      <c r="AD29" s="137" t="s">
        <v>14</v>
      </c>
      <c r="AE29" s="263">
        <f>70.015/2</f>
        <v>35.0075</v>
      </c>
      <c r="AF29" s="263"/>
      <c r="AG29" s="263"/>
    </row>
    <row r="30" spans="2:47">
      <c r="B30" t="s">
        <v>11</v>
      </c>
      <c r="C30">
        <v>2011</v>
      </c>
      <c r="D30" t="s">
        <v>154</v>
      </c>
      <c r="E30" t="s">
        <v>86</v>
      </c>
      <c r="F30" s="137" t="s">
        <v>305</v>
      </c>
      <c r="G30" s="137">
        <f ca="1">AVERAGE('Electricity distribution'!W28,'Electricity distribution'!W47)</f>
        <v>51.529782175209625</v>
      </c>
      <c r="R30" s="137" t="s">
        <v>346</v>
      </c>
      <c r="S30" s="137">
        <v>0</v>
      </c>
      <c r="T30" s="137" t="s">
        <v>316</v>
      </c>
      <c r="U30" s="137" t="s">
        <v>315</v>
      </c>
      <c r="V30" s="137" t="s">
        <v>14</v>
      </c>
      <c r="W30" s="137">
        <v>3</v>
      </c>
      <c r="Z30" s="137" t="s">
        <v>11</v>
      </c>
      <c r="AA30" s="137">
        <v>0</v>
      </c>
      <c r="AB30" s="137" t="s">
        <v>316</v>
      </c>
      <c r="AC30" s="137" t="s">
        <v>317</v>
      </c>
      <c r="AD30" s="137" t="s">
        <v>14</v>
      </c>
      <c r="AE30" s="137">
        <v>3</v>
      </c>
      <c r="AF30" s="137"/>
      <c r="AG30" s="137"/>
    </row>
    <row r="31" spans="2:47">
      <c r="B31" t="s">
        <v>11</v>
      </c>
      <c r="C31">
        <v>2012</v>
      </c>
      <c r="D31" t="s">
        <v>154</v>
      </c>
      <c r="E31" t="s">
        <v>86</v>
      </c>
      <c r="F31" s="137" t="s">
        <v>306</v>
      </c>
      <c r="G31" s="137">
        <f ca="1">AVERAGE('Electricity distribution'!W29,'Electricity distribution'!W48)</f>
        <v>53.306546442448138</v>
      </c>
    </row>
    <row r="32" spans="2:47">
      <c r="B32" t="s">
        <v>11</v>
      </c>
      <c r="C32">
        <v>2013</v>
      </c>
      <c r="D32" t="s">
        <v>154</v>
      </c>
      <c r="E32" t="s">
        <v>86</v>
      </c>
      <c r="F32" s="137" t="s">
        <v>307</v>
      </c>
      <c r="G32" s="137">
        <f ca="1">AVERAGE('Electricity distribution'!W30,'Electricity distribution'!W49)</f>
        <v>53.818272715765801</v>
      </c>
    </row>
    <row r="33" spans="2:23">
      <c r="B33" t="s">
        <v>11</v>
      </c>
      <c r="C33">
        <v>2014</v>
      </c>
      <c r="D33" t="s">
        <v>154</v>
      </c>
      <c r="E33" t="s">
        <v>86</v>
      </c>
      <c r="F33" s="137" t="s">
        <v>14</v>
      </c>
      <c r="G33" s="137">
        <f ca="1">AVERAGE('Electricity distribution'!W31,'Electricity distribution'!W50)</f>
        <v>55.98382799032386</v>
      </c>
      <c r="R33" s="81" t="s">
        <v>344</v>
      </c>
      <c r="S33" s="137"/>
      <c r="T33" s="137"/>
      <c r="U33" s="137"/>
      <c r="V33" s="137"/>
      <c r="W33" s="137"/>
    </row>
    <row r="34" spans="2:23">
      <c r="B34" t="s">
        <v>11</v>
      </c>
      <c r="C34">
        <v>2015</v>
      </c>
      <c r="D34" t="s">
        <v>154</v>
      </c>
      <c r="E34" t="s">
        <v>86</v>
      </c>
      <c r="F34" s="137" t="s">
        <v>223</v>
      </c>
      <c r="G34" s="137">
        <f ca="1">AVERAGE('Electricity distribution'!W32,'Electricity distribution'!W51)</f>
        <v>58.436244590558488</v>
      </c>
      <c r="R34" s="137"/>
      <c r="S34" s="137"/>
      <c r="T34" s="137"/>
      <c r="U34" s="137"/>
      <c r="V34" s="137"/>
      <c r="W34" s="137"/>
    </row>
    <row r="35" spans="2:23">
      <c r="B35" s="147" t="s">
        <v>11</v>
      </c>
      <c r="C35" s="147">
        <v>2016</v>
      </c>
      <c r="D35" s="147" t="s">
        <v>154</v>
      </c>
      <c r="E35" s="147" t="s">
        <v>86</v>
      </c>
      <c r="F35" s="137" t="s">
        <v>223</v>
      </c>
      <c r="G35" s="147">
        <f ca="1">AVERAGE('Electricity distribution'!W33,'Electricity distribution'!W52)</f>
        <v>58.436244590558488</v>
      </c>
      <c r="R35" s="143" t="s">
        <v>4</v>
      </c>
      <c r="S35" s="137"/>
      <c r="T35" s="137"/>
      <c r="U35" s="137"/>
      <c r="V35" s="137"/>
      <c r="W35" s="137"/>
    </row>
    <row r="36" spans="2:23" ht="15" thickBot="1">
      <c r="B36" s="147" t="s">
        <v>11</v>
      </c>
      <c r="C36" s="147">
        <v>2017</v>
      </c>
      <c r="D36" s="147" t="s">
        <v>154</v>
      </c>
      <c r="E36" s="147" t="s">
        <v>86</v>
      </c>
      <c r="F36" s="137" t="s">
        <v>223</v>
      </c>
      <c r="G36" s="147">
        <f ca="1">AVERAGE('Electricity distribution'!W34,'Electricity distribution'!W53)</f>
        <v>58.436244590558488</v>
      </c>
      <c r="R36" s="138" t="s">
        <v>3</v>
      </c>
      <c r="S36" s="138" t="s">
        <v>0</v>
      </c>
      <c r="T36" s="139" t="s">
        <v>1</v>
      </c>
      <c r="U36" s="142" t="s">
        <v>2</v>
      </c>
      <c r="V36" s="140" t="s">
        <v>10</v>
      </c>
      <c r="W36" s="141" t="s">
        <v>354</v>
      </c>
    </row>
    <row r="37" spans="2:23">
      <c r="B37" s="147" t="s">
        <v>11</v>
      </c>
      <c r="C37" s="147">
        <v>2018</v>
      </c>
      <c r="D37" s="147" t="s">
        <v>154</v>
      </c>
      <c r="E37" s="147" t="s">
        <v>86</v>
      </c>
      <c r="F37" s="137" t="s">
        <v>223</v>
      </c>
      <c r="G37" s="147">
        <f ca="1">AVERAGE('Electricity distribution'!W35,'Electricity distribution'!W54)</f>
        <v>58.436244590558488</v>
      </c>
      <c r="R37" s="137" t="s">
        <v>11</v>
      </c>
      <c r="S37" s="137">
        <v>2010</v>
      </c>
      <c r="T37" s="137" t="s">
        <v>314</v>
      </c>
      <c r="U37" s="137" t="s">
        <v>345</v>
      </c>
      <c r="V37" s="137" t="s">
        <v>14</v>
      </c>
      <c r="W37" s="263">
        <f>W17</f>
        <v>2.0499999999999972</v>
      </c>
    </row>
    <row r="38" spans="2:23">
      <c r="B38" s="147" t="s">
        <v>11</v>
      </c>
      <c r="C38" s="147">
        <v>2019</v>
      </c>
      <c r="D38" s="147" t="s">
        <v>154</v>
      </c>
      <c r="E38" s="147" t="s">
        <v>86</v>
      </c>
      <c r="F38" s="137" t="s">
        <v>223</v>
      </c>
      <c r="G38" s="147">
        <f ca="1">AVERAGE('Electricity distribution'!W36,'Electricity distribution'!W55)</f>
        <v>58.436244590558488</v>
      </c>
      <c r="R38" s="137" t="s">
        <v>11</v>
      </c>
      <c r="S38" s="137">
        <v>0</v>
      </c>
      <c r="T38" s="137" t="s">
        <v>314</v>
      </c>
      <c r="U38" s="137" t="s">
        <v>345</v>
      </c>
      <c r="V38" s="137" t="s">
        <v>14</v>
      </c>
      <c r="W38" s="137">
        <v>3</v>
      </c>
    </row>
    <row r="39" spans="2:23">
      <c r="B39" s="147" t="s">
        <v>11</v>
      </c>
      <c r="C39" s="147">
        <v>2020</v>
      </c>
      <c r="D39" s="147" t="s">
        <v>154</v>
      </c>
      <c r="E39" s="147" t="s">
        <v>86</v>
      </c>
      <c r="F39" s="137" t="s">
        <v>223</v>
      </c>
      <c r="G39" s="147">
        <f ca="1">AVERAGE('Electricity distribution'!W37,'Electricity distribution'!W56)</f>
        <v>58.436244590558488</v>
      </c>
      <c r="R39" s="137" t="s">
        <v>11</v>
      </c>
      <c r="S39" s="137">
        <v>2010</v>
      </c>
      <c r="T39" s="137" t="s">
        <v>316</v>
      </c>
      <c r="U39" s="137" t="s">
        <v>345</v>
      </c>
      <c r="V39" s="137" t="s">
        <v>14</v>
      </c>
      <c r="W39" s="263">
        <f>W37</f>
        <v>2.0499999999999972</v>
      </c>
    </row>
    <row r="40" spans="2:23">
      <c r="B40" s="147" t="s">
        <v>11</v>
      </c>
      <c r="C40" s="147">
        <v>2021</v>
      </c>
      <c r="D40" s="147" t="s">
        <v>154</v>
      </c>
      <c r="E40" s="147" t="s">
        <v>86</v>
      </c>
      <c r="F40" s="137" t="s">
        <v>223</v>
      </c>
      <c r="G40" s="147">
        <f ca="1">AVERAGE('Electricity distribution'!W38,'Electricity distribution'!W57)</f>
        <v>58.436244590558488</v>
      </c>
      <c r="R40" s="137" t="s">
        <v>11</v>
      </c>
      <c r="S40" s="137">
        <v>0</v>
      </c>
      <c r="T40" s="137" t="s">
        <v>316</v>
      </c>
      <c r="U40" s="137" t="s">
        <v>345</v>
      </c>
      <c r="V40" s="137" t="s">
        <v>14</v>
      </c>
      <c r="W40" s="137">
        <v>3</v>
      </c>
    </row>
    <row r="41" spans="2:23">
      <c r="B41" s="147" t="s">
        <v>11</v>
      </c>
      <c r="C41" s="147">
        <v>2022</v>
      </c>
      <c r="D41" s="147" t="s">
        <v>154</v>
      </c>
      <c r="E41" s="147" t="s">
        <v>86</v>
      </c>
      <c r="F41" s="137" t="s">
        <v>223</v>
      </c>
      <c r="G41" s="147">
        <f ca="1">AVERAGE('Electricity distribution'!W39,'Electricity distribution'!W58)</f>
        <v>58.436244590558488</v>
      </c>
    </row>
    <row r="42" spans="2:23">
      <c r="B42" t="s">
        <v>11</v>
      </c>
      <c r="C42">
        <v>2050</v>
      </c>
      <c r="D42" t="s">
        <v>154</v>
      </c>
      <c r="E42" t="s">
        <v>86</v>
      </c>
      <c r="F42" s="137" t="s">
        <v>223</v>
      </c>
      <c r="G42">
        <f ca="1">G41</f>
        <v>58.436244590558488</v>
      </c>
    </row>
    <row r="45" spans="2:23">
      <c r="B45" s="81" t="s">
        <v>83</v>
      </c>
      <c r="C45" s="137"/>
      <c r="D45" s="137"/>
      <c r="E45" s="195" t="s">
        <v>233</v>
      </c>
      <c r="F45" s="137"/>
      <c r="G45" s="137"/>
    </row>
    <row r="46" spans="2:23">
      <c r="B46" s="137" t="s">
        <v>350</v>
      </c>
      <c r="C46" s="137"/>
      <c r="D46" s="137"/>
      <c r="E46" s="137"/>
      <c r="F46" s="137"/>
      <c r="G46" s="137"/>
    </row>
    <row r="47" spans="2:23">
      <c r="B47" s="143" t="s">
        <v>4</v>
      </c>
      <c r="C47" s="137"/>
      <c r="D47" s="137"/>
      <c r="E47" s="137"/>
      <c r="F47" s="137"/>
      <c r="G47" s="137"/>
    </row>
    <row r="48" spans="2:23" ht="15" thickBot="1">
      <c r="B48" s="138" t="s">
        <v>3</v>
      </c>
      <c r="C48" s="138" t="s">
        <v>0</v>
      </c>
      <c r="D48" s="139" t="s">
        <v>1</v>
      </c>
      <c r="E48" s="142" t="s">
        <v>2</v>
      </c>
      <c r="F48" s="140" t="s">
        <v>10</v>
      </c>
      <c r="G48" s="141" t="s">
        <v>354</v>
      </c>
    </row>
    <row r="49" spans="2:7">
      <c r="B49" s="137" t="s">
        <v>346</v>
      </c>
      <c r="C49" s="137">
        <v>2010</v>
      </c>
      <c r="D49" s="137" t="s">
        <v>353</v>
      </c>
      <c r="E49" s="137" t="s">
        <v>349</v>
      </c>
      <c r="F49" s="137" t="s">
        <v>304</v>
      </c>
      <c r="G49" s="137">
        <f ca="1">G29-'Electricity distribution'!W46</f>
        <v>18.060297619672106</v>
      </c>
    </row>
    <row r="50" spans="2:7">
      <c r="B50" s="137" t="s">
        <v>346</v>
      </c>
      <c r="C50" s="137">
        <v>2011</v>
      </c>
      <c r="D50" s="137" t="s">
        <v>353</v>
      </c>
      <c r="E50" s="137" t="s">
        <v>349</v>
      </c>
      <c r="F50" s="137" t="s">
        <v>305</v>
      </c>
      <c r="G50" s="137">
        <f ca="1">G30-'Electricity distribution'!W47</f>
        <v>19.861525566452165</v>
      </c>
    </row>
    <row r="51" spans="2:7">
      <c r="B51" s="137" t="s">
        <v>346</v>
      </c>
      <c r="C51" s="137">
        <v>2012</v>
      </c>
      <c r="D51" s="137" t="s">
        <v>353</v>
      </c>
      <c r="E51" s="137" t="s">
        <v>349</v>
      </c>
      <c r="F51" s="137" t="s">
        <v>306</v>
      </c>
      <c r="G51" s="137">
        <f ca="1">G31-'Electricity distribution'!W48</f>
        <v>21.035304445630906</v>
      </c>
    </row>
    <row r="52" spans="2:7">
      <c r="B52" s="137" t="s">
        <v>346</v>
      </c>
      <c r="C52" s="137">
        <v>2013</v>
      </c>
      <c r="D52" s="137" t="s">
        <v>353</v>
      </c>
      <c r="E52" s="137" t="s">
        <v>349</v>
      </c>
      <c r="F52" s="137" t="s">
        <v>307</v>
      </c>
      <c r="G52" s="137">
        <f ca="1">G32-'Electricity distribution'!W49</f>
        <v>22.465982105366656</v>
      </c>
    </row>
    <row r="53" spans="2:7">
      <c r="B53" s="137" t="s">
        <v>346</v>
      </c>
      <c r="C53" s="137">
        <v>2014</v>
      </c>
      <c r="D53" s="137" t="s">
        <v>353</v>
      </c>
      <c r="E53" s="137" t="s">
        <v>349</v>
      </c>
      <c r="F53" s="137" t="s">
        <v>14</v>
      </c>
      <c r="G53" s="137">
        <f ca="1">G33-'Electricity distribution'!W50</f>
        <v>25.296913778865367</v>
      </c>
    </row>
    <row r="54" spans="2:7">
      <c r="B54" s="137" t="s">
        <v>346</v>
      </c>
      <c r="C54" s="137">
        <v>2015</v>
      </c>
      <c r="D54" s="137" t="s">
        <v>353</v>
      </c>
      <c r="E54" s="137" t="s">
        <v>349</v>
      </c>
      <c r="F54" s="137" t="s">
        <v>223</v>
      </c>
      <c r="G54" s="137">
        <f ca="1">G34-'Electricity distribution'!W51</f>
        <v>26.74859526816612</v>
      </c>
    </row>
    <row r="55" spans="2:7">
      <c r="B55" s="137" t="s">
        <v>346</v>
      </c>
      <c r="C55" s="147">
        <v>2016</v>
      </c>
      <c r="D55" s="137" t="s">
        <v>353</v>
      </c>
      <c r="E55" s="137" t="s">
        <v>349</v>
      </c>
      <c r="F55" s="137" t="s">
        <v>223</v>
      </c>
      <c r="G55" s="137">
        <f ca="1">G35-'Electricity distribution'!W52</f>
        <v>26.74859526816612</v>
      </c>
    </row>
    <row r="56" spans="2:7">
      <c r="B56" s="137" t="s">
        <v>346</v>
      </c>
      <c r="C56" s="147">
        <v>2017</v>
      </c>
      <c r="D56" s="137" t="s">
        <v>353</v>
      </c>
      <c r="E56" s="137" t="s">
        <v>349</v>
      </c>
      <c r="F56" s="137" t="s">
        <v>223</v>
      </c>
      <c r="G56" s="137">
        <f ca="1">G36-'Electricity distribution'!W53</f>
        <v>26.74859526816612</v>
      </c>
    </row>
    <row r="57" spans="2:7">
      <c r="B57" s="137" t="s">
        <v>346</v>
      </c>
      <c r="C57" s="147">
        <v>2018</v>
      </c>
      <c r="D57" s="137" t="s">
        <v>353</v>
      </c>
      <c r="E57" s="137" t="s">
        <v>349</v>
      </c>
      <c r="F57" s="137" t="s">
        <v>223</v>
      </c>
      <c r="G57" s="137">
        <f ca="1">G37-'Electricity distribution'!W54</f>
        <v>26.74859526816612</v>
      </c>
    </row>
    <row r="58" spans="2:7">
      <c r="B58" s="137" t="s">
        <v>346</v>
      </c>
      <c r="C58" s="147">
        <v>2019</v>
      </c>
      <c r="D58" s="137" t="s">
        <v>353</v>
      </c>
      <c r="E58" s="137" t="s">
        <v>349</v>
      </c>
      <c r="F58" s="137" t="s">
        <v>223</v>
      </c>
      <c r="G58" s="137">
        <f ca="1">G38-'Electricity distribution'!W55</f>
        <v>26.74859526816612</v>
      </c>
    </row>
    <row r="59" spans="2:7">
      <c r="B59" s="137" t="s">
        <v>346</v>
      </c>
      <c r="C59" s="147">
        <v>2020</v>
      </c>
      <c r="D59" s="137" t="s">
        <v>353</v>
      </c>
      <c r="E59" s="137" t="s">
        <v>349</v>
      </c>
      <c r="F59" s="137" t="s">
        <v>223</v>
      </c>
      <c r="G59" s="137">
        <f ca="1">G39-'Electricity distribution'!W56</f>
        <v>26.74859526816612</v>
      </c>
    </row>
    <row r="60" spans="2:7">
      <c r="B60" s="137" t="s">
        <v>346</v>
      </c>
      <c r="C60" s="147">
        <v>2021</v>
      </c>
      <c r="D60" s="137" t="s">
        <v>353</v>
      </c>
      <c r="E60" s="137" t="s">
        <v>349</v>
      </c>
      <c r="F60" s="137" t="s">
        <v>223</v>
      </c>
      <c r="G60" s="137">
        <f ca="1">G40-'Electricity distribution'!W57</f>
        <v>26.74859526816612</v>
      </c>
    </row>
    <row r="61" spans="2:7">
      <c r="B61" s="137" t="s">
        <v>346</v>
      </c>
      <c r="C61" s="147">
        <v>2022</v>
      </c>
      <c r="D61" s="137" t="s">
        <v>353</v>
      </c>
      <c r="E61" s="137" t="s">
        <v>349</v>
      </c>
      <c r="F61" s="137" t="s">
        <v>223</v>
      </c>
      <c r="G61" s="137">
        <f ca="1">G41-'Electricity distribution'!W58</f>
        <v>26.74859526816612</v>
      </c>
    </row>
    <row r="62" spans="2:7">
      <c r="B62" s="137" t="s">
        <v>346</v>
      </c>
      <c r="C62" s="137">
        <v>2050</v>
      </c>
      <c r="D62" s="137" t="s">
        <v>353</v>
      </c>
      <c r="E62" s="137" t="s">
        <v>349</v>
      </c>
      <c r="F62" s="137" t="s">
        <v>223</v>
      </c>
      <c r="G62" s="137">
        <f ca="1">G61</f>
        <v>26.74859526816612</v>
      </c>
    </row>
    <row r="65" spans="2:7">
      <c r="B65" s="81" t="s">
        <v>83</v>
      </c>
      <c r="C65" s="137"/>
      <c r="D65" s="137"/>
      <c r="E65" s="195" t="s">
        <v>233</v>
      </c>
      <c r="F65" s="137"/>
      <c r="G65" s="137"/>
    </row>
    <row r="66" spans="2:7">
      <c r="B66" s="137" t="s">
        <v>351</v>
      </c>
      <c r="C66" s="137"/>
      <c r="D66" s="137"/>
      <c r="E66" s="137"/>
      <c r="F66" s="137"/>
      <c r="G66" s="137"/>
    </row>
    <row r="67" spans="2:7">
      <c r="B67" s="143" t="s">
        <v>4</v>
      </c>
      <c r="C67" s="137"/>
      <c r="D67" s="137"/>
      <c r="E67" s="137"/>
      <c r="F67" s="137"/>
      <c r="G67" s="137"/>
    </row>
    <row r="68" spans="2:7" ht="15" thickBot="1">
      <c r="B68" s="138" t="s">
        <v>3</v>
      </c>
      <c r="C68" s="138" t="s">
        <v>0</v>
      </c>
      <c r="D68" s="139" t="s">
        <v>1</v>
      </c>
      <c r="E68" s="142" t="s">
        <v>2</v>
      </c>
      <c r="F68" s="140" t="s">
        <v>10</v>
      </c>
      <c r="G68" s="141" t="s">
        <v>354</v>
      </c>
    </row>
    <row r="69" spans="2:7">
      <c r="B69" s="137" t="s">
        <v>346</v>
      </c>
      <c r="C69" s="137">
        <v>2010</v>
      </c>
      <c r="D69" s="137" t="s">
        <v>352</v>
      </c>
      <c r="E69" s="137" t="s">
        <v>349</v>
      </c>
      <c r="F69" s="137" t="s">
        <v>304</v>
      </c>
      <c r="G69" s="137">
        <f ca="1">G29*0.95</f>
        <v>47.514727956858508</v>
      </c>
    </row>
    <row r="70" spans="2:7">
      <c r="B70" s="137" t="s">
        <v>346</v>
      </c>
      <c r="C70" s="137">
        <v>2011</v>
      </c>
      <c r="D70" s="137" t="s">
        <v>352</v>
      </c>
      <c r="E70" s="137" t="s">
        <v>349</v>
      </c>
      <c r="F70" s="137" t="s">
        <v>305</v>
      </c>
      <c r="G70" s="137">
        <f t="shared" ref="G70:G82" ca="1" si="0">G30*0.95</f>
        <v>48.953293066449142</v>
      </c>
    </row>
    <row r="71" spans="2:7">
      <c r="B71" s="137" t="s">
        <v>346</v>
      </c>
      <c r="C71" s="137">
        <v>2012</v>
      </c>
      <c r="D71" s="137" t="s">
        <v>352</v>
      </c>
      <c r="E71" s="137" t="s">
        <v>349</v>
      </c>
      <c r="F71" s="137" t="s">
        <v>306</v>
      </c>
      <c r="G71" s="137">
        <f t="shared" ca="1" si="0"/>
        <v>50.641219120325729</v>
      </c>
    </row>
    <row r="72" spans="2:7">
      <c r="B72" s="137" t="s">
        <v>346</v>
      </c>
      <c r="C72" s="137">
        <v>2013</v>
      </c>
      <c r="D72" s="137" t="s">
        <v>352</v>
      </c>
      <c r="E72" s="137" t="s">
        <v>349</v>
      </c>
      <c r="F72" s="137" t="s">
        <v>307</v>
      </c>
      <c r="G72" s="137">
        <f t="shared" ca="1" si="0"/>
        <v>51.127359079977509</v>
      </c>
    </row>
    <row r="73" spans="2:7">
      <c r="B73" s="137" t="s">
        <v>346</v>
      </c>
      <c r="C73" s="137">
        <v>2014</v>
      </c>
      <c r="D73" s="137" t="s">
        <v>352</v>
      </c>
      <c r="E73" s="137" t="s">
        <v>349</v>
      </c>
      <c r="F73" s="137" t="s">
        <v>14</v>
      </c>
      <c r="G73" s="137">
        <f t="shared" ca="1" si="0"/>
        <v>53.184636590807663</v>
      </c>
    </row>
    <row r="74" spans="2:7">
      <c r="B74" s="137" t="s">
        <v>346</v>
      </c>
      <c r="C74" s="137">
        <v>2015</v>
      </c>
      <c r="D74" s="137" t="s">
        <v>352</v>
      </c>
      <c r="E74" s="137" t="s">
        <v>349</v>
      </c>
      <c r="F74" s="137" t="s">
        <v>223</v>
      </c>
      <c r="G74" s="137">
        <f t="shared" ca="1" si="0"/>
        <v>55.514432361030558</v>
      </c>
    </row>
    <row r="75" spans="2:7">
      <c r="B75" s="137" t="s">
        <v>346</v>
      </c>
      <c r="C75" s="147">
        <v>2016</v>
      </c>
      <c r="D75" s="137" t="s">
        <v>352</v>
      </c>
      <c r="E75" s="137" t="s">
        <v>349</v>
      </c>
      <c r="F75" s="137" t="s">
        <v>223</v>
      </c>
      <c r="G75" s="137">
        <f t="shared" ca="1" si="0"/>
        <v>55.514432361030558</v>
      </c>
    </row>
    <row r="76" spans="2:7">
      <c r="B76" s="137" t="s">
        <v>346</v>
      </c>
      <c r="C76" s="147">
        <v>2017</v>
      </c>
      <c r="D76" s="137" t="s">
        <v>352</v>
      </c>
      <c r="E76" s="137" t="s">
        <v>349</v>
      </c>
      <c r="F76" s="137" t="s">
        <v>223</v>
      </c>
      <c r="G76" s="137">
        <f t="shared" ca="1" si="0"/>
        <v>55.514432361030558</v>
      </c>
    </row>
    <row r="77" spans="2:7">
      <c r="B77" s="137" t="s">
        <v>346</v>
      </c>
      <c r="C77" s="147">
        <v>2018</v>
      </c>
      <c r="D77" s="137" t="s">
        <v>352</v>
      </c>
      <c r="E77" s="137" t="s">
        <v>349</v>
      </c>
      <c r="F77" s="137" t="s">
        <v>223</v>
      </c>
      <c r="G77" s="137">
        <f t="shared" ca="1" si="0"/>
        <v>55.514432361030558</v>
      </c>
    </row>
    <row r="78" spans="2:7">
      <c r="B78" s="137" t="s">
        <v>346</v>
      </c>
      <c r="C78" s="147">
        <v>2019</v>
      </c>
      <c r="D78" s="137" t="s">
        <v>352</v>
      </c>
      <c r="E78" s="137" t="s">
        <v>349</v>
      </c>
      <c r="F78" s="137" t="s">
        <v>223</v>
      </c>
      <c r="G78" s="137">
        <f t="shared" ca="1" si="0"/>
        <v>55.514432361030558</v>
      </c>
    </row>
    <row r="79" spans="2:7">
      <c r="B79" s="137" t="s">
        <v>346</v>
      </c>
      <c r="C79" s="147">
        <v>2020</v>
      </c>
      <c r="D79" s="137" t="s">
        <v>352</v>
      </c>
      <c r="E79" s="137" t="s">
        <v>349</v>
      </c>
      <c r="F79" s="137" t="s">
        <v>223</v>
      </c>
      <c r="G79" s="137">
        <f t="shared" ca="1" si="0"/>
        <v>55.514432361030558</v>
      </c>
    </row>
    <row r="80" spans="2:7">
      <c r="B80" s="137" t="s">
        <v>346</v>
      </c>
      <c r="C80" s="147">
        <v>2021</v>
      </c>
      <c r="D80" s="137" t="s">
        <v>352</v>
      </c>
      <c r="E80" s="137" t="s">
        <v>349</v>
      </c>
      <c r="F80" s="137" t="s">
        <v>223</v>
      </c>
      <c r="G80" s="137">
        <f t="shared" ca="1" si="0"/>
        <v>55.514432361030558</v>
      </c>
    </row>
    <row r="81" spans="2:7">
      <c r="B81" s="137" t="s">
        <v>346</v>
      </c>
      <c r="C81" s="147">
        <v>2022</v>
      </c>
      <c r="D81" s="137" t="s">
        <v>352</v>
      </c>
      <c r="E81" s="137" t="s">
        <v>349</v>
      </c>
      <c r="F81" s="137" t="s">
        <v>223</v>
      </c>
      <c r="G81" s="137">
        <f t="shared" ca="1" si="0"/>
        <v>55.514432361030558</v>
      </c>
    </row>
    <row r="82" spans="2:7">
      <c r="B82" s="137" t="s">
        <v>346</v>
      </c>
      <c r="C82" s="137">
        <v>2050</v>
      </c>
      <c r="D82" s="137" t="s">
        <v>352</v>
      </c>
      <c r="E82" s="137" t="s">
        <v>349</v>
      </c>
      <c r="F82" s="137" t="s">
        <v>223</v>
      </c>
      <c r="G82" s="137">
        <f t="shared" ca="1" si="0"/>
        <v>55.514432361030558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Z59"/>
  <sheetViews>
    <sheetView topLeftCell="H1" zoomScale="80" zoomScaleNormal="80" workbookViewId="0">
      <selection activeCell="W46" sqref="W46"/>
    </sheetView>
  </sheetViews>
  <sheetFormatPr defaultRowHeight="14.4"/>
  <cols>
    <col min="2" max="2" width="13.109375" bestFit="1" customWidth="1"/>
    <col min="3" max="3" width="12" bestFit="1" customWidth="1"/>
    <col min="4" max="4" width="15.6640625" bestFit="1" customWidth="1"/>
    <col min="5" max="5" width="15.5546875" bestFit="1" customWidth="1"/>
    <col min="6" max="6" width="16.6640625" bestFit="1" customWidth="1"/>
    <col min="10" max="10" width="11.88671875" bestFit="1" customWidth="1"/>
    <col min="11" max="11" width="12" bestFit="1" customWidth="1"/>
    <col min="12" max="12" width="15.6640625" bestFit="1" customWidth="1"/>
    <col min="13" max="13" width="15.5546875" bestFit="1" customWidth="1"/>
    <col min="14" max="14" width="16.6640625" bestFit="1" customWidth="1"/>
    <col min="23" max="23" width="12.109375" customWidth="1"/>
  </cols>
  <sheetData>
    <row r="1" spans="1:26" s="88" customFormat="1">
      <c r="A1" s="81" t="s">
        <v>206</v>
      </c>
    </row>
    <row r="2" spans="1:26" s="88" customFormat="1">
      <c r="A2" s="7" t="s">
        <v>207</v>
      </c>
    </row>
    <row r="3" spans="1:26">
      <c r="A3" s="88"/>
      <c r="B3" s="286" t="s">
        <v>5</v>
      </c>
      <c r="C3" s="287"/>
      <c r="D3" s="287"/>
      <c r="E3" s="287"/>
      <c r="F3" s="287"/>
      <c r="G3" s="288"/>
      <c r="H3" s="88"/>
      <c r="I3" s="88"/>
      <c r="J3" s="286" t="s">
        <v>6</v>
      </c>
      <c r="K3" s="287"/>
      <c r="L3" s="287"/>
      <c r="M3" s="287"/>
      <c r="N3" s="287"/>
      <c r="O3" s="288"/>
      <c r="P3" s="88"/>
      <c r="Q3" s="88"/>
      <c r="R3" s="88"/>
      <c r="S3" s="7" t="s">
        <v>207</v>
      </c>
      <c r="T3" s="88"/>
      <c r="U3" s="88"/>
      <c r="X3" s="81" t="s">
        <v>222</v>
      </c>
      <c r="Y3" s="137"/>
      <c r="Z3" s="137"/>
    </row>
    <row r="4" spans="1:26">
      <c r="A4" s="88"/>
      <c r="B4" s="88" t="s">
        <v>186</v>
      </c>
      <c r="C4" s="88" t="s">
        <v>187</v>
      </c>
      <c r="D4" s="88" t="s">
        <v>188</v>
      </c>
      <c r="E4" s="88" t="s">
        <v>189</v>
      </c>
      <c r="F4" s="88" t="s">
        <v>190</v>
      </c>
      <c r="G4" s="88" t="s">
        <v>191</v>
      </c>
      <c r="H4" s="88"/>
      <c r="I4" s="88"/>
      <c r="J4" s="88" t="s">
        <v>186</v>
      </c>
      <c r="K4" s="88" t="s">
        <v>187</v>
      </c>
      <c r="L4" s="88" t="s">
        <v>188</v>
      </c>
      <c r="M4" s="88" t="s">
        <v>189</v>
      </c>
      <c r="N4" s="88" t="s">
        <v>190</v>
      </c>
      <c r="O4" s="88" t="s">
        <v>191</v>
      </c>
      <c r="P4" s="88"/>
      <c r="Q4" s="88"/>
      <c r="R4" s="134"/>
      <c r="S4" s="128" t="s">
        <v>5</v>
      </c>
      <c r="T4" s="128" t="s">
        <v>6</v>
      </c>
      <c r="U4" s="129" t="s">
        <v>10</v>
      </c>
      <c r="X4" s="137">
        <v>2010</v>
      </c>
      <c r="Y4" s="137">
        <v>0.90500000000000003</v>
      </c>
      <c r="Z4" s="148">
        <v>3.3599999999999998E-2</v>
      </c>
    </row>
    <row r="5" spans="1:26">
      <c r="A5" s="88"/>
      <c r="B5" s="125" t="s">
        <v>204</v>
      </c>
      <c r="C5" s="125" t="s">
        <v>204</v>
      </c>
      <c r="D5" s="125" t="s">
        <v>204</v>
      </c>
      <c r="E5" s="125" t="s">
        <v>204</v>
      </c>
      <c r="F5" s="125" t="s">
        <v>204</v>
      </c>
      <c r="G5" s="125" t="s">
        <v>204</v>
      </c>
      <c r="H5" s="126"/>
      <c r="I5" s="88"/>
      <c r="J5" s="125" t="s">
        <v>204</v>
      </c>
      <c r="K5" s="125" t="s">
        <v>204</v>
      </c>
      <c r="L5" s="125" t="s">
        <v>204</v>
      </c>
      <c r="M5" s="125" t="s">
        <v>204</v>
      </c>
      <c r="N5" s="125" t="s">
        <v>204</v>
      </c>
      <c r="O5" s="125" t="s">
        <v>204</v>
      </c>
      <c r="P5" s="88"/>
      <c r="Q5" s="88"/>
      <c r="R5" s="135"/>
      <c r="S5" s="92" t="s">
        <v>205</v>
      </c>
      <c r="T5" s="92" t="s">
        <v>205</v>
      </c>
      <c r="U5" s="131" t="s">
        <v>205</v>
      </c>
      <c r="W5" s="150" t="s">
        <v>231</v>
      </c>
      <c r="X5" s="137">
        <v>2011</v>
      </c>
      <c r="Y5" s="137">
        <v>0.91</v>
      </c>
      <c r="Z5" s="148">
        <v>5.7999999999999996E-3</v>
      </c>
    </row>
    <row r="6" spans="1:26">
      <c r="A6" s="88">
        <v>2010</v>
      </c>
      <c r="B6" s="88">
        <f ca="1">AVERAGEIF('Energitilsynet_ELCC prices'!$8:$8,'Electricity distribution'!A6,'Energitilsynet_ELCC prices'!$B11:$DK11)</f>
        <v>2.365833333333335</v>
      </c>
      <c r="C6" s="88">
        <f ca="1">AVERAGEIF('Energitilsynet_ELCC prices'!$8:$8,A6,'Energitilsynet_ELCC prices'!$B12:$DK12)</f>
        <v>12.151243146929824</v>
      </c>
      <c r="D6" s="88">
        <f ca="1">AVERAGEIF('Energitilsynet_ELCC prices'!$8:$8,A6,'Energitilsynet_ELCC prices'!$B$13:$DK$13)</f>
        <v>13.850572102258626</v>
      </c>
      <c r="E6" s="88">
        <f ca="1">AVERAGEIF('Energitilsynet_ELCC prices'!$8:$8,A6,'Energitilsynet_ELCC prices'!$B$14:$DK$14)</f>
        <v>0.84194184231069469</v>
      </c>
      <c r="F6" s="88">
        <f ca="1">AVERAGEIF('Energitilsynet_ELCC prices'!$8:$8,'Electricity distribution'!$A$6,'Energitilsynet_ELCC prices'!$B$15:$DK$15)</f>
        <v>4.0999999999999996</v>
      </c>
      <c r="G6" s="88"/>
      <c r="H6" s="88"/>
      <c r="I6" s="88">
        <v>2010</v>
      </c>
      <c r="J6" s="88">
        <f ca="1">AVERAGEIF('Energitilsynet_ELCC prices'!$8:$8,'Electricity distribution'!I6,'Energitilsynet_ELCC prices'!$B$28:$DK$28)</f>
        <v>3</v>
      </c>
      <c r="K6" s="88">
        <f ca="1">AVERAGEIF('Energitilsynet_ELCC prices'!$8:$8,'Electricity distribution'!I6,'Energitilsynet_ELCC prices'!$B$29:$DK$29)</f>
        <v>17.692029748706585</v>
      </c>
      <c r="L6" s="88">
        <f ca="1">AVERAGEIF('Energitilsynet_ELCC prices'!$8:$8,'Electricity distribution'!I6,'Energitilsynet_ELCC prices'!$B$30:$DK$30)</f>
        <v>18.105980941704036</v>
      </c>
      <c r="M6" s="88">
        <f ca="1">AVERAGEIF('Energitilsynet_ELCC prices'!$8:$8,'Electricity distribution'!I6,'Energitilsynet_ELCC prices'!$B$31:$DK$31)</f>
        <v>0.99250000000000005</v>
      </c>
      <c r="N6" s="88">
        <f ca="1">AVERAGEIF('Energitilsynet_ELCC prices'!$8:$8,'Electricity distribution'!I6,'Energitilsynet_ELCC prices'!$B$32:$DK$32)</f>
        <v>9.6916666666666682</v>
      </c>
      <c r="O6" s="88"/>
      <c r="P6" s="88"/>
      <c r="Q6" s="88"/>
      <c r="R6" s="130">
        <v>2010</v>
      </c>
      <c r="S6" s="127">
        <f ca="1">SUM(B6:G6)*10/3.6</f>
        <v>92.52664006897912</v>
      </c>
      <c r="T6" s="128">
        <f ca="1">SUM(J6:O6)*10/3.6</f>
        <v>137.45049265854803</v>
      </c>
      <c r="U6" s="129">
        <v>2010</v>
      </c>
      <c r="W6">
        <f ca="1">AVERAGE(S6:T6)</f>
        <v>114.98856636376357</v>
      </c>
      <c r="X6" s="137">
        <v>2012</v>
      </c>
      <c r="Y6" s="137">
        <v>0.93600000000000005</v>
      </c>
      <c r="Z6" s="148">
        <v>2.87E-2</v>
      </c>
    </row>
    <row r="7" spans="1:26">
      <c r="A7" s="88">
        <v>2011</v>
      </c>
      <c r="B7" s="88">
        <f>AVERAGEIF('Energitilsynet_ELCC prices'!$8:$8,'Electricity distribution'!A7,'Energitilsynet_ELCC prices'!$11:$11)</f>
        <v>2.3799999999999994</v>
      </c>
      <c r="C7" s="88">
        <f ca="1">AVERAGEIF('Energitilsynet_ELCC prices'!$8:$8,A7,'Energitilsynet_ELCC prices'!$B$12:$DK$12)</f>
        <v>12.467476525821597</v>
      </c>
      <c r="D7" s="88">
        <f ca="1">AVERAGEIF('Energitilsynet_ELCC prices'!$8:$8,A7,'Energitilsynet_ELCC prices'!$B$13:$DK$13)</f>
        <v>14.318066448801737</v>
      </c>
      <c r="E7" s="88">
        <f ca="1">AVERAGEIF('Energitilsynet_ELCC prices'!$8:$8,A7,'Energitilsynet_ELCC prices'!$B$14:$DK$14)</f>
        <v>0.87942848020434139</v>
      </c>
      <c r="F7" s="88">
        <f ca="1">AVERAGEIF('Energitilsynet_ELCC prices'!$8:$8,'Electricity distribution'!$A7,'Energitilsynet_ELCC prices'!$B$15:$DK$15)</f>
        <v>7.416666666666667</v>
      </c>
      <c r="G7" s="88"/>
      <c r="H7" s="88"/>
      <c r="I7" s="88">
        <v>2011</v>
      </c>
      <c r="J7" s="88">
        <f ca="1">AVERAGEIF('Energitilsynet_ELCC prices'!$8:$8,'Electricity distribution'!I7,'Energitilsynet_ELCC prices'!$B$28:$DK$28)</f>
        <v>3</v>
      </c>
      <c r="K7" s="88">
        <f ca="1">AVERAGEIF('Energitilsynet_ELCC prices'!$8:$8,'Electricity distribution'!I7,'Energitilsynet_ELCC prices'!$B$29:$DK$29)</f>
        <v>18.697011722192837</v>
      </c>
      <c r="L7" s="88">
        <f ca="1">AVERAGEIF('Energitilsynet_ELCC prices'!$8:$8,'Electricity distribution'!I7,'Energitilsynet_ELCC prices'!$B$30:$DK$30)</f>
        <v>17.961641583054629</v>
      </c>
      <c r="M7" s="88">
        <f ca="1">AVERAGEIF('Energitilsynet_ELCC prices'!$8:$8,'Electricity distribution'!I7,'Energitilsynet_ELCC prices'!$B$31:$DK$31)</f>
        <v>0.92083333333333339</v>
      </c>
      <c r="N7" s="88">
        <f ca="1">AVERAGEIF('Energitilsynet_ELCC prices'!$8:$8,'Electricity distribution'!I7,'Energitilsynet_ELCC prices'!$B$32:$DK$32)</f>
        <v>7.416666666666667</v>
      </c>
      <c r="O7" s="88"/>
      <c r="P7" s="88"/>
      <c r="Q7" s="88"/>
      <c r="R7" s="130">
        <v>2011</v>
      </c>
      <c r="S7" s="130">
        <f t="shared" ref="S7:S11" ca="1" si="0">SUM(B7:G7)*10/3.6</f>
        <v>104.06010589303983</v>
      </c>
      <c r="T7" s="92">
        <f ca="1">SUM(J7:O7)*10/3.6</f>
        <v>133.32264807013186</v>
      </c>
      <c r="U7" s="131">
        <v>2011</v>
      </c>
      <c r="W7" s="137">
        <f t="shared" ref="W7:W18" ca="1" si="1">AVERAGE(S7:T7)</f>
        <v>118.69137698158585</v>
      </c>
      <c r="X7" s="137">
        <v>2013</v>
      </c>
      <c r="Y7" s="137">
        <v>0.95199999999999996</v>
      </c>
      <c r="Z7" s="148">
        <v>1.6899999999999998E-2</v>
      </c>
    </row>
    <row r="8" spans="1:26">
      <c r="A8" s="88">
        <v>2012</v>
      </c>
      <c r="B8" s="88">
        <f>AVERAGEIF('Energitilsynet_ELCC prices'!$8:$8,'Electricity distribution'!A8,'Energitilsynet_ELCC prices'!$11:$11)</f>
        <v>2.5289999999999999</v>
      </c>
      <c r="C8" s="88">
        <f ca="1">AVERAGEIF('Energitilsynet_ELCC prices'!$8:$8,A8,'Energitilsynet_ELCC prices'!$B$12:$DK$12)</f>
        <v>13.709866226546211</v>
      </c>
      <c r="D8" s="88">
        <f ca="1">AVERAGEIF('Energitilsynet_ELCC prices'!$8:$8,A8,'Energitilsynet_ELCC prices'!$B$13:$DK$13)</f>
        <v>14.163703703703703</v>
      </c>
      <c r="E8" s="88">
        <f ca="1">AVERAGEIF('Energitilsynet_ELCC prices'!$8:$8,A8,'Energitilsynet_ELCC prices'!$B$14:$DK$14)</f>
        <v>0.87111007462686574</v>
      </c>
      <c r="F8" s="88">
        <f ca="1">AVERAGEIF('Energitilsynet_ELCC prices'!$8:$8,'Electricity distribution'!$A8,'Energitilsynet_ELCC prices'!$B$15:$DK$15)</f>
        <v>7.541666666666667</v>
      </c>
      <c r="G8" s="88"/>
      <c r="H8" s="88"/>
      <c r="I8" s="88">
        <v>2012</v>
      </c>
      <c r="J8" s="88">
        <f ca="1">AVERAGEIF('Energitilsynet_ELCC prices'!$8:$8,'Electricity distribution'!I8,'Energitilsynet_ELCC prices'!$B$28:$DK$28)</f>
        <v>3</v>
      </c>
      <c r="K8" s="88">
        <f ca="1">AVERAGEIF('Energitilsynet_ELCC prices'!$8:$8,'Electricity distribution'!I8,'Energitilsynet_ELCC prices'!$B$29:$DK$29)</f>
        <v>19.49213407590759</v>
      </c>
      <c r="L8" s="88">
        <f ca="1">AVERAGEIF('Energitilsynet_ELCC prices'!$8:$8,'Electricity distribution'!I8,'Energitilsynet_ELCC prices'!$B$30:$DK$30)</f>
        <v>17.985764928822338</v>
      </c>
      <c r="M8" s="88">
        <f ca="1">AVERAGEIF('Energitilsynet_ELCC prices'!$8:$8,'Electricity distribution'!I8,'Energitilsynet_ELCC prices'!$B$31:$DK$31)</f>
        <v>0.96801282051282034</v>
      </c>
      <c r="N8" s="88">
        <f ca="1">AVERAGEIF('Energitilsynet_ELCC prices'!$8:$8,'Electricity distribution'!I8,'Energitilsynet_ELCC prices'!$B$32:$DK$32)</f>
        <v>7.541666666666667</v>
      </c>
      <c r="O8" s="88"/>
      <c r="P8" s="88"/>
      <c r="Q8" s="88"/>
      <c r="R8" s="130">
        <v>2012</v>
      </c>
      <c r="S8" s="130">
        <f t="shared" ca="1" si="0"/>
        <v>107.82040742095401</v>
      </c>
      <c r="T8" s="92">
        <f t="shared" ref="T8:T11" ca="1" si="2">SUM(J8:O8)*10/3.6</f>
        <v>136.07660692197058</v>
      </c>
      <c r="U8" s="131">
        <v>2012</v>
      </c>
      <c r="W8" s="137">
        <f t="shared" ca="1" si="1"/>
        <v>121.9485071714623</v>
      </c>
      <c r="X8" s="137">
        <v>2014</v>
      </c>
      <c r="Y8" s="137">
        <v>0.96099999999999997</v>
      </c>
      <c r="Z8" s="148">
        <v>9.1999999999999998E-3</v>
      </c>
    </row>
    <row r="9" spans="1:26">
      <c r="A9" s="88">
        <v>2013</v>
      </c>
      <c r="B9" s="88">
        <f>AVERAGEIF('Energitilsynet_ELCC prices'!$8:$8,'Electricity distribution'!A9,'Energitilsynet_ELCC prices'!$11:$11)</f>
        <v>2.5412499999999993</v>
      </c>
      <c r="C9" s="88">
        <f ca="1">AVERAGEIF('Energitilsynet_ELCC prices'!$8:$8,A9,'Energitilsynet_ELCC prices'!$B$12:$DK$12)</f>
        <v>14.80074208443272</v>
      </c>
      <c r="D9" s="88">
        <f ca="1">AVERAGEIF('Energitilsynet_ELCC prices'!$8:$8,A9,'Energitilsynet_ELCC prices'!$B$13:$DK$13)</f>
        <v>13.787419058130974</v>
      </c>
      <c r="E9" s="88">
        <f ca="1">AVERAGEIF('Energitilsynet_ELCC prices'!$8:$8,A9,'Energitilsynet_ELCC prices'!$B$14:$DK$14)</f>
        <v>0.66294959128065323</v>
      </c>
      <c r="F9" s="88">
        <f ca="1">AVERAGEIF('Energitilsynet_ELCC prices'!$8:$8,'Electricity distribution'!$A9,'Energitilsynet_ELCC prices'!$B$15:$DK$15)</f>
        <v>6.9000000000000012</v>
      </c>
      <c r="G9" s="88"/>
      <c r="H9" s="88"/>
      <c r="I9" s="88">
        <v>2013</v>
      </c>
      <c r="J9" s="88">
        <f ca="1">AVERAGEIF('Energitilsynet_ELCC prices'!$8:$8,'Electricity distribution'!I9,'Energitilsynet_ELCC prices'!$B$28:$DK$28)</f>
        <v>3</v>
      </c>
      <c r="K9" s="88">
        <f ca="1">AVERAGEIF('Energitilsynet_ELCC prices'!$8:$8,'Electricity distribution'!I9,'Energitilsynet_ELCC prices'!$B$29:$DK$29)</f>
        <v>23.093178238508525</v>
      </c>
      <c r="L9" s="88">
        <f ca="1">AVERAGEIF('Energitilsynet_ELCC prices'!$8:$8,'Electricity distribution'!I9,'Energitilsynet_ELCC prices'!$B$30:$DK$30)</f>
        <v>15.917814404432134</v>
      </c>
      <c r="M9" s="88">
        <f ca="1">AVERAGEIF('Energitilsynet_ELCC prices'!$8:$8,'Electricity distribution'!I9,'Energitilsynet_ELCC prices'!$B$31:$DK$31)</f>
        <v>0.17083333333333328</v>
      </c>
      <c r="N9" s="88">
        <f ca="1">AVERAGEIF('Energitilsynet_ELCC prices'!$8:$8,'Electricity distribution'!I9,'Energitilsynet_ELCC prices'!$B$32:$DK$32)</f>
        <v>6.9000000000000012</v>
      </c>
      <c r="O9" s="88"/>
      <c r="P9" s="88"/>
      <c r="Q9" s="88"/>
      <c r="R9" s="130">
        <v>2013</v>
      </c>
      <c r="S9" s="130">
        <f t="shared" ca="1" si="0"/>
        <v>107.47877981623429</v>
      </c>
      <c r="T9" s="92">
        <f t="shared" ca="1" si="2"/>
        <v>136.33840548964997</v>
      </c>
      <c r="U9" s="131">
        <v>2013</v>
      </c>
      <c r="W9" s="137">
        <f t="shared" ca="1" si="1"/>
        <v>121.90859265294213</v>
      </c>
      <c r="X9" s="137">
        <v>2015</v>
      </c>
      <c r="Y9" s="137">
        <v>0.97599999999999998</v>
      </c>
      <c r="Z9" s="148">
        <v>1.5299999999999999E-2</v>
      </c>
    </row>
    <row r="10" spans="1:26">
      <c r="A10" s="88">
        <v>2014</v>
      </c>
      <c r="B10" s="88">
        <f>AVERAGEIF('Energitilsynet_ELCC prices'!$8:$8,'Electricity distribution'!A10,'Energitilsynet_ELCC prices'!$11:$11)</f>
        <v>3.1537500000000005</v>
      </c>
      <c r="C10" s="88">
        <f ca="1">AVERAGEIF('Energitilsynet_ELCC prices'!$8:$8,A10,'Energitilsynet_ELCC prices'!$B$12:$DK$12)</f>
        <v>14.64478589136804</v>
      </c>
      <c r="D10" s="88">
        <f ca="1">AVERAGEIF('Energitilsynet_ELCC prices'!$8:$8,A10,'Energitilsynet_ELCC prices'!$B$13:$DK$13)</f>
        <v>14.855833333333335</v>
      </c>
      <c r="E10" s="88">
        <f ca="1">AVERAGEIF('Energitilsynet_ELCC prices'!$8:$8,A10,'Energitilsynet_ELCC prices'!$B$14:$DK$14)</f>
        <v>0.66797390109890087</v>
      </c>
      <c r="F10" s="88">
        <f ca="1">AVERAGEIF('Energitilsynet_ELCC prices'!$8:$8,'Electricity distribution'!$A10,'Energitilsynet_ELCC prices'!$B$15:$DK$15)</f>
        <v>6.916666666666667</v>
      </c>
      <c r="G10" s="88"/>
      <c r="H10" s="88"/>
      <c r="I10" s="88">
        <v>2014</v>
      </c>
      <c r="J10" s="88">
        <f ca="1">AVERAGEIF('Energitilsynet_ELCC prices'!$8:$8,'Electricity distribution'!I10,'Energitilsynet_ELCC prices'!$B$28:$DK$28)</f>
        <v>3</v>
      </c>
      <c r="K10" s="88">
        <f ca="1">AVERAGEIF('Energitilsynet_ELCC prices'!$8:$8,'Electricity distribution'!I10,'Energitilsynet_ELCC prices'!$B$29:$DK$29)</f>
        <v>26.424914414081972</v>
      </c>
      <c r="L10" s="88">
        <f ca="1">AVERAGEIF('Energitilsynet_ELCC prices'!$8:$8,'Electricity distribution'!I10,'Energitilsynet_ELCC prices'!$B$30:$DK$30)</f>
        <v>12.608528505392911</v>
      </c>
      <c r="M10" s="88">
        <f ca="1">AVERAGEIF('Energitilsynet_ELCC prices'!$8:$8,'Electricity distribution'!I10,'Energitilsynet_ELCC prices'!$B$31:$DK$31)</f>
        <v>0.17583333333333337</v>
      </c>
      <c r="N10" s="88">
        <f ca="1">AVERAGEIF('Energitilsynet_ELCC prices'!$8:$8,'Electricity distribution'!I10,'Energitilsynet_ELCC prices'!$B$32:$DK$32)</f>
        <v>6.916666666666667</v>
      </c>
      <c r="O10" s="88"/>
      <c r="P10" s="88"/>
      <c r="Q10" s="88"/>
      <c r="R10" s="130">
        <v>2014</v>
      </c>
      <c r="S10" s="130">
        <f t="shared" ca="1" si="0"/>
        <v>111.77502720129708</v>
      </c>
      <c r="T10" s="92">
        <f t="shared" ca="1" si="2"/>
        <v>136.46095255409688</v>
      </c>
      <c r="U10" s="131">
        <v>2014</v>
      </c>
      <c r="W10" s="137">
        <f t="shared" ca="1" si="1"/>
        <v>124.11798987769697</v>
      </c>
      <c r="X10" s="137">
        <v>2016</v>
      </c>
      <c r="Y10" s="137">
        <v>0.98199999999999998</v>
      </c>
      <c r="Z10" s="148">
        <v>6.7000000000000002E-3</v>
      </c>
    </row>
    <row r="11" spans="1:26">
      <c r="A11" s="88">
        <v>2015</v>
      </c>
      <c r="B11" s="88">
        <f>AVERAGEIF('Energitilsynet_ELCC prices'!$8:$8,'Electricity distribution'!A11,'Energitilsynet_ELCC prices'!$11:$11)</f>
        <v>2.5645000000000002</v>
      </c>
      <c r="C11" s="88">
        <f ca="1">AVERAGEIF('Energitilsynet_ELCC prices'!$8:$8,A11,'Energitilsynet_ELCC prices'!$B$12:$DK$12)</f>
        <v>14.88586105544422</v>
      </c>
      <c r="D11" s="88">
        <f ca="1">AVERAGEIF('Energitilsynet_ELCC prices'!$8:$8,A11,'Energitilsynet_ELCC prices'!$B$13:$DK$13)</f>
        <v>14.646032653061223</v>
      </c>
      <c r="E11" s="88">
        <f ca="1">AVERAGEIF('Energitilsynet_ELCC prices'!$8:$8,A11,'Energitilsynet_ELCC prices'!$B$14:$DK$14)</f>
        <v>0.6433186813186812</v>
      </c>
      <c r="F11" s="88">
        <f ca="1">AVERAGEIF('Energitilsynet_ELCC prices'!$8:$8,'Electricity distribution'!$A11,'Energitilsynet_ELCC prices'!$B$15:$DK$15)</f>
        <v>7.1</v>
      </c>
      <c r="G11" s="88"/>
      <c r="H11" s="88"/>
      <c r="I11" s="88">
        <v>2015</v>
      </c>
      <c r="J11" s="88">
        <f ca="1">AVERAGEIF('Energitilsynet_ELCC prices'!$8:$8,'Electricity distribution'!I11,'Energitilsynet_ELCC prices'!$B$28:$DK$28)</f>
        <v>3</v>
      </c>
      <c r="K11" s="88">
        <f ca="1">AVERAGEIF('Energitilsynet_ELCC prices'!$8:$8,'Electricity distribution'!I11,'Energitilsynet_ELCC prices'!$B$29:$DK$29)</f>
        <v>28.208377627360171</v>
      </c>
      <c r="L11" s="88">
        <f ca="1">AVERAGEIF('Energitilsynet_ELCC prices'!$8:$8,'Electricity distribution'!I11,'Energitilsynet_ELCC prices'!$B$30:$DK$30)</f>
        <v>11.595845303867403</v>
      </c>
      <c r="M11" s="88">
        <f ca="1">AVERAGEIF('Energitilsynet_ELCC prices'!$8:$8,'Electricity distribution'!I11,'Energitilsynet_ELCC prices'!$B$31:$DK$31)</f>
        <v>0.16431407035175893</v>
      </c>
      <c r="N11" s="88">
        <f ca="1">AVERAGEIF('Energitilsynet_ELCC prices'!$8:$8,'Electricity distribution'!I11,'Energitilsynet_ELCC prices'!$B$32:$DK$32)</f>
        <v>7.1</v>
      </c>
      <c r="O11" s="88"/>
      <c r="P11" s="88"/>
      <c r="Q11" s="88"/>
      <c r="R11" s="132">
        <v>2015</v>
      </c>
      <c r="S11" s="132">
        <f t="shared" ca="1" si="0"/>
        <v>110.66586774951146</v>
      </c>
      <c r="T11" s="105">
        <f t="shared" ca="1" si="2"/>
        <v>139.07926944883147</v>
      </c>
      <c r="U11" s="133">
        <v>2015</v>
      </c>
      <c r="W11" s="137">
        <f t="shared" ca="1" si="1"/>
        <v>124.87256859917147</v>
      </c>
      <c r="X11" s="137">
        <v>2017</v>
      </c>
      <c r="Y11" s="137">
        <v>1</v>
      </c>
      <c r="Z11" s="148">
        <v>1.8100000000000002E-2</v>
      </c>
    </row>
    <row r="12" spans="1:26" s="137" customFormat="1">
      <c r="A12" s="137">
        <v>2016</v>
      </c>
      <c r="B12" s="147">
        <f>B11</f>
        <v>2.5645000000000002</v>
      </c>
      <c r="C12" s="147">
        <f t="shared" ref="C12:F18" ca="1" si="3">C11</f>
        <v>14.88586105544422</v>
      </c>
      <c r="D12" s="147">
        <f t="shared" ca="1" si="3"/>
        <v>14.646032653061223</v>
      </c>
      <c r="E12" s="147">
        <f t="shared" ca="1" si="3"/>
        <v>0.6433186813186812</v>
      </c>
      <c r="F12" s="147">
        <f t="shared" ca="1" si="3"/>
        <v>7.1</v>
      </c>
      <c r="G12" s="147"/>
      <c r="I12" s="137">
        <v>2016</v>
      </c>
      <c r="J12" s="147">
        <f ca="1">J11</f>
        <v>3</v>
      </c>
      <c r="K12" s="147">
        <f t="shared" ref="K12:N18" ca="1" si="4">K11</f>
        <v>28.208377627360171</v>
      </c>
      <c r="L12" s="147">
        <f t="shared" ca="1" si="4"/>
        <v>11.595845303867403</v>
      </c>
      <c r="M12" s="147">
        <f t="shared" ca="1" si="4"/>
        <v>0.16431407035175893</v>
      </c>
      <c r="N12" s="147">
        <f t="shared" ca="1" si="4"/>
        <v>7.1</v>
      </c>
      <c r="O12" s="147"/>
      <c r="R12" s="98">
        <v>2016</v>
      </c>
      <c r="S12" s="98">
        <f ca="1">SUM(B12:G12)*10/3.6</f>
        <v>110.66586774951146</v>
      </c>
      <c r="T12" s="98">
        <f ca="1">SUM(J12:O12)*10/3.6</f>
        <v>139.07926944883147</v>
      </c>
      <c r="U12" s="98">
        <v>2015</v>
      </c>
      <c r="W12" s="137">
        <f t="shared" ca="1" si="1"/>
        <v>124.87256859917147</v>
      </c>
      <c r="X12" s="137">
        <v>2018</v>
      </c>
      <c r="Y12" s="137">
        <v>1.02</v>
      </c>
      <c r="Z12" s="148">
        <v>1.9900000000000001E-2</v>
      </c>
    </row>
    <row r="13" spans="1:26" s="137" customFormat="1">
      <c r="A13" s="137">
        <v>2017</v>
      </c>
      <c r="B13" s="147">
        <f t="shared" ref="B13:B17" si="5">B12</f>
        <v>2.5645000000000002</v>
      </c>
      <c r="C13" s="147">
        <f t="shared" ca="1" si="3"/>
        <v>14.88586105544422</v>
      </c>
      <c r="D13" s="147">
        <f t="shared" ca="1" si="3"/>
        <v>14.646032653061223</v>
      </c>
      <c r="E13" s="147">
        <f t="shared" ca="1" si="3"/>
        <v>0.6433186813186812</v>
      </c>
      <c r="F13" s="147">
        <f t="shared" ca="1" si="3"/>
        <v>7.1</v>
      </c>
      <c r="G13" s="147"/>
      <c r="I13" s="137">
        <v>2017</v>
      </c>
      <c r="J13" s="147">
        <f t="shared" ref="J13:J17" ca="1" si="6">J12</f>
        <v>3</v>
      </c>
      <c r="K13" s="147">
        <f t="shared" ca="1" si="4"/>
        <v>28.208377627360171</v>
      </c>
      <c r="L13" s="147">
        <f t="shared" ca="1" si="4"/>
        <v>11.595845303867403</v>
      </c>
      <c r="M13" s="147">
        <f t="shared" ca="1" si="4"/>
        <v>0.16431407035175893</v>
      </c>
      <c r="N13" s="147">
        <f t="shared" ca="1" si="4"/>
        <v>7.1</v>
      </c>
      <c r="O13" s="147"/>
      <c r="R13" s="98">
        <v>2017</v>
      </c>
      <c r="S13" s="98">
        <f t="shared" ref="S13:S18" ca="1" si="7">SUM(B13:G13)*10/3.6</f>
        <v>110.66586774951146</v>
      </c>
      <c r="T13" s="98">
        <f t="shared" ref="T13:T18" ca="1" si="8">SUM(J13:O13)*10/3.6</f>
        <v>139.07926944883147</v>
      </c>
      <c r="U13" s="98">
        <v>2015</v>
      </c>
      <c r="W13" s="137">
        <f t="shared" ca="1" si="1"/>
        <v>124.87256859917147</v>
      </c>
      <c r="X13" s="137">
        <v>2019</v>
      </c>
      <c r="Y13" s="137">
        <v>1.042</v>
      </c>
      <c r="Z13" s="148">
        <v>2.12E-2</v>
      </c>
    </row>
    <row r="14" spans="1:26" s="137" customFormat="1">
      <c r="A14" s="137">
        <v>2018</v>
      </c>
      <c r="B14" s="147">
        <f t="shared" si="5"/>
        <v>2.5645000000000002</v>
      </c>
      <c r="C14" s="147">
        <f t="shared" ca="1" si="3"/>
        <v>14.88586105544422</v>
      </c>
      <c r="D14" s="147">
        <f t="shared" ca="1" si="3"/>
        <v>14.646032653061223</v>
      </c>
      <c r="E14" s="147">
        <f t="shared" ca="1" si="3"/>
        <v>0.6433186813186812</v>
      </c>
      <c r="F14" s="147">
        <f t="shared" ca="1" si="3"/>
        <v>7.1</v>
      </c>
      <c r="G14" s="147"/>
      <c r="I14" s="137">
        <v>2018</v>
      </c>
      <c r="J14" s="147">
        <f t="shared" ca="1" si="6"/>
        <v>3</v>
      </c>
      <c r="K14" s="147">
        <f t="shared" ca="1" si="4"/>
        <v>28.208377627360171</v>
      </c>
      <c r="L14" s="147">
        <f t="shared" ca="1" si="4"/>
        <v>11.595845303867403</v>
      </c>
      <c r="M14" s="147">
        <f t="shared" ca="1" si="4"/>
        <v>0.16431407035175893</v>
      </c>
      <c r="N14" s="147">
        <f t="shared" ca="1" si="4"/>
        <v>7.1</v>
      </c>
      <c r="O14" s="147"/>
      <c r="R14" s="98">
        <v>2018</v>
      </c>
      <c r="S14" s="98">
        <f t="shared" ca="1" si="7"/>
        <v>110.66586774951146</v>
      </c>
      <c r="T14" s="98">
        <f t="shared" ca="1" si="8"/>
        <v>139.07926944883147</v>
      </c>
      <c r="U14" s="98">
        <v>2015</v>
      </c>
      <c r="W14" s="137">
        <f t="shared" ca="1" si="1"/>
        <v>124.87256859917147</v>
      </c>
      <c r="X14" s="137">
        <v>2020</v>
      </c>
      <c r="Y14" s="137">
        <v>1.0649999999999999</v>
      </c>
      <c r="Z14" s="148">
        <v>2.2700000000000001E-2</v>
      </c>
    </row>
    <row r="15" spans="1:26" s="137" customFormat="1">
      <c r="A15" s="137">
        <v>2019</v>
      </c>
      <c r="B15" s="147">
        <f t="shared" si="5"/>
        <v>2.5645000000000002</v>
      </c>
      <c r="C15" s="147">
        <f t="shared" ca="1" si="3"/>
        <v>14.88586105544422</v>
      </c>
      <c r="D15" s="147">
        <f t="shared" ca="1" si="3"/>
        <v>14.646032653061223</v>
      </c>
      <c r="E15" s="147">
        <f t="shared" ca="1" si="3"/>
        <v>0.6433186813186812</v>
      </c>
      <c r="F15" s="147">
        <f t="shared" ca="1" si="3"/>
        <v>7.1</v>
      </c>
      <c r="G15" s="147"/>
      <c r="I15" s="137">
        <v>2019</v>
      </c>
      <c r="J15" s="147">
        <f t="shared" ca="1" si="6"/>
        <v>3</v>
      </c>
      <c r="K15" s="147">
        <f t="shared" ca="1" si="4"/>
        <v>28.208377627360171</v>
      </c>
      <c r="L15" s="147">
        <f t="shared" ca="1" si="4"/>
        <v>11.595845303867403</v>
      </c>
      <c r="M15" s="147">
        <f t="shared" ca="1" si="4"/>
        <v>0.16431407035175893</v>
      </c>
      <c r="N15" s="147">
        <f t="shared" ca="1" si="4"/>
        <v>7.1</v>
      </c>
      <c r="O15" s="147"/>
      <c r="R15" s="98">
        <v>2019</v>
      </c>
      <c r="S15" s="98">
        <f t="shared" ca="1" si="7"/>
        <v>110.66586774951146</v>
      </c>
      <c r="T15" s="98">
        <f t="shared" ca="1" si="8"/>
        <v>139.07926944883147</v>
      </c>
      <c r="U15" s="98">
        <v>2015</v>
      </c>
      <c r="W15" s="137">
        <f t="shared" ca="1" si="1"/>
        <v>124.87256859917147</v>
      </c>
      <c r="X15" s="137">
        <v>2021</v>
      </c>
      <c r="Y15" s="137">
        <v>1.087</v>
      </c>
      <c r="Z15" s="148">
        <v>2.01E-2</v>
      </c>
    </row>
    <row r="16" spans="1:26" s="137" customFormat="1">
      <c r="A16" s="137">
        <v>2020</v>
      </c>
      <c r="B16" s="147">
        <f t="shared" si="5"/>
        <v>2.5645000000000002</v>
      </c>
      <c r="C16" s="147">
        <f t="shared" ca="1" si="3"/>
        <v>14.88586105544422</v>
      </c>
      <c r="D16" s="147">
        <f t="shared" ca="1" si="3"/>
        <v>14.646032653061223</v>
      </c>
      <c r="E16" s="147">
        <f t="shared" ca="1" si="3"/>
        <v>0.6433186813186812</v>
      </c>
      <c r="F16" s="147">
        <f t="shared" ca="1" si="3"/>
        <v>7.1</v>
      </c>
      <c r="G16" s="147"/>
      <c r="I16" s="137">
        <v>2020</v>
      </c>
      <c r="J16" s="147">
        <f t="shared" ca="1" si="6"/>
        <v>3</v>
      </c>
      <c r="K16" s="147">
        <f t="shared" ca="1" si="4"/>
        <v>28.208377627360171</v>
      </c>
      <c r="L16" s="147">
        <f t="shared" ca="1" si="4"/>
        <v>11.595845303867403</v>
      </c>
      <c r="M16" s="147">
        <f t="shared" ca="1" si="4"/>
        <v>0.16431407035175893</v>
      </c>
      <c r="N16" s="147">
        <f t="shared" ca="1" si="4"/>
        <v>7.1</v>
      </c>
      <c r="O16" s="147"/>
      <c r="R16" s="98">
        <v>2020</v>
      </c>
      <c r="S16" s="98">
        <f t="shared" ca="1" si="7"/>
        <v>110.66586774951146</v>
      </c>
      <c r="T16" s="98">
        <f t="shared" ca="1" si="8"/>
        <v>139.07926944883147</v>
      </c>
      <c r="U16" s="98">
        <v>2015</v>
      </c>
      <c r="W16" s="137">
        <f t="shared" ca="1" si="1"/>
        <v>124.87256859917147</v>
      </c>
      <c r="X16" s="137">
        <v>2022</v>
      </c>
      <c r="Y16" s="137">
        <v>1.107</v>
      </c>
      <c r="Z16" s="148">
        <v>1.9300000000000001E-2</v>
      </c>
    </row>
    <row r="17" spans="1:23" s="137" customFormat="1">
      <c r="A17" s="137">
        <v>2021</v>
      </c>
      <c r="B17" s="147">
        <f t="shared" si="5"/>
        <v>2.5645000000000002</v>
      </c>
      <c r="C17" s="147">
        <f t="shared" ca="1" si="3"/>
        <v>14.88586105544422</v>
      </c>
      <c r="D17" s="147">
        <f t="shared" ca="1" si="3"/>
        <v>14.646032653061223</v>
      </c>
      <c r="E17" s="147">
        <f t="shared" ca="1" si="3"/>
        <v>0.6433186813186812</v>
      </c>
      <c r="F17" s="147">
        <f t="shared" ca="1" si="3"/>
        <v>7.1</v>
      </c>
      <c r="G17" s="147"/>
      <c r="I17" s="137">
        <v>2021</v>
      </c>
      <c r="J17" s="147">
        <f t="shared" ca="1" si="6"/>
        <v>3</v>
      </c>
      <c r="K17" s="147">
        <f t="shared" ca="1" si="4"/>
        <v>28.208377627360171</v>
      </c>
      <c r="L17" s="147">
        <f t="shared" ca="1" si="4"/>
        <v>11.595845303867403</v>
      </c>
      <c r="M17" s="147">
        <f t="shared" ca="1" si="4"/>
        <v>0.16431407035175893</v>
      </c>
      <c r="N17" s="147">
        <f t="shared" ca="1" si="4"/>
        <v>7.1</v>
      </c>
      <c r="O17" s="147"/>
      <c r="R17" s="98">
        <v>2021</v>
      </c>
      <c r="S17" s="98">
        <f t="shared" ca="1" si="7"/>
        <v>110.66586774951146</v>
      </c>
      <c r="T17" s="98">
        <f t="shared" ca="1" si="8"/>
        <v>139.07926944883147</v>
      </c>
      <c r="U17" s="98">
        <v>2015</v>
      </c>
      <c r="W17" s="137">
        <f t="shared" ca="1" si="1"/>
        <v>124.87256859917147</v>
      </c>
    </row>
    <row r="18" spans="1:23" s="137" customFormat="1">
      <c r="A18" s="137">
        <v>2022</v>
      </c>
      <c r="B18" s="147">
        <f>B17</f>
        <v>2.5645000000000002</v>
      </c>
      <c r="C18" s="147">
        <f t="shared" ca="1" si="3"/>
        <v>14.88586105544422</v>
      </c>
      <c r="D18" s="147">
        <f t="shared" ca="1" si="3"/>
        <v>14.646032653061223</v>
      </c>
      <c r="E18" s="147">
        <f t="shared" ca="1" si="3"/>
        <v>0.6433186813186812</v>
      </c>
      <c r="F18" s="147">
        <f t="shared" ca="1" si="3"/>
        <v>7.1</v>
      </c>
      <c r="G18" s="147"/>
      <c r="I18" s="137">
        <v>2022</v>
      </c>
      <c r="J18" s="147">
        <f ca="1">J17</f>
        <v>3</v>
      </c>
      <c r="K18" s="147">
        <f t="shared" ca="1" si="4"/>
        <v>28.208377627360171</v>
      </c>
      <c r="L18" s="147">
        <f t="shared" ca="1" si="4"/>
        <v>11.595845303867403</v>
      </c>
      <c r="M18" s="147">
        <f t="shared" ca="1" si="4"/>
        <v>0.16431407035175893</v>
      </c>
      <c r="N18" s="147">
        <f t="shared" ca="1" si="4"/>
        <v>7.1</v>
      </c>
      <c r="O18" s="147"/>
      <c r="R18" s="98">
        <v>2022</v>
      </c>
      <c r="S18" s="98">
        <f t="shared" ca="1" si="7"/>
        <v>110.66586774951146</v>
      </c>
      <c r="T18" s="98">
        <f t="shared" ca="1" si="8"/>
        <v>139.07926944883147</v>
      </c>
      <c r="U18" s="98">
        <v>2015</v>
      </c>
      <c r="W18" s="137">
        <f t="shared" ca="1" si="1"/>
        <v>124.87256859917147</v>
      </c>
    </row>
    <row r="19" spans="1:23" s="137" customFormat="1"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50"/>
      <c r="S19" s="150"/>
      <c r="T19" s="150"/>
      <c r="U19" s="150"/>
    </row>
    <row r="20" spans="1:23" s="137" customFormat="1"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50"/>
      <c r="S20" s="150"/>
      <c r="T20" s="150"/>
      <c r="U20" s="150"/>
    </row>
    <row r="22" spans="1:23">
      <c r="A22" s="7" t="s">
        <v>208</v>
      </c>
    </row>
    <row r="24" spans="1:23" s="88" customFormat="1">
      <c r="B24" s="286" t="s">
        <v>5</v>
      </c>
      <c r="C24" s="287"/>
      <c r="D24" s="287"/>
      <c r="E24" s="287"/>
      <c r="F24" s="287"/>
      <c r="G24" s="288"/>
      <c r="J24" s="286" t="s">
        <v>6</v>
      </c>
      <c r="K24" s="287"/>
      <c r="L24" s="287"/>
      <c r="M24" s="287"/>
      <c r="N24" s="287"/>
      <c r="O24" s="288"/>
      <c r="S24" s="7" t="s">
        <v>208</v>
      </c>
    </row>
    <row r="25" spans="1:23" s="88" customFormat="1">
      <c r="B25" s="88" t="s">
        <v>186</v>
      </c>
      <c r="C25" s="88" t="s">
        <v>187</v>
      </c>
      <c r="D25" s="88" t="s">
        <v>188</v>
      </c>
      <c r="E25" s="88" t="s">
        <v>189</v>
      </c>
      <c r="F25" s="88" t="s">
        <v>190</v>
      </c>
      <c r="G25" s="88" t="s">
        <v>191</v>
      </c>
      <c r="J25" s="88" t="s">
        <v>186</v>
      </c>
      <c r="K25" s="88" t="s">
        <v>187</v>
      </c>
      <c r="L25" s="88" t="s">
        <v>188</v>
      </c>
      <c r="M25" s="88" t="s">
        <v>189</v>
      </c>
      <c r="N25" s="88" t="s">
        <v>190</v>
      </c>
      <c r="O25" s="88" t="s">
        <v>191</v>
      </c>
      <c r="R25" s="134"/>
      <c r="S25" s="128" t="s">
        <v>5</v>
      </c>
      <c r="T25" s="128" t="s">
        <v>6</v>
      </c>
      <c r="U25" s="129" t="s">
        <v>10</v>
      </c>
    </row>
    <row r="26" spans="1:23" s="88" customFormat="1">
      <c r="B26" s="125" t="s">
        <v>204</v>
      </c>
      <c r="C26" s="125" t="s">
        <v>204</v>
      </c>
      <c r="D26" s="125" t="s">
        <v>204</v>
      </c>
      <c r="E26" s="125" t="s">
        <v>204</v>
      </c>
      <c r="F26" s="125" t="s">
        <v>204</v>
      </c>
      <c r="G26" s="125" t="s">
        <v>204</v>
      </c>
      <c r="J26" s="125" t="s">
        <v>204</v>
      </c>
      <c r="K26" s="125" t="s">
        <v>204</v>
      </c>
      <c r="L26" s="125" t="s">
        <v>204</v>
      </c>
      <c r="M26" s="125" t="s">
        <v>204</v>
      </c>
      <c r="N26" s="125" t="s">
        <v>204</v>
      </c>
      <c r="O26" s="125" t="s">
        <v>204</v>
      </c>
      <c r="R26" s="135"/>
      <c r="S26" s="92" t="s">
        <v>205</v>
      </c>
      <c r="T26" s="92" t="s">
        <v>205</v>
      </c>
      <c r="U26" s="131" t="s">
        <v>205</v>
      </c>
      <c r="W26" s="150" t="s">
        <v>231</v>
      </c>
    </row>
    <row r="27" spans="1:23" s="88" customFormat="1">
      <c r="A27" s="88">
        <v>2010</v>
      </c>
      <c r="B27" s="88">
        <f ca="1">AVERAGEIF('Energitilsynet_ELCC prices'!$8:$8,'Electricity distribution'!A27,'Energitilsynet_ELCC prices'!$B$47:$DK$47)</f>
        <v>9.4633333333333403E-2</v>
      </c>
      <c r="C27" s="88">
        <f ca="1">AVERAGEIF('Energitilsynet_ELCC prices'!$8:$8,'Electricity distribution'!A27,'Energitilsynet_ELCC prices'!$B$48:$DK$48)</f>
        <v>11.702871900826445</v>
      </c>
      <c r="D27" s="88">
        <f ca="1">AVERAGEIF('Energitilsynet_ELCC prices'!$8:$8,'Electricity distribution'!A27,'Energitilsynet_ELCC prices'!$B$49:$DK$49)</f>
        <v>2.7145780590717306</v>
      </c>
      <c r="E27" s="88">
        <f ca="1">AVERAGEIF('Energitilsynet_ELCC prices'!$8:$8,A27,'Energitilsynet_ELCC prices'!$B$50:$DK$50)</f>
        <v>0.85120218579234974</v>
      </c>
      <c r="F27" s="88">
        <f ca="1">AVERAGEIF('Energitilsynet_ELCC prices'!$8:$8,'Electricity distribution'!$A6,'Energitilsynet_ELCC prices'!$B$51:$DK$51)</f>
        <v>4.0999999999999996</v>
      </c>
      <c r="I27" s="88">
        <v>2010</v>
      </c>
      <c r="J27" s="88">
        <f ca="1">AVERAGEIF('Energitilsynet_ELCC prices'!$8:$8,'Electricity distribution'!I27,'Energitilsynet_ELCC prices'!$B$64:$DK$64)</f>
        <v>0.12000000000000004</v>
      </c>
      <c r="K27" s="88">
        <f ca="1">AVERAGEIF('Energitilsynet_ELCC prices'!$8:$8,'Electricity distribution'!I27,'Energitilsynet_ELCC prices'!$B$65:$DK$65)</f>
        <v>14.276421840354766</v>
      </c>
      <c r="L27" s="88">
        <f ca="1">AVERAGEIF('Energitilsynet_ELCC prices'!$8:$8,'Electricity distribution'!I27,'Energitilsynet_ELCC prices'!$B$66:$DK$66)</f>
        <v>4.4707025411061281</v>
      </c>
      <c r="M27" s="88">
        <f ca="1">AVERAGEIF('Energitilsynet_ELCC prices'!$8:$8,I27,'Energitilsynet_ELCC prices'!$B$67:$DK$67)</f>
        <v>0.99250000000000005</v>
      </c>
      <c r="N27" s="88">
        <f ca="1">AVERAGEIF('Energitilsynet_ELCC prices'!$8:$8,'Electricity distribution'!$A6,'Energitilsynet_ELCC prices'!$B$68:$DK$68)</f>
        <v>9.6916666666666682</v>
      </c>
      <c r="R27" s="130">
        <v>2010</v>
      </c>
      <c r="S27" s="127">
        <f ca="1">SUM(B27:G27)*10/3.6</f>
        <v>54.064681886177382</v>
      </c>
      <c r="T27" s="128">
        <f ca="1">SUM(J27:O27)*10/3.6</f>
        <v>82.086919578132111</v>
      </c>
      <c r="U27" s="129">
        <v>2010</v>
      </c>
      <c r="W27" s="88">
        <f ca="1">AVERAGE(S27:T27)</f>
        <v>68.075800732154747</v>
      </c>
    </row>
    <row r="28" spans="1:23" s="88" customFormat="1">
      <c r="A28" s="88">
        <v>2011</v>
      </c>
      <c r="B28" s="88">
        <f ca="1">AVERAGEIF('Energitilsynet_ELCC prices'!$8:$8,'Electricity distribution'!A28,'Energitilsynet_ELCC prices'!$B$47:$DK$47)</f>
        <v>9.5696666666666652E-2</v>
      </c>
      <c r="C28" s="88">
        <f ca="1">AVERAGEIF('Energitilsynet_ELCC prices'!$8:$8,'Electricity distribution'!A28,'Energitilsynet_ELCC prices'!$B$48:$DK$48)</f>
        <v>12.111184589220306</v>
      </c>
      <c r="D28" s="88">
        <f ca="1">AVERAGEIF('Energitilsynet_ELCC prices'!$8:$8,'Electricity distribution'!A28,'Energitilsynet_ELCC prices'!$B$49:$DK$49)</f>
        <v>2.7821514161220047</v>
      </c>
      <c r="E28" s="88">
        <f ca="1">AVERAGEIF('Energitilsynet_ELCC prices'!$8:$8,A28,'Energitilsynet_ELCC prices'!$B$50:$DK$50)</f>
        <v>0.87942848020434139</v>
      </c>
      <c r="F28" s="88">
        <f ca="1">AVERAGEIF('Energitilsynet_ELCC prices'!$8:$8,'Electricity distribution'!$A7,'Energitilsynet_ELCC prices'!$B$51:$DK$51)</f>
        <v>7.416666666666667</v>
      </c>
      <c r="I28" s="88">
        <v>2011</v>
      </c>
      <c r="J28" s="88">
        <f ca="1">AVERAGEIF('Energitilsynet_ELCC prices'!$8:$8,'Electricity distribution'!I28,'Energitilsynet_ELCC prices'!$B$64:$DK$64)</f>
        <v>0.12000000000000004</v>
      </c>
      <c r="K28" s="88">
        <f ca="1">AVERAGEIF('Energitilsynet_ELCC prices'!$8:$8,'Electricity distribution'!I28,'Energitilsynet_ELCC prices'!$B$65:$DK$65)</f>
        <v>15.207009518773136</v>
      </c>
      <c r="L28" s="88">
        <f ca="1">AVERAGEIF('Energitilsynet_ELCC prices'!$8:$8,'Electricity distribution'!I28,'Energitilsynet_ELCC prices'!$B$66:$DK$66)</f>
        <v>4.4521042363433665</v>
      </c>
      <c r="M28" s="88">
        <f ca="1">AVERAGEIF('Energitilsynet_ELCC prices'!$8:$8,I28,'Energitilsynet_ELCC prices'!$B$67:$DK$67)</f>
        <v>0.92083333333333339</v>
      </c>
      <c r="N28" s="88">
        <f ca="1">AVERAGEIF('Energitilsynet_ELCC prices'!$8:$8,'Electricity distribution'!$A7,'Energitilsynet_ELCC prices'!$B$68:$DK$68)</f>
        <v>7.416666666666667</v>
      </c>
      <c r="R28" s="130">
        <v>2011</v>
      </c>
      <c r="S28" s="130">
        <f t="shared" ref="S28:S32" ca="1" si="9">SUM(B28:G28)*10/3.6</f>
        <v>64.680910607999962</v>
      </c>
      <c r="T28" s="92">
        <f t="shared" ref="T28:T31" ca="1" si="10">SUM(J28:O28)*10/3.6</f>
        <v>78.10170487532362</v>
      </c>
      <c r="U28" s="131">
        <v>2011</v>
      </c>
      <c r="W28" s="137">
        <f t="shared" ref="W28:W39" ca="1" si="11">AVERAGE(S28:T28)</f>
        <v>71.391307741661791</v>
      </c>
    </row>
    <row r="29" spans="1:23" s="88" customFormat="1">
      <c r="A29" s="88">
        <v>2012</v>
      </c>
      <c r="B29" s="88">
        <f ca="1">AVERAGEIF('Energitilsynet_ELCC prices'!$8:$8,'Electricity distribution'!A29,'Energitilsynet_ELCC prices'!$B$47:$DK$47)</f>
        <v>0.10113999999999999</v>
      </c>
      <c r="C29" s="88">
        <f ca="1">AVERAGEIF('Energitilsynet_ELCC prices'!$8:$8,'Electricity distribution'!A29,'Energitilsynet_ELCC prices'!$B$48:$DK$48)</f>
        <v>12.721629448709004</v>
      </c>
      <c r="D29" s="88">
        <f ca="1">AVERAGEIF('Energitilsynet_ELCC prices'!$8:$8,'Electricity distribution'!A29,'Energitilsynet_ELCC prices'!$B$49:$DK$49)</f>
        <v>3.15062134502924</v>
      </c>
      <c r="E29" s="88">
        <f ca="1">AVERAGEIF('Energitilsynet_ELCC prices'!$8:$8,A29,'Energitilsynet_ELCC prices'!$B$50:$DK$50)</f>
        <v>0.87111007462686574</v>
      </c>
      <c r="F29" s="88">
        <f ca="1">AVERAGEIF('Energitilsynet_ELCC prices'!$8:$8,'Electricity distribution'!$A8,'Energitilsynet_ELCC prices'!$B$51:$DK$51)</f>
        <v>7.541666666666667</v>
      </c>
      <c r="I29" s="88">
        <v>2012</v>
      </c>
      <c r="J29" s="88">
        <f ca="1">AVERAGEIF('Energitilsynet_ELCC prices'!$8:$8,'Electricity distribution'!I29,'Energitilsynet_ELCC prices'!$B$64:$DK$64)</f>
        <v>0.12000000000000004</v>
      </c>
      <c r="K29" s="88">
        <f ca="1">AVERAGEIF('Energitilsynet_ELCC prices'!$8:$8,'Electricity distribution'!I29,'Energitilsynet_ELCC prices'!$B$65:$DK$65)</f>
        <v>16.141202145214521</v>
      </c>
      <c r="L29" s="88">
        <f ca="1">AVERAGEIF('Energitilsynet_ELCC prices'!$8:$8,'Electricity distribution'!I29,'Energitilsynet_ELCC prices'!$B$66:$DK$66)</f>
        <v>4.369083471991126</v>
      </c>
      <c r="M29" s="88">
        <f ca="1">AVERAGEIF('Energitilsynet_ELCC prices'!$8:$8,I29,'Energitilsynet_ELCC prices'!$B$67:$DK$67)</f>
        <v>0.96801282051282034</v>
      </c>
      <c r="N29" s="88">
        <f ca="1">AVERAGEIF('Energitilsynet_ELCC prices'!$8:$8,'Electricity distribution'!$A8,'Energitilsynet_ELCC prices'!$B$68:$DK$68)</f>
        <v>7.541666666666667</v>
      </c>
      <c r="R29" s="130">
        <v>2012</v>
      </c>
      <c r="S29" s="130">
        <f t="shared" ca="1" si="9"/>
        <v>67.739354263977162</v>
      </c>
      <c r="T29" s="92">
        <f t="shared" ca="1" si="10"/>
        <v>80.944347512180926</v>
      </c>
      <c r="U29" s="131">
        <v>2012</v>
      </c>
      <c r="W29" s="137">
        <f t="shared" ca="1" si="11"/>
        <v>74.341850888079051</v>
      </c>
    </row>
    <row r="30" spans="1:23" s="88" customFormat="1">
      <c r="A30" s="88">
        <v>2013</v>
      </c>
      <c r="B30" s="88">
        <f ca="1">AVERAGEIF('Energitilsynet_ELCC prices'!$8:$8,'Electricity distribution'!A30,'Energitilsynet_ELCC prices'!$B$47:$DK$47)</f>
        <v>0.10194000000000002</v>
      </c>
      <c r="C30" s="88">
        <f ca="1">AVERAGEIF('Energitilsynet_ELCC prices'!$8:$8,'Electricity distribution'!A30,'Energitilsynet_ELCC prices'!$B$48:$DK$48)</f>
        <v>13.701716335540839</v>
      </c>
      <c r="D30" s="88">
        <f ca="1">AVERAGEIF('Energitilsynet_ELCC prices'!$8:$8,'Electricity distribution'!A30,'Energitilsynet_ELCC prices'!$B$49:$DK$49)</f>
        <v>3.1524059139784946</v>
      </c>
      <c r="E30" s="88">
        <f ca="1">AVERAGEIF('Energitilsynet_ELCC prices'!$8:$8,A30,'Energitilsynet_ELCC prices'!$B$50:$DK$50)</f>
        <v>0.66294959128065323</v>
      </c>
      <c r="F30" s="88">
        <f ca="1">AVERAGEIF('Energitilsynet_ELCC prices'!$8:$8,'Electricity distribution'!$A9,'Energitilsynet_ELCC prices'!$B$51:$DK$51)</f>
        <v>6.9000000000000012</v>
      </c>
      <c r="I30" s="88">
        <v>2013</v>
      </c>
      <c r="J30" s="88">
        <f ca="1">AVERAGEIF('Energitilsynet_ELCC prices'!$8:$8,'Electricity distribution'!I30,'Energitilsynet_ELCC prices'!$B$64:$DK$64)</f>
        <v>0.12000000000000004</v>
      </c>
      <c r="K30" s="88">
        <f ca="1">AVERAGEIF('Energitilsynet_ELCC prices'!$8:$8,'Electricity distribution'!I30,'Energitilsynet_ELCC prices'!$B$65:$DK$65)</f>
        <v>19.736114593378336</v>
      </c>
      <c r="L30" s="88">
        <f ca="1">AVERAGEIF('Energitilsynet_ELCC prices'!$8:$8,'Electricity distribution'!I30,'Energitilsynet_ELCC prices'!$B$66:$DK$66)</f>
        <v>3.4787037037037041</v>
      </c>
      <c r="M30" s="88">
        <f ca="1">AVERAGEIF('Energitilsynet_ELCC prices'!$8:$8,I30,'Energitilsynet_ELCC prices'!$B$67:$DK$67)</f>
        <v>0.17083333333333328</v>
      </c>
      <c r="N30" s="88">
        <f ca="1">AVERAGEIF('Energitilsynet_ELCC prices'!$8:$8,'Electricity distribution'!$A9,'Energitilsynet_ELCC prices'!$B$68:$DK$68)</f>
        <v>6.9000000000000012</v>
      </c>
      <c r="R30" s="130">
        <v>2013</v>
      </c>
      <c r="S30" s="130">
        <f t="shared" ca="1" si="9"/>
        <v>68.10836622444441</v>
      </c>
      <c r="T30" s="92">
        <f t="shared" ca="1" si="10"/>
        <v>84.46014341782049</v>
      </c>
      <c r="U30" s="131">
        <v>2013</v>
      </c>
      <c r="W30" s="137">
        <f t="shared" ca="1" si="11"/>
        <v>76.28425482113245</v>
      </c>
    </row>
    <row r="31" spans="1:23" s="88" customFormat="1">
      <c r="A31" s="88">
        <v>2014</v>
      </c>
      <c r="B31" s="88">
        <f ca="1">AVERAGEIF('Energitilsynet_ELCC prices'!$8:$8,'Electricity distribution'!A31,'Energitilsynet_ELCC prices'!$B$47:$DK$47)</f>
        <v>0.10088333333333334</v>
      </c>
      <c r="C31" s="88">
        <f ca="1">AVERAGEIF('Energitilsynet_ELCC prices'!$8:$8,'Electricity distribution'!A31,'Energitilsynet_ELCC prices'!$B$48:$DK$48)</f>
        <v>13.323309380661692</v>
      </c>
      <c r="D31" s="88">
        <f ca="1">AVERAGEIF('Energitilsynet_ELCC prices'!$8:$8,'Electricity distribution'!A31,'Energitilsynet_ELCC prices'!$B$49:$DK$49)</f>
        <v>2.9157309941520473</v>
      </c>
      <c r="E31" s="88">
        <f ca="1">AVERAGEIF('Energitilsynet_ELCC prices'!$8:$8,A31,'Energitilsynet_ELCC prices'!$B$50:$DK$50)</f>
        <v>0.66797390109890087</v>
      </c>
      <c r="F31" s="88">
        <f ca="1">AVERAGEIF('Energitilsynet_ELCC prices'!$8:$8,'Electricity distribution'!$A10,'Energitilsynet_ELCC prices'!$B$51:$DK$51)</f>
        <v>6.916666666666667</v>
      </c>
      <c r="I31" s="88">
        <v>2014</v>
      </c>
      <c r="J31" s="88">
        <f ca="1">AVERAGEIF('Energitilsynet_ELCC prices'!$8:$8,'Electricity distribution'!I31,'Energitilsynet_ELCC prices'!$B$64:$DK$64)</f>
        <v>0.12000000000000004</v>
      </c>
      <c r="K31" s="88">
        <f ca="1">AVERAGEIF('Energitilsynet_ELCC prices'!$8:$8,'Electricity distribution'!I31,'Energitilsynet_ELCC prices'!$B$65:$DK$65)</f>
        <v>26.230936009056364</v>
      </c>
      <c r="L31" s="88">
        <f ca="1">AVERAGEIF('Energitilsynet_ELCC prices'!$8:$8,'Electricity distribution'!I31,'Energitilsynet_ELCC prices'!$B$66:$DK$66)</f>
        <v>1.1541337888472556</v>
      </c>
      <c r="M31" s="88">
        <f ca="1">AVERAGEIF('Energitilsynet_ELCC prices'!$8:$8,I31,'Energitilsynet_ELCC prices'!$B$67:$DK$67)</f>
        <v>0.17583333333333337</v>
      </c>
      <c r="N31" s="88">
        <f ca="1">AVERAGEIF('Energitilsynet_ELCC prices'!$8:$8,'Electricity distribution'!$A10,'Energitilsynet_ELCC prices'!$B$68:$DK$68)</f>
        <v>6.916666666666667</v>
      </c>
      <c r="R31" s="130">
        <v>2014</v>
      </c>
      <c r="S31" s="130">
        <f t="shared" ca="1" si="9"/>
        <v>66.457122988646219</v>
      </c>
      <c r="T31" s="92">
        <f t="shared" ca="1" si="10"/>
        <v>96.104360549732263</v>
      </c>
      <c r="U31" s="131">
        <v>2014</v>
      </c>
      <c r="W31" s="137">
        <f t="shared" ca="1" si="11"/>
        <v>81.280741769189234</v>
      </c>
    </row>
    <row r="32" spans="1:23" s="88" customFormat="1">
      <c r="A32" s="88">
        <v>2015</v>
      </c>
      <c r="B32" s="88">
        <f ca="1">AVERAGEIF('Energitilsynet_ELCC prices'!$8:$8,'Electricity distribution'!A32,'Energitilsynet_ELCC prices'!$B$47:$DK$47)</f>
        <v>0.10288</v>
      </c>
      <c r="C32" s="88">
        <f ca="1">AVERAGEIF('Energitilsynet_ELCC prices'!$8:$8,'Electricity distribution'!A32,'Energitilsynet_ELCC prices'!$B$48:$DK$48)</f>
        <v>13.906207267833107</v>
      </c>
      <c r="D32" s="88">
        <f ca="1">AVERAGEIF('Energitilsynet_ELCC prices'!$8:$8,'Electricity distribution'!A32,'Energitilsynet_ELCC prices'!$B$49:$DK$49)</f>
        <v>2.9655087719298243</v>
      </c>
      <c r="E32" s="88">
        <f ca="1">AVERAGEIF('Energitilsynet_ELCC prices'!$8:$8,A32,'Energitilsynet_ELCC prices'!$B$50:$DK$50)</f>
        <v>0.6433186813186812</v>
      </c>
      <c r="F32" s="88">
        <f ca="1">AVERAGEIF('Energitilsynet_ELCC prices'!$8:$8,'Electricity distribution'!$A11,'Energitilsynet_ELCC prices'!$B$51:$DK$51)</f>
        <v>7.1</v>
      </c>
      <c r="I32" s="88">
        <v>2015</v>
      </c>
      <c r="J32" s="88">
        <f ca="1">AVERAGEIF('Energitilsynet_ELCC prices'!$8:$8,'Electricity distribution'!I32,'Energitilsynet_ELCC prices'!$B$64:$DK$64)</f>
        <v>0.12</v>
      </c>
      <c r="K32" s="88">
        <f ca="1">AVERAGEIF('Energitilsynet_ELCC prices'!$8:$8,'Electricity distribution'!I32,'Energitilsynet_ELCC prices'!$B$65:$DK$65)</f>
        <v>28.118589917769036</v>
      </c>
      <c r="L32" s="88">
        <f ca="1">AVERAGEIF('Energitilsynet_ELCC prices'!$8:$8,'Electricity distribution'!I32,'Energitilsynet_ELCC prices'!$B$66:$DK$66)</f>
        <v>1.1122659890793103</v>
      </c>
      <c r="M32" s="88">
        <f ca="1">AVERAGEIF('Energitilsynet_ELCC prices'!$8:$8,I32,'Energitilsynet_ELCC prices'!$B$67:$DK$67)</f>
        <v>0.16431407035175893</v>
      </c>
      <c r="N32" s="88">
        <f ca="1">AVERAGEIF('Energitilsynet_ELCC prices'!$8:$8,'Electricity distribution'!$A11,'Energitilsynet_ELCC prices'!$B$68:$DK$68)</f>
        <v>7.1</v>
      </c>
      <c r="R32" s="132">
        <v>2015</v>
      </c>
      <c r="S32" s="132">
        <f t="shared" ca="1" si="9"/>
        <v>68.660874225226706</v>
      </c>
      <c r="T32" s="105">
        <f ca="1">SUM(J32:O32)*10/3.6</f>
        <v>101.70880549222251</v>
      </c>
      <c r="U32" s="133">
        <v>2015</v>
      </c>
      <c r="W32" s="137">
        <f t="shared" ca="1" si="11"/>
        <v>85.184839858724615</v>
      </c>
    </row>
    <row r="33" spans="1:23" s="137" customFormat="1">
      <c r="A33" s="137">
        <v>2016</v>
      </c>
      <c r="B33" s="147">
        <f ca="1">B32</f>
        <v>0.10288</v>
      </c>
      <c r="C33" s="147">
        <f t="shared" ref="C33:F39" ca="1" si="12">C32</f>
        <v>13.906207267833107</v>
      </c>
      <c r="D33" s="147">
        <f t="shared" ca="1" si="12"/>
        <v>2.9655087719298243</v>
      </c>
      <c r="E33" s="147">
        <f t="shared" ca="1" si="12"/>
        <v>0.6433186813186812</v>
      </c>
      <c r="F33" s="147">
        <f t="shared" ca="1" si="12"/>
        <v>7.1</v>
      </c>
      <c r="G33" s="147"/>
      <c r="I33" s="137">
        <v>2016</v>
      </c>
      <c r="J33" s="147">
        <f ca="1">J32</f>
        <v>0.12</v>
      </c>
      <c r="K33" s="147">
        <f t="shared" ref="K33:N39" ca="1" si="13">K32</f>
        <v>28.118589917769036</v>
      </c>
      <c r="L33" s="147">
        <f t="shared" ca="1" si="13"/>
        <v>1.1122659890793103</v>
      </c>
      <c r="M33" s="147">
        <f t="shared" ca="1" si="13"/>
        <v>0.16431407035175893</v>
      </c>
      <c r="N33" s="147">
        <f t="shared" ca="1" si="13"/>
        <v>7.1</v>
      </c>
      <c r="O33" s="147"/>
      <c r="R33" s="98">
        <v>2016</v>
      </c>
      <c r="S33" s="98">
        <f ca="1">SUM(B33:G33)*10/3.6</f>
        <v>68.660874225226706</v>
      </c>
      <c r="T33" s="98">
        <f ca="1">SUM(J33:O33)*10/3.6</f>
        <v>101.70880549222251</v>
      </c>
      <c r="U33" s="98">
        <v>2015</v>
      </c>
      <c r="W33" s="137">
        <f t="shared" ca="1" si="11"/>
        <v>85.184839858724615</v>
      </c>
    </row>
    <row r="34" spans="1:23" s="137" customFormat="1">
      <c r="A34" s="137">
        <v>2017</v>
      </c>
      <c r="B34" s="147">
        <f t="shared" ref="B34:B38" ca="1" si="14">B33</f>
        <v>0.10288</v>
      </c>
      <c r="C34" s="147">
        <f t="shared" ca="1" si="12"/>
        <v>13.906207267833107</v>
      </c>
      <c r="D34" s="147">
        <f t="shared" ca="1" si="12"/>
        <v>2.9655087719298243</v>
      </c>
      <c r="E34" s="147">
        <f t="shared" ca="1" si="12"/>
        <v>0.6433186813186812</v>
      </c>
      <c r="F34" s="147">
        <f t="shared" ca="1" si="12"/>
        <v>7.1</v>
      </c>
      <c r="G34" s="147"/>
      <c r="I34" s="137">
        <v>2017</v>
      </c>
      <c r="J34" s="147">
        <f t="shared" ref="J34:J38" ca="1" si="15">J33</f>
        <v>0.12</v>
      </c>
      <c r="K34" s="147">
        <f t="shared" ca="1" si="13"/>
        <v>28.118589917769036</v>
      </c>
      <c r="L34" s="147">
        <f t="shared" ca="1" si="13"/>
        <v>1.1122659890793103</v>
      </c>
      <c r="M34" s="147">
        <f t="shared" ca="1" si="13"/>
        <v>0.16431407035175893</v>
      </c>
      <c r="N34" s="147">
        <f t="shared" ca="1" si="13"/>
        <v>7.1</v>
      </c>
      <c r="O34" s="147"/>
      <c r="R34" s="98">
        <v>2017</v>
      </c>
      <c r="S34" s="98">
        <f t="shared" ref="S34:S39" ca="1" si="16">SUM(B34:G34)*10/3.6</f>
        <v>68.660874225226706</v>
      </c>
      <c r="T34" s="98">
        <f t="shared" ref="T34:T38" ca="1" si="17">SUM(J34:O34)*10/3.6</f>
        <v>101.70880549222251</v>
      </c>
      <c r="U34" s="98">
        <v>2015</v>
      </c>
      <c r="W34" s="137">
        <f t="shared" ca="1" si="11"/>
        <v>85.184839858724615</v>
      </c>
    </row>
    <row r="35" spans="1:23" s="137" customFormat="1">
      <c r="A35" s="137">
        <v>2018</v>
      </c>
      <c r="B35" s="147">
        <f t="shared" ca="1" si="14"/>
        <v>0.10288</v>
      </c>
      <c r="C35" s="147">
        <f t="shared" ca="1" si="12"/>
        <v>13.906207267833107</v>
      </c>
      <c r="D35" s="147">
        <f t="shared" ca="1" si="12"/>
        <v>2.9655087719298243</v>
      </c>
      <c r="E35" s="147">
        <f t="shared" ca="1" si="12"/>
        <v>0.6433186813186812</v>
      </c>
      <c r="F35" s="147">
        <f t="shared" ca="1" si="12"/>
        <v>7.1</v>
      </c>
      <c r="G35" s="147"/>
      <c r="I35" s="137">
        <v>2018</v>
      </c>
      <c r="J35" s="147">
        <f t="shared" ca="1" si="15"/>
        <v>0.12</v>
      </c>
      <c r="K35" s="147">
        <f t="shared" ca="1" si="13"/>
        <v>28.118589917769036</v>
      </c>
      <c r="L35" s="147">
        <f t="shared" ca="1" si="13"/>
        <v>1.1122659890793103</v>
      </c>
      <c r="M35" s="147">
        <f t="shared" ca="1" si="13"/>
        <v>0.16431407035175893</v>
      </c>
      <c r="N35" s="147">
        <f t="shared" ca="1" si="13"/>
        <v>7.1</v>
      </c>
      <c r="O35" s="147"/>
      <c r="R35" s="98">
        <v>2018</v>
      </c>
      <c r="S35" s="98">
        <f t="shared" ca="1" si="16"/>
        <v>68.660874225226706</v>
      </c>
      <c r="T35" s="98">
        <f t="shared" ca="1" si="17"/>
        <v>101.70880549222251</v>
      </c>
      <c r="U35" s="98">
        <v>2015</v>
      </c>
      <c r="W35" s="137">
        <f t="shared" ca="1" si="11"/>
        <v>85.184839858724615</v>
      </c>
    </row>
    <row r="36" spans="1:23" s="137" customFormat="1">
      <c r="A36" s="137">
        <v>2019</v>
      </c>
      <c r="B36" s="147">
        <f t="shared" ca="1" si="14"/>
        <v>0.10288</v>
      </c>
      <c r="C36" s="147">
        <f ca="1">C35</f>
        <v>13.906207267833107</v>
      </c>
      <c r="D36" s="147">
        <f t="shared" ca="1" si="12"/>
        <v>2.9655087719298243</v>
      </c>
      <c r="E36" s="147">
        <f t="shared" ca="1" si="12"/>
        <v>0.6433186813186812</v>
      </c>
      <c r="F36" s="147">
        <f t="shared" ca="1" si="12"/>
        <v>7.1</v>
      </c>
      <c r="G36" s="147"/>
      <c r="I36" s="137">
        <v>2019</v>
      </c>
      <c r="J36" s="147">
        <f t="shared" ca="1" si="15"/>
        <v>0.12</v>
      </c>
      <c r="K36" s="147">
        <f t="shared" ca="1" si="13"/>
        <v>28.118589917769036</v>
      </c>
      <c r="L36" s="147">
        <f t="shared" ca="1" si="13"/>
        <v>1.1122659890793103</v>
      </c>
      <c r="M36" s="147">
        <f t="shared" ca="1" si="13"/>
        <v>0.16431407035175893</v>
      </c>
      <c r="N36" s="147">
        <f t="shared" ca="1" si="13"/>
        <v>7.1</v>
      </c>
      <c r="O36" s="147"/>
      <c r="R36" s="98">
        <v>2019</v>
      </c>
      <c r="S36" s="98">
        <f t="shared" ca="1" si="16"/>
        <v>68.660874225226706</v>
      </c>
      <c r="T36" s="98">
        <f t="shared" ca="1" si="17"/>
        <v>101.70880549222251</v>
      </c>
      <c r="U36" s="98">
        <v>2015</v>
      </c>
      <c r="W36" s="137">
        <f t="shared" ca="1" si="11"/>
        <v>85.184839858724615</v>
      </c>
    </row>
    <row r="37" spans="1:23" s="137" customFormat="1">
      <c r="A37" s="137">
        <v>2020</v>
      </c>
      <c r="B37" s="147">
        <f t="shared" ca="1" si="14"/>
        <v>0.10288</v>
      </c>
      <c r="C37" s="147">
        <f t="shared" ca="1" si="12"/>
        <v>13.906207267833107</v>
      </c>
      <c r="D37" s="147">
        <f t="shared" ca="1" si="12"/>
        <v>2.9655087719298243</v>
      </c>
      <c r="E37" s="147">
        <f t="shared" ca="1" si="12"/>
        <v>0.6433186813186812</v>
      </c>
      <c r="F37" s="147">
        <f t="shared" ca="1" si="12"/>
        <v>7.1</v>
      </c>
      <c r="G37" s="147"/>
      <c r="I37" s="137">
        <v>2020</v>
      </c>
      <c r="J37" s="147">
        <f t="shared" ca="1" si="15"/>
        <v>0.12</v>
      </c>
      <c r="K37" s="147">
        <f t="shared" ca="1" si="13"/>
        <v>28.118589917769036</v>
      </c>
      <c r="L37" s="147">
        <f t="shared" ca="1" si="13"/>
        <v>1.1122659890793103</v>
      </c>
      <c r="M37" s="147">
        <f t="shared" ca="1" si="13"/>
        <v>0.16431407035175893</v>
      </c>
      <c r="N37" s="147">
        <f t="shared" ca="1" si="13"/>
        <v>7.1</v>
      </c>
      <c r="O37" s="147"/>
      <c r="R37" s="98">
        <v>2020</v>
      </c>
      <c r="S37" s="98">
        <f t="shared" ca="1" si="16"/>
        <v>68.660874225226706</v>
      </c>
      <c r="T37" s="98">
        <f t="shared" ca="1" si="17"/>
        <v>101.70880549222251</v>
      </c>
      <c r="U37" s="98">
        <v>2015</v>
      </c>
      <c r="W37" s="137">
        <f t="shared" ca="1" si="11"/>
        <v>85.184839858724615</v>
      </c>
    </row>
    <row r="38" spans="1:23" s="137" customFormat="1">
      <c r="A38" s="137">
        <v>2021</v>
      </c>
      <c r="B38" s="147">
        <f t="shared" ca="1" si="14"/>
        <v>0.10288</v>
      </c>
      <c r="C38" s="147">
        <f t="shared" ca="1" si="12"/>
        <v>13.906207267833107</v>
      </c>
      <c r="D38" s="147">
        <f t="shared" ca="1" si="12"/>
        <v>2.9655087719298243</v>
      </c>
      <c r="E38" s="147">
        <f t="shared" ca="1" si="12"/>
        <v>0.6433186813186812</v>
      </c>
      <c r="F38" s="147">
        <f t="shared" ca="1" si="12"/>
        <v>7.1</v>
      </c>
      <c r="G38" s="147"/>
      <c r="I38" s="137">
        <v>2021</v>
      </c>
      <c r="J38" s="147">
        <f t="shared" ca="1" si="15"/>
        <v>0.12</v>
      </c>
      <c r="K38" s="147">
        <f t="shared" ca="1" si="13"/>
        <v>28.118589917769036</v>
      </c>
      <c r="L38" s="147">
        <f t="shared" ca="1" si="13"/>
        <v>1.1122659890793103</v>
      </c>
      <c r="M38" s="147">
        <f t="shared" ca="1" si="13"/>
        <v>0.16431407035175893</v>
      </c>
      <c r="N38" s="147">
        <f t="shared" ca="1" si="13"/>
        <v>7.1</v>
      </c>
      <c r="O38" s="147"/>
      <c r="R38" s="98">
        <v>2021</v>
      </c>
      <c r="S38" s="98">
        <f t="shared" ca="1" si="16"/>
        <v>68.660874225226706</v>
      </c>
      <c r="T38" s="98">
        <f t="shared" ca="1" si="17"/>
        <v>101.70880549222251</v>
      </c>
      <c r="U38" s="98">
        <v>2015</v>
      </c>
      <c r="W38" s="137">
        <f t="shared" ca="1" si="11"/>
        <v>85.184839858724615</v>
      </c>
    </row>
    <row r="39" spans="1:23" s="137" customFormat="1">
      <c r="A39" s="137">
        <v>2022</v>
      </c>
      <c r="B39" s="147">
        <f ca="1">B38</f>
        <v>0.10288</v>
      </c>
      <c r="C39" s="147">
        <f t="shared" ca="1" si="12"/>
        <v>13.906207267833107</v>
      </c>
      <c r="D39" s="147">
        <f t="shared" ca="1" si="12"/>
        <v>2.9655087719298243</v>
      </c>
      <c r="E39" s="147">
        <f t="shared" ca="1" si="12"/>
        <v>0.6433186813186812</v>
      </c>
      <c r="F39" s="147">
        <f t="shared" ca="1" si="12"/>
        <v>7.1</v>
      </c>
      <c r="G39" s="147"/>
      <c r="I39" s="137">
        <v>2022</v>
      </c>
      <c r="J39" s="147">
        <f ca="1">J38</f>
        <v>0.12</v>
      </c>
      <c r="K39" s="147">
        <f t="shared" ca="1" si="13"/>
        <v>28.118589917769036</v>
      </c>
      <c r="L39" s="147">
        <f t="shared" ca="1" si="13"/>
        <v>1.1122659890793103</v>
      </c>
      <c r="M39" s="147">
        <f t="shared" ca="1" si="13"/>
        <v>0.16431407035175893</v>
      </c>
      <c r="N39" s="147">
        <f t="shared" ca="1" si="13"/>
        <v>7.1</v>
      </c>
      <c r="O39" s="147"/>
      <c r="R39" s="98">
        <v>2022</v>
      </c>
      <c r="S39" s="98">
        <f t="shared" ca="1" si="16"/>
        <v>68.660874225226706</v>
      </c>
      <c r="T39" s="98">
        <f ca="1">SUM(J39:O39)*10/3.6</f>
        <v>101.70880549222251</v>
      </c>
      <c r="U39" s="98">
        <v>2015</v>
      </c>
      <c r="W39" s="137">
        <f t="shared" ca="1" si="11"/>
        <v>85.184839858724615</v>
      </c>
    </row>
    <row r="41" spans="1:23">
      <c r="A41" s="7" t="s">
        <v>209</v>
      </c>
    </row>
    <row r="43" spans="1:23" s="88" customFormat="1">
      <c r="B43" s="286" t="s">
        <v>5</v>
      </c>
      <c r="C43" s="287"/>
      <c r="D43" s="287"/>
      <c r="E43" s="287"/>
      <c r="F43" s="287"/>
      <c r="G43" s="288"/>
      <c r="J43" s="286" t="s">
        <v>6</v>
      </c>
      <c r="K43" s="287"/>
      <c r="L43" s="287"/>
      <c r="M43" s="287"/>
      <c r="N43" s="287"/>
      <c r="O43" s="288"/>
      <c r="S43" s="7" t="s">
        <v>209</v>
      </c>
    </row>
    <row r="44" spans="1:23" s="88" customFormat="1">
      <c r="B44" t="s">
        <v>203</v>
      </c>
      <c r="C44" t="s">
        <v>187</v>
      </c>
      <c r="D44" t="s">
        <v>188</v>
      </c>
      <c r="E44" t="s">
        <v>189</v>
      </c>
      <c r="F44" t="s">
        <v>190</v>
      </c>
      <c r="G44" t="s">
        <v>191</v>
      </c>
      <c r="J44" s="88" t="s">
        <v>186</v>
      </c>
      <c r="K44" s="88" t="s">
        <v>187</v>
      </c>
      <c r="L44" s="88" t="s">
        <v>188</v>
      </c>
      <c r="M44" s="88" t="s">
        <v>189</v>
      </c>
      <c r="N44" s="88" t="s">
        <v>190</v>
      </c>
      <c r="O44" s="88" t="s">
        <v>191</v>
      </c>
      <c r="R44" s="134"/>
      <c r="S44" s="128" t="s">
        <v>5</v>
      </c>
      <c r="T44" s="128" t="s">
        <v>6</v>
      </c>
      <c r="U44" s="129" t="s">
        <v>10</v>
      </c>
    </row>
    <row r="45" spans="1:23" s="88" customFormat="1">
      <c r="B45" s="125" t="s">
        <v>204</v>
      </c>
      <c r="C45" s="125" t="s">
        <v>204</v>
      </c>
      <c r="D45" s="125" t="s">
        <v>204</v>
      </c>
      <c r="E45" s="125" t="s">
        <v>204</v>
      </c>
      <c r="F45" s="125" t="s">
        <v>204</v>
      </c>
      <c r="G45" s="125" t="s">
        <v>204</v>
      </c>
      <c r="J45" s="125" t="s">
        <v>204</v>
      </c>
      <c r="K45" s="125" t="s">
        <v>204</v>
      </c>
      <c r="L45" s="125" t="s">
        <v>204</v>
      </c>
      <c r="M45" s="125" t="s">
        <v>204</v>
      </c>
      <c r="N45" s="125" t="s">
        <v>204</v>
      </c>
      <c r="O45" s="125" t="s">
        <v>204</v>
      </c>
      <c r="R45" s="135"/>
      <c r="S45" s="92" t="s">
        <v>205</v>
      </c>
      <c r="T45" s="92" t="s">
        <v>205</v>
      </c>
      <c r="U45" s="131" t="s">
        <v>205</v>
      </c>
      <c r="W45" s="150" t="s">
        <v>231</v>
      </c>
    </row>
    <row r="46" spans="1:23" s="88" customFormat="1">
      <c r="A46" s="88">
        <v>2010</v>
      </c>
      <c r="B46" s="88">
        <f ca="1">AVERAGEIF('Energitilsynet_ELCC prices'!$8:$8,'Electricity distribution'!A46,'Energitilsynet_ELCC prices'!$B$83:$DK$83)</f>
        <v>6.7999999999999996E-3</v>
      </c>
      <c r="C46" s="88">
        <f ca="1">AVERAGEIF('Energitilsynet_ELCC prices'!$8:$8,'Electricity distribution'!A46,'Energitilsynet_ELCC prices'!$B$84:$DK$84)</f>
        <v>4.260887052341598</v>
      </c>
      <c r="D46" s="88">
        <f ca="1">AVERAGEIF('Energitilsynet_ELCC prices'!$8:$8,'Electricity distribution'!A46,'Energitilsynet_ELCC prices'!$B$85:$DK$85)</f>
        <v>0.10057272275999007</v>
      </c>
      <c r="E46" s="88">
        <f ca="1">AVERAGEIF('Energitilsynet_ELCC prices'!$8:$8,A46,'Energitilsynet_ELCC prices'!$B$86:$DK$86)</f>
        <v>0.42143442622950822</v>
      </c>
      <c r="F46" s="88">
        <f ca="1">AVERAGEIF('Energitilsynet_ELCC prices'!$8:$8,'Electricity distribution'!$A27,'Energitilsynet_ELCC prices'!$B$87:$DK$87)</f>
        <v>4.0999999999999996</v>
      </c>
      <c r="I46" s="88">
        <v>2010</v>
      </c>
      <c r="J46" s="88">
        <f ca="1">AVERAGEIF('Energitilsynet_ELCC prices'!$8:$8,'Electricity distribution'!I46,'Energitilsynet_ELCC prices'!$B$100:$DK$100)</f>
        <v>6.7999999999999996E-3</v>
      </c>
      <c r="K46" s="88">
        <f ca="1">AVERAGEIF('Energitilsynet_ELCC prices'!$8:$8,'Electricity distribution'!I46,'Energitilsynet_ELCC prices'!$B$101:$DK$101)</f>
        <v>3.5439985218033989</v>
      </c>
      <c r="L46" s="88">
        <f ca="1">AVERAGEIF('Energitilsynet_ELCC prices'!$8:$8,'Electricity distribution'!I46,'Energitilsynet_ELCC prices'!$B$102:$DK$102)</f>
        <v>9.0588565022421533E-2</v>
      </c>
      <c r="M46" s="88">
        <f ca="1">AVERAGEIF('Energitilsynet_ELCC prices'!$8:$8,I46,'Energitilsynet_ELCC prices'!$B$103:$DK$103)</f>
        <v>0.78499999999999981</v>
      </c>
      <c r="N46" s="88">
        <f ca="1">AVERAGEIF('Energitilsynet_ELCC prices'!$8:$8,'Electricity distribution'!$A27,'Energitilsynet_ELCC prices'!$B$104:$DK$104)</f>
        <v>9.6916666666666682</v>
      </c>
      <c r="R46" s="130">
        <v>2010</v>
      </c>
      <c r="S46" s="127">
        <f ca="1">SUM(B46:G46)*10/3.6</f>
        <v>24.693595003697489</v>
      </c>
      <c r="T46" s="128">
        <f ca="1">SUM(J46:O46)*10/3.6</f>
        <v>39.216815981923581</v>
      </c>
      <c r="U46" s="129">
        <v>2010</v>
      </c>
      <c r="W46" s="88">
        <f ca="1">AVERAGE(S46:T46)</f>
        <v>31.955205492810535</v>
      </c>
    </row>
    <row r="47" spans="1:23" s="88" customFormat="1">
      <c r="A47" s="88">
        <v>2011</v>
      </c>
      <c r="B47" s="88">
        <f ca="1">AVERAGEIF('Energitilsynet_ELCC prices'!$8:$8,'Electricity distribution'!A47,'Energitilsynet_ELCC prices'!$B$83:$DK$83)</f>
        <v>6.7999999999999996E-3</v>
      </c>
      <c r="C47" s="88">
        <f ca="1">AVERAGEIF('Energitilsynet_ELCC prices'!$8:$8,'Electricity distribution'!A47,'Energitilsynet_ELCC prices'!$B$84:$DK$84)</f>
        <v>4.322656985871272</v>
      </c>
      <c r="D47" s="88">
        <f ca="1">AVERAGEIF('Energitilsynet_ELCC prices'!$8:$8,'Electricity distribution'!A47,'Energitilsynet_ELCC prices'!$B$85:$DK$85)</f>
        <v>0.110119825708061</v>
      </c>
      <c r="E47" s="88">
        <f ca="1">AVERAGEIF('Energitilsynet_ELCC prices'!$8:$8,A47,'Energitilsynet_ELCC prices'!$B$86:$DK$86)</f>
        <v>0.38354406130268176</v>
      </c>
      <c r="F47" s="88">
        <f ca="1">AVERAGEIF('Energitilsynet_ELCC prices'!$8:$8,'Electricity distribution'!$A28,'Energitilsynet_ELCC prices'!$B$87:$DK$87)</f>
        <v>7.416666666666667</v>
      </c>
      <c r="I47" s="88">
        <v>2011</v>
      </c>
      <c r="J47" s="88">
        <f ca="1">AVERAGEIF('Energitilsynet_ELCC prices'!$8:$8,'Electricity distribution'!I47,'Energitilsynet_ELCC prices'!$B$100:$DK$100)</f>
        <v>6.7999999999999996E-3</v>
      </c>
      <c r="K47" s="88">
        <f ca="1">AVERAGEIF('Energitilsynet_ELCC prices'!$8:$8,'Electricity distribution'!I47,'Energitilsynet_ELCC prices'!$B$101:$DK$101)</f>
        <v>2.4137991362594753</v>
      </c>
      <c r="L47" s="88">
        <f ca="1">AVERAGEIF('Energitilsynet_ELCC prices'!$8:$8,'Electricity distribution'!I47,'Energitilsynet_ELCC prices'!$B$102:$DK$102)</f>
        <v>8.9924749163879603E-2</v>
      </c>
      <c r="M47" s="88">
        <f ca="1">AVERAGEIF('Energitilsynet_ELCC prices'!$8:$8,I47,'Energitilsynet_ELCC prices'!$B$103:$DK$103)</f>
        <v>0.63416666666666599</v>
      </c>
      <c r="N47" s="88">
        <f ca="1">AVERAGEIF('Energitilsynet_ELCC prices'!$8:$8,'Electricity distribution'!$A28,'Energitilsynet_ELCC prices'!$B$104:$DK$104)</f>
        <v>7.416666666666667</v>
      </c>
      <c r="R47" s="130">
        <v>2011</v>
      </c>
      <c r="S47" s="130">
        <f t="shared" ref="S47:S51" ca="1" si="18">SUM(B47:G47)*10/3.6</f>
        <v>33.999409832079678</v>
      </c>
      <c r="T47" s="92">
        <f t="shared" ref="T47:T51" ca="1" si="19">SUM(J47:O47)*10/3.6</f>
        <v>29.337103385435245</v>
      </c>
      <c r="U47" s="131">
        <v>2011</v>
      </c>
      <c r="W47" s="137">
        <f t="shared" ref="W47:W58" ca="1" si="20">AVERAGE(S47:T47)</f>
        <v>31.66825660875746</v>
      </c>
    </row>
    <row r="48" spans="1:23" s="88" customFormat="1">
      <c r="A48" s="88">
        <v>2012</v>
      </c>
      <c r="B48" s="88">
        <f ca="1">AVERAGEIF('Energitilsynet_ELCC prices'!$8:$8,'Electricity distribution'!A48,'Energitilsynet_ELCC prices'!$B$83:$DK$83)</f>
        <v>6.7999999999999996E-3</v>
      </c>
      <c r="C48" s="88">
        <f ca="1">AVERAGEIF('Energitilsynet_ELCC prices'!$8:$8,'Electricity distribution'!A48,'Energitilsynet_ELCC prices'!$B$84:$DK$84)</f>
        <v>4.3855704815073269</v>
      </c>
      <c r="D48" s="88">
        <f ca="1">AVERAGEIF('Energitilsynet_ELCC prices'!$8:$8,'Electricity distribution'!A48,'Energitilsynet_ELCC prices'!$B$85:$DK$85)</f>
        <v>0.10796521743090853</v>
      </c>
      <c r="E48" s="88">
        <f ca="1">AVERAGEIF('Energitilsynet_ELCC prices'!$8:$8,A48,'Energitilsynet_ELCC prices'!$B$86:$DK$86)</f>
        <v>0.3192661691542289</v>
      </c>
      <c r="F48" s="88">
        <f ca="1">AVERAGEIF('Energitilsynet_ELCC prices'!$8:$8,'Electricity distribution'!$A29,'Energitilsynet_ELCC prices'!$B$87:$DK$87)</f>
        <v>7.541666666666667</v>
      </c>
      <c r="I48" s="88">
        <v>2012</v>
      </c>
      <c r="J48" s="88">
        <f ca="1">AVERAGEIF('Energitilsynet_ELCC prices'!$8:$8,'Electricity distribution'!I48,'Energitilsynet_ELCC prices'!$B$100:$DK$100)</f>
        <v>6.7999999999999996E-3</v>
      </c>
      <c r="K48" s="88">
        <f ca="1">AVERAGEIF('Energitilsynet_ELCC prices'!$8:$8,'Electricity distribution'!I48,'Energitilsynet_ELCC prices'!$B$101:$DK$101)</f>
        <v>2.5113106435643568</v>
      </c>
      <c r="L48" s="88">
        <f ca="1">AVERAGEIF('Energitilsynet_ELCC prices'!$8:$8,'Electricity distribution'!I48,'Energitilsynet_ELCC prices'!$B$102:$DK$102)</f>
        <v>8.9692179700499156E-2</v>
      </c>
      <c r="M48" s="88">
        <f ca="1">AVERAGEIF('Energitilsynet_ELCC prices'!$8:$8,I48,'Energitilsynet_ELCC prices'!$B$103:$DK$103)</f>
        <v>0.72455621301775153</v>
      </c>
      <c r="N48" s="88">
        <f ca="1">AVERAGEIF('Energitilsynet_ELCC prices'!$8:$8,'Electricity distribution'!$A29,'Energitilsynet_ELCC prices'!$B$104:$DK$104)</f>
        <v>7.541666666666667</v>
      </c>
      <c r="R48" s="130">
        <v>2012</v>
      </c>
      <c r="S48" s="130">
        <f t="shared" ca="1" si="18"/>
        <v>34.336857040997586</v>
      </c>
      <c r="T48" s="92">
        <f t="shared" ca="1" si="19"/>
        <v>30.205626952636877</v>
      </c>
      <c r="U48" s="131">
        <v>2012</v>
      </c>
      <c r="W48" s="137">
        <f t="shared" ca="1" si="20"/>
        <v>32.271241996817231</v>
      </c>
    </row>
    <row r="49" spans="1:23" s="88" customFormat="1">
      <c r="A49" s="88">
        <v>2013</v>
      </c>
      <c r="B49" s="88">
        <f ca="1">AVERAGEIF('Energitilsynet_ELCC prices'!$8:$8,'Electricity distribution'!A49,'Energitilsynet_ELCC prices'!$B$83:$DK$83)</f>
        <v>6.6111111111111101E-3</v>
      </c>
      <c r="C49" s="88">
        <f ca="1">AVERAGEIF('Energitilsynet_ELCC prices'!$8:$8,'Electricity distribution'!A49,'Energitilsynet_ELCC prices'!$B$84:$DK$84)</f>
        <v>4.6143129139072849</v>
      </c>
      <c r="D49" s="88">
        <f ca="1">AVERAGEIF('Energitilsynet_ELCC prices'!$8:$8,'Electricity distribution'!A49,'Energitilsynet_ELCC prices'!$B$85:$DK$85)</f>
        <v>0.10802117877600242</v>
      </c>
      <c r="E49" s="88">
        <f ca="1">AVERAGEIF('Energitilsynet_ELCC prices'!$8:$8,A49,'Energitilsynet_ELCC prices'!$B$86:$DK$86)</f>
        <v>0.31271117166212498</v>
      </c>
      <c r="F49" s="88">
        <f ca="1">AVERAGEIF('Energitilsynet_ELCC prices'!$8:$8,'Electricity distribution'!$A30,'Energitilsynet_ELCC prices'!$B$87:$DK$87)</f>
        <v>6.9000000000000012</v>
      </c>
      <c r="I49" s="88">
        <v>2013</v>
      </c>
      <c r="J49" s="88">
        <f ca="1">AVERAGEIF('Energitilsynet_ELCC prices'!$8:$8,'Electricity distribution'!I49,'Energitilsynet_ELCC prices'!$B$100:$DK$100)</f>
        <v>6.7999999999999996E-3</v>
      </c>
      <c r="K49" s="88">
        <f ca="1">AVERAGEIF('Energitilsynet_ELCC prices'!$8:$8,'Electricity distribution'!I49,'Energitilsynet_ELCC prices'!$B$101:$DK$101)</f>
        <v>3.6443595306975261</v>
      </c>
      <c r="L49" s="88">
        <f ca="1">AVERAGEIF('Energitilsynet_ELCC prices'!$8:$8,'Electricity distribution'!I49,'Energitilsynet_ELCC prices'!$B$102:$DK$102)</f>
        <v>8.0833333333333299E-2</v>
      </c>
      <c r="M49" s="88">
        <f ca="1">AVERAGEIF('Energitilsynet_ELCC prices'!$8:$8,I49,'Energitilsynet_ELCC prices'!$B$103:$DK$103)</f>
        <v>0</v>
      </c>
      <c r="N49" s="88">
        <f ca="1">AVERAGEIF('Energitilsynet_ELCC prices'!$8:$8,'Electricity distribution'!$A30,'Energitilsynet_ELCC prices'!$B$104:$DK$104)</f>
        <v>6.9000000000000012</v>
      </c>
      <c r="R49" s="130">
        <v>2013</v>
      </c>
      <c r="S49" s="130">
        <f t="shared" ca="1" si="18"/>
        <v>33.171267709601459</v>
      </c>
      <c r="T49" s="92">
        <f t="shared" ca="1" si="19"/>
        <v>29.533313511196834</v>
      </c>
      <c r="U49" s="131">
        <v>2013</v>
      </c>
      <c r="W49" s="137">
        <f t="shared" ca="1" si="20"/>
        <v>31.352290610399145</v>
      </c>
    </row>
    <row r="50" spans="1:23" s="88" customFormat="1">
      <c r="A50" s="88">
        <v>2014</v>
      </c>
      <c r="B50" s="88">
        <f ca="1">AVERAGEIF('Energitilsynet_ELCC prices'!$8:$8,'Electricity distribution'!A50,'Energitilsynet_ELCC prices'!$B$83:$DK$83)</f>
        <v>4.7222222222222223E-3</v>
      </c>
      <c r="C50" s="88">
        <f ca="1">AVERAGEIF('Energitilsynet_ELCC prices'!$8:$8,'Electricity distribution'!A50,'Energitilsynet_ELCC prices'!$B$84:$DK$84)</f>
        <v>4.1608480157942926</v>
      </c>
      <c r="D50" s="88">
        <f ca="1">AVERAGEIF('Energitilsynet_ELCC prices'!$8:$8,'Electricity distribution'!A50,'Energitilsynet_ELCC prices'!$B$85:$DK$85)</f>
        <v>9.9853801169590639E-2</v>
      </c>
      <c r="E50" s="88">
        <f ca="1">AVERAGEIF('Energitilsynet_ELCC prices'!$8:$8,A50,'Energitilsynet_ELCC prices'!$B$86:$DK$86)</f>
        <v>0.32914655996177739</v>
      </c>
      <c r="F50" s="88">
        <f ca="1">AVERAGEIF('Energitilsynet_ELCC prices'!$8:$8,'Electricity distribution'!$A31,'Energitilsynet_ELCC prices'!$B$87:$DK$87)</f>
        <v>6.916666666666667</v>
      </c>
      <c r="I50" s="88">
        <v>2014</v>
      </c>
      <c r="J50" s="88">
        <f ca="1">AVERAGEIF('Energitilsynet_ELCC prices'!$8:$8,'Electricity distribution'!I50,'Energitilsynet_ELCC prices'!$B$100:$DK$100)</f>
        <v>5.0999999999999995E-3</v>
      </c>
      <c r="K50" s="88">
        <f ca="1">AVERAGEIF('Energitilsynet_ELCC prices'!$8:$8,'Electricity distribution'!I50,'Energitilsynet_ELCC prices'!$B$101:$DK$101)</f>
        <v>3.5846320471790807</v>
      </c>
      <c r="L50" s="88">
        <f ca="1">AVERAGEIF('Energitilsynet_ELCC prices'!$8:$8,'Electricity distribution'!I50,'Energitilsynet_ELCC prices'!$B$102:$DK$102)</f>
        <v>7.6942252589817059E-2</v>
      </c>
      <c r="M50" s="88">
        <f ca="1">AVERAGEIF('Energitilsynet_ELCC prices'!$8:$8,I50,'Energitilsynet_ELCC prices'!$B$103:$DK$103)</f>
        <v>0</v>
      </c>
      <c r="N50" s="88">
        <f ca="1">AVERAGEIF('Energitilsynet_ELCC prices'!$8:$8,'Electricity distribution'!$A31,'Energitilsynet_ELCC prices'!$B$104:$DK$104)</f>
        <v>6.916666666666667</v>
      </c>
      <c r="R50" s="130">
        <v>2014</v>
      </c>
      <c r="S50" s="130">
        <f t="shared" ca="1" si="18"/>
        <v>31.975659071707085</v>
      </c>
      <c r="T50" s="92">
        <f t="shared" ca="1" si="19"/>
        <v>29.398169351209901</v>
      </c>
      <c r="U50" s="131">
        <v>2014</v>
      </c>
      <c r="W50" s="137">
        <f t="shared" ca="1" si="20"/>
        <v>30.686914211458493</v>
      </c>
    </row>
    <row r="51" spans="1:23" s="88" customFormat="1">
      <c r="A51" s="88">
        <v>2015</v>
      </c>
      <c r="B51" s="88">
        <f ca="1">AVERAGEIF('Energitilsynet_ELCC prices'!$8:$8,'Electricity distribution'!A51,'Energitilsynet_ELCC prices'!$B$83:$DK$83)</f>
        <v>6.7999999999999988E-3</v>
      </c>
      <c r="C51" s="88">
        <f ca="1">AVERAGEIF('Energitilsynet_ELCC prices'!$8:$8,'Electricity distribution'!A51,'Energitilsynet_ELCC prices'!$B$84:$DK$84)</f>
        <v>4.4114060062099352</v>
      </c>
      <c r="D51" s="88">
        <f ca="1">AVERAGEIF('Energitilsynet_ELCC prices'!$8:$8,'Electricity distribution'!A51,'Energitilsynet_ELCC prices'!$B$85:$DK$85)</f>
        <v>7.5649122807017549E-2</v>
      </c>
      <c r="E51" s="88">
        <f ca="1">AVERAGEIF('Energitilsynet_ELCC prices'!$8:$8,A51,'Energitilsynet_ELCC prices'!$B$86:$DK$86)</f>
        <v>0.31475585284280944</v>
      </c>
      <c r="F51" s="88">
        <f ca="1">AVERAGEIF('Energitilsynet_ELCC prices'!$8:$8,'Electricity distribution'!$A32,'Energitilsynet_ELCC prices'!$B$87:$DK$87)</f>
        <v>7.1</v>
      </c>
      <c r="I51" s="88">
        <v>2015</v>
      </c>
      <c r="J51" s="88">
        <f ca="1">AVERAGEIF('Energitilsynet_ELCC prices'!$8:$8,'Electricity distribution'!I51,'Energitilsynet_ELCC prices'!$B$100:$DK$100)</f>
        <v>6.7999999999999988E-3</v>
      </c>
      <c r="K51" s="88">
        <f ca="1">AVERAGEIF('Energitilsynet_ELCC prices'!$8:$8,'Electricity distribution'!I51,'Energitilsynet_ELCC prices'!$B$101:$DK$101)</f>
        <v>3.7269857771676449</v>
      </c>
      <c r="L51" s="88">
        <f ca="1">AVERAGEIF('Energitilsynet_ELCC prices'!$8:$8,'Electricity distribution'!I51,'Energitilsynet_ELCC prices'!$B$102:$DK$102)</f>
        <v>7.2710753095096517E-2</v>
      </c>
      <c r="M51" s="88">
        <f ca="1">AVERAGEIF('Energitilsynet_ELCC prices'!$8:$8,I51,'Energitilsynet_ELCC prices'!$B$103:$DK$103)</f>
        <v>0</v>
      </c>
      <c r="N51" s="88">
        <f ca="1">AVERAGEIF('Energitilsynet_ELCC prices'!$8:$8,'Electricity distribution'!$A32,'Energitilsynet_ELCC prices'!$B$104:$DK$104)</f>
        <v>7.1</v>
      </c>
      <c r="R51" s="132">
        <v>2015</v>
      </c>
      <c r="S51" s="132">
        <f t="shared" ca="1" si="18"/>
        <v>33.07947494961045</v>
      </c>
      <c r="T51" s="105">
        <f t="shared" ca="1" si="19"/>
        <v>30.295823695174281</v>
      </c>
      <c r="U51" s="133">
        <v>2015</v>
      </c>
      <c r="W51" s="137">
        <f t="shared" ca="1" si="20"/>
        <v>31.687649322392367</v>
      </c>
    </row>
    <row r="52" spans="1:23" s="137" customFormat="1">
      <c r="A52" s="137">
        <v>2016</v>
      </c>
      <c r="B52" s="147">
        <f ca="1">B51</f>
        <v>6.7999999999999988E-3</v>
      </c>
      <c r="C52" s="147">
        <f t="shared" ref="C52:F58" ca="1" si="21">C51</f>
        <v>4.4114060062099352</v>
      </c>
      <c r="D52" s="147">
        <f t="shared" ca="1" si="21"/>
        <v>7.5649122807017549E-2</v>
      </c>
      <c r="E52" s="147">
        <f t="shared" ca="1" si="21"/>
        <v>0.31475585284280944</v>
      </c>
      <c r="F52" s="147">
        <f t="shared" ca="1" si="21"/>
        <v>7.1</v>
      </c>
      <c r="G52" s="147"/>
      <c r="I52" s="137">
        <v>2016</v>
      </c>
      <c r="J52" s="147">
        <f ca="1">J51</f>
        <v>6.7999999999999988E-3</v>
      </c>
      <c r="K52" s="147">
        <f t="shared" ref="K52:N58" ca="1" si="22">K51</f>
        <v>3.7269857771676449</v>
      </c>
      <c r="L52" s="147">
        <f t="shared" ca="1" si="22"/>
        <v>7.2710753095096517E-2</v>
      </c>
      <c r="M52" s="147">
        <f t="shared" ca="1" si="22"/>
        <v>0</v>
      </c>
      <c r="N52" s="147">
        <f t="shared" ca="1" si="22"/>
        <v>7.1</v>
      </c>
      <c r="O52" s="147"/>
      <c r="R52" s="98">
        <v>2016</v>
      </c>
      <c r="S52" s="98">
        <f ca="1">SUM(B52:G52)*10/3.6</f>
        <v>33.07947494961045</v>
      </c>
      <c r="T52" s="98">
        <f ca="1">SUM(J52:O52)*10/3.6</f>
        <v>30.295823695174281</v>
      </c>
      <c r="U52" s="98">
        <v>2015</v>
      </c>
      <c r="W52" s="137">
        <f t="shared" ca="1" si="20"/>
        <v>31.687649322392367</v>
      </c>
    </row>
    <row r="53" spans="1:23" s="137" customFormat="1">
      <c r="A53" s="137">
        <v>2017</v>
      </c>
      <c r="B53" s="147">
        <f t="shared" ref="B53:B57" ca="1" si="23">B52</f>
        <v>6.7999999999999988E-3</v>
      </c>
      <c r="C53" s="147">
        <f t="shared" ca="1" si="21"/>
        <v>4.4114060062099352</v>
      </c>
      <c r="D53" s="147">
        <f t="shared" ca="1" si="21"/>
        <v>7.5649122807017549E-2</v>
      </c>
      <c r="E53" s="147">
        <f t="shared" ca="1" si="21"/>
        <v>0.31475585284280944</v>
      </c>
      <c r="F53" s="147">
        <f t="shared" ca="1" si="21"/>
        <v>7.1</v>
      </c>
      <c r="G53" s="147"/>
      <c r="I53" s="137">
        <v>2017</v>
      </c>
      <c r="J53" s="147">
        <f t="shared" ref="J53:J57" ca="1" si="24">J52</f>
        <v>6.7999999999999988E-3</v>
      </c>
      <c r="K53" s="147">
        <f t="shared" ca="1" si="22"/>
        <v>3.7269857771676449</v>
      </c>
      <c r="L53" s="147">
        <f t="shared" ca="1" si="22"/>
        <v>7.2710753095096517E-2</v>
      </c>
      <c r="M53" s="147">
        <f t="shared" ca="1" si="22"/>
        <v>0</v>
      </c>
      <c r="N53" s="147">
        <f t="shared" ca="1" si="22"/>
        <v>7.1</v>
      </c>
      <c r="O53" s="147"/>
      <c r="R53" s="98">
        <v>2017</v>
      </c>
      <c r="S53" s="98">
        <f t="shared" ref="S53:S58" ca="1" si="25">SUM(B53:G53)*10/3.6</f>
        <v>33.07947494961045</v>
      </c>
      <c r="T53" s="98">
        <f t="shared" ref="T53:T58" ca="1" si="26">SUM(J53:O53)*10/3.6</f>
        <v>30.295823695174281</v>
      </c>
      <c r="U53" s="98">
        <v>2015</v>
      </c>
      <c r="W53" s="137">
        <f t="shared" ca="1" si="20"/>
        <v>31.687649322392367</v>
      </c>
    </row>
    <row r="54" spans="1:23" s="137" customFormat="1">
      <c r="A54" s="137">
        <v>2018</v>
      </c>
      <c r="B54" s="147">
        <f t="shared" ca="1" si="23"/>
        <v>6.7999999999999988E-3</v>
      </c>
      <c r="C54" s="147">
        <f t="shared" ca="1" si="21"/>
        <v>4.4114060062099352</v>
      </c>
      <c r="D54" s="147">
        <f t="shared" ca="1" si="21"/>
        <v>7.5649122807017549E-2</v>
      </c>
      <c r="E54" s="147">
        <f t="shared" ca="1" si="21"/>
        <v>0.31475585284280944</v>
      </c>
      <c r="F54" s="147">
        <f t="shared" ca="1" si="21"/>
        <v>7.1</v>
      </c>
      <c r="G54" s="147"/>
      <c r="I54" s="137">
        <v>2018</v>
      </c>
      <c r="J54" s="147">
        <f t="shared" ca="1" si="24"/>
        <v>6.7999999999999988E-3</v>
      </c>
      <c r="K54" s="147">
        <f t="shared" ca="1" si="22"/>
        <v>3.7269857771676449</v>
      </c>
      <c r="L54" s="147">
        <f t="shared" ca="1" si="22"/>
        <v>7.2710753095096517E-2</v>
      </c>
      <c r="M54" s="147">
        <f t="shared" ca="1" si="22"/>
        <v>0</v>
      </c>
      <c r="N54" s="147">
        <f t="shared" ca="1" si="22"/>
        <v>7.1</v>
      </c>
      <c r="O54" s="147"/>
      <c r="R54" s="98">
        <v>2018</v>
      </c>
      <c r="S54" s="98">
        <f t="shared" ca="1" si="25"/>
        <v>33.07947494961045</v>
      </c>
      <c r="T54" s="98">
        <f t="shared" ca="1" si="26"/>
        <v>30.295823695174281</v>
      </c>
      <c r="U54" s="98">
        <v>2015</v>
      </c>
      <c r="W54" s="137">
        <f t="shared" ca="1" si="20"/>
        <v>31.687649322392367</v>
      </c>
    </row>
    <row r="55" spans="1:23" s="137" customFormat="1">
      <c r="A55" s="137">
        <v>2019</v>
      </c>
      <c r="B55" s="147">
        <f t="shared" ca="1" si="23"/>
        <v>6.7999999999999988E-3</v>
      </c>
      <c r="C55" s="147">
        <f t="shared" ca="1" si="21"/>
        <v>4.4114060062099352</v>
      </c>
      <c r="D55" s="147">
        <f t="shared" ca="1" si="21"/>
        <v>7.5649122807017549E-2</v>
      </c>
      <c r="E55" s="147">
        <f t="shared" ca="1" si="21"/>
        <v>0.31475585284280944</v>
      </c>
      <c r="F55" s="147">
        <f t="shared" ca="1" si="21"/>
        <v>7.1</v>
      </c>
      <c r="G55" s="147"/>
      <c r="I55" s="137">
        <v>2019</v>
      </c>
      <c r="J55" s="147">
        <f t="shared" ca="1" si="24"/>
        <v>6.7999999999999988E-3</v>
      </c>
      <c r="K55" s="147">
        <f t="shared" ca="1" si="22"/>
        <v>3.7269857771676449</v>
      </c>
      <c r="L55" s="147">
        <f t="shared" ca="1" si="22"/>
        <v>7.2710753095096517E-2</v>
      </c>
      <c r="M55" s="147">
        <f t="shared" ca="1" si="22"/>
        <v>0</v>
      </c>
      <c r="N55" s="147">
        <f t="shared" ca="1" si="22"/>
        <v>7.1</v>
      </c>
      <c r="O55" s="147"/>
      <c r="R55" s="98">
        <v>2019</v>
      </c>
      <c r="S55" s="98">
        <f t="shared" ca="1" si="25"/>
        <v>33.07947494961045</v>
      </c>
      <c r="T55" s="98">
        <f t="shared" ca="1" si="26"/>
        <v>30.295823695174281</v>
      </c>
      <c r="U55" s="98">
        <v>2015</v>
      </c>
      <c r="W55" s="137">
        <f t="shared" ca="1" si="20"/>
        <v>31.687649322392367</v>
      </c>
    </row>
    <row r="56" spans="1:23" s="137" customFormat="1">
      <c r="A56" s="137">
        <v>2020</v>
      </c>
      <c r="B56" s="147">
        <f t="shared" ca="1" si="23"/>
        <v>6.7999999999999988E-3</v>
      </c>
      <c r="C56" s="147">
        <f t="shared" ca="1" si="21"/>
        <v>4.4114060062099352</v>
      </c>
      <c r="D56" s="147">
        <f t="shared" ca="1" si="21"/>
        <v>7.5649122807017549E-2</v>
      </c>
      <c r="E56" s="147">
        <f t="shared" ca="1" si="21"/>
        <v>0.31475585284280944</v>
      </c>
      <c r="F56" s="147">
        <f t="shared" ca="1" si="21"/>
        <v>7.1</v>
      </c>
      <c r="G56" s="147"/>
      <c r="I56" s="137">
        <v>2020</v>
      </c>
      <c r="J56" s="147">
        <f t="shared" ca="1" si="24"/>
        <v>6.7999999999999988E-3</v>
      </c>
      <c r="K56" s="147">
        <f t="shared" ca="1" si="22"/>
        <v>3.7269857771676449</v>
      </c>
      <c r="L56" s="147">
        <f t="shared" ca="1" si="22"/>
        <v>7.2710753095096517E-2</v>
      </c>
      <c r="M56" s="147">
        <f t="shared" ca="1" si="22"/>
        <v>0</v>
      </c>
      <c r="N56" s="147">
        <f t="shared" ca="1" si="22"/>
        <v>7.1</v>
      </c>
      <c r="O56" s="147"/>
      <c r="R56" s="98">
        <v>2020</v>
      </c>
      <c r="S56" s="98">
        <f t="shared" ca="1" si="25"/>
        <v>33.07947494961045</v>
      </c>
      <c r="T56" s="98">
        <f t="shared" ca="1" si="26"/>
        <v>30.295823695174281</v>
      </c>
      <c r="U56" s="98">
        <v>2015</v>
      </c>
      <c r="W56" s="137">
        <f t="shared" ca="1" si="20"/>
        <v>31.687649322392367</v>
      </c>
    </row>
    <row r="57" spans="1:23" s="137" customFormat="1">
      <c r="A57" s="137">
        <v>2021</v>
      </c>
      <c r="B57" s="147">
        <f t="shared" ca="1" si="23"/>
        <v>6.7999999999999988E-3</v>
      </c>
      <c r="C57" s="147">
        <f t="shared" ca="1" si="21"/>
        <v>4.4114060062099352</v>
      </c>
      <c r="D57" s="147">
        <f t="shared" ca="1" si="21"/>
        <v>7.5649122807017549E-2</v>
      </c>
      <c r="E57" s="147">
        <f t="shared" ca="1" si="21"/>
        <v>0.31475585284280944</v>
      </c>
      <c r="F57" s="147">
        <f t="shared" ca="1" si="21"/>
        <v>7.1</v>
      </c>
      <c r="G57" s="147"/>
      <c r="I57" s="137">
        <v>2021</v>
      </c>
      <c r="J57" s="147">
        <f t="shared" ca="1" si="24"/>
        <v>6.7999999999999988E-3</v>
      </c>
      <c r="K57" s="147">
        <f t="shared" ca="1" si="22"/>
        <v>3.7269857771676449</v>
      </c>
      <c r="L57" s="147">
        <f t="shared" ca="1" si="22"/>
        <v>7.2710753095096517E-2</v>
      </c>
      <c r="M57" s="147">
        <f t="shared" ca="1" si="22"/>
        <v>0</v>
      </c>
      <c r="N57" s="147">
        <f t="shared" ca="1" si="22"/>
        <v>7.1</v>
      </c>
      <c r="O57" s="147"/>
      <c r="R57" s="98">
        <v>2021</v>
      </c>
      <c r="S57" s="98">
        <f t="shared" ca="1" si="25"/>
        <v>33.07947494961045</v>
      </c>
      <c r="T57" s="98">
        <f t="shared" ca="1" si="26"/>
        <v>30.295823695174281</v>
      </c>
      <c r="U57" s="98">
        <v>2015</v>
      </c>
      <c r="W57" s="137">
        <f t="shared" ca="1" si="20"/>
        <v>31.687649322392367</v>
      </c>
    </row>
    <row r="58" spans="1:23" s="137" customFormat="1">
      <c r="A58" s="137">
        <v>2022</v>
      </c>
      <c r="B58" s="147">
        <f ca="1">B57</f>
        <v>6.7999999999999988E-3</v>
      </c>
      <c r="C58" s="147">
        <f t="shared" ca="1" si="21"/>
        <v>4.4114060062099352</v>
      </c>
      <c r="D58" s="147">
        <f t="shared" ca="1" si="21"/>
        <v>7.5649122807017549E-2</v>
      </c>
      <c r="E58" s="147">
        <f t="shared" ca="1" si="21"/>
        <v>0.31475585284280944</v>
      </c>
      <c r="F58" s="147">
        <f t="shared" ca="1" si="21"/>
        <v>7.1</v>
      </c>
      <c r="G58" s="147"/>
      <c r="I58" s="137">
        <v>2022</v>
      </c>
      <c r="J58" s="147">
        <f ca="1">J57</f>
        <v>6.7999999999999988E-3</v>
      </c>
      <c r="K58" s="147">
        <f t="shared" ca="1" si="22"/>
        <v>3.7269857771676449</v>
      </c>
      <c r="L58" s="147">
        <f t="shared" ca="1" si="22"/>
        <v>7.2710753095096517E-2</v>
      </c>
      <c r="M58" s="147">
        <f t="shared" ca="1" si="22"/>
        <v>0</v>
      </c>
      <c r="N58" s="147">
        <f t="shared" ca="1" si="22"/>
        <v>7.1</v>
      </c>
      <c r="O58" s="147"/>
      <c r="R58" s="98">
        <v>2022</v>
      </c>
      <c r="S58" s="98">
        <f t="shared" ca="1" si="25"/>
        <v>33.07947494961045</v>
      </c>
      <c r="T58" s="98">
        <f t="shared" ca="1" si="26"/>
        <v>30.295823695174281</v>
      </c>
      <c r="U58" s="98">
        <v>2015</v>
      </c>
      <c r="W58" s="137">
        <f t="shared" ca="1" si="20"/>
        <v>31.687649322392367</v>
      </c>
    </row>
    <row r="59" spans="1:23">
      <c r="F59" s="88"/>
    </row>
  </sheetData>
  <mergeCells count="6">
    <mergeCell ref="B3:G3"/>
    <mergeCell ref="J3:O3"/>
    <mergeCell ref="B24:G24"/>
    <mergeCell ref="J24:O24"/>
    <mergeCell ref="J43:O43"/>
    <mergeCell ref="B43:G43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Z58"/>
  <sheetViews>
    <sheetView zoomScale="70" zoomScaleNormal="70" workbookViewId="0">
      <selection activeCell="X21" sqref="X21"/>
    </sheetView>
  </sheetViews>
  <sheetFormatPr defaultColWidth="8.88671875" defaultRowHeight="14.4"/>
  <cols>
    <col min="1" max="1" width="8.88671875" style="137"/>
    <col min="2" max="2" width="13.109375" style="137" bestFit="1" customWidth="1"/>
    <col min="3" max="3" width="12" style="137" bestFit="1" customWidth="1"/>
    <col min="4" max="4" width="15.6640625" style="137" bestFit="1" customWidth="1"/>
    <col min="5" max="5" width="15.5546875" style="137" bestFit="1" customWidth="1"/>
    <col min="6" max="6" width="16.6640625" style="137" bestFit="1" customWidth="1"/>
    <col min="7" max="9" width="8.88671875" style="137"/>
    <col min="10" max="10" width="11.88671875" style="137" bestFit="1" customWidth="1"/>
    <col min="11" max="11" width="12" style="137" bestFit="1" customWidth="1"/>
    <col min="12" max="12" width="15.6640625" style="137" bestFit="1" customWidth="1"/>
    <col min="13" max="13" width="15.5546875" style="137" bestFit="1" customWidth="1"/>
    <col min="14" max="14" width="16.6640625" style="137" bestFit="1" customWidth="1"/>
    <col min="15" max="22" width="8.88671875" style="137"/>
    <col min="23" max="23" width="12.109375" style="137" customWidth="1"/>
    <col min="24" max="16384" width="8.88671875" style="137"/>
  </cols>
  <sheetData>
    <row r="1" spans="1:26">
      <c r="A1" s="81" t="s">
        <v>206</v>
      </c>
    </row>
    <row r="2" spans="1:26">
      <c r="A2" s="7" t="s">
        <v>207</v>
      </c>
    </row>
    <row r="3" spans="1:26">
      <c r="B3" s="286" t="s">
        <v>5</v>
      </c>
      <c r="C3" s="287"/>
      <c r="D3" s="287"/>
      <c r="E3" s="287"/>
      <c r="F3" s="287"/>
      <c r="G3" s="288"/>
      <c r="J3" s="286" t="s">
        <v>6</v>
      </c>
      <c r="K3" s="287"/>
      <c r="L3" s="287"/>
      <c r="M3" s="287"/>
      <c r="N3" s="287"/>
      <c r="O3" s="288"/>
      <c r="S3" s="7" t="s">
        <v>207</v>
      </c>
      <c r="X3" s="81" t="s">
        <v>222</v>
      </c>
    </row>
    <row r="4" spans="1:26">
      <c r="B4" s="137" t="s">
        <v>186</v>
      </c>
      <c r="C4" s="137" t="s">
        <v>187</v>
      </c>
      <c r="D4" s="137" t="s">
        <v>188</v>
      </c>
      <c r="E4" s="137" t="s">
        <v>189</v>
      </c>
      <c r="F4" s="137" t="s">
        <v>190</v>
      </c>
      <c r="G4" s="137" t="s">
        <v>191</v>
      </c>
      <c r="J4" s="137" t="s">
        <v>186</v>
      </c>
      <c r="K4" s="137" t="s">
        <v>187</v>
      </c>
      <c r="L4" s="137" t="s">
        <v>188</v>
      </c>
      <c r="M4" s="137" t="s">
        <v>189</v>
      </c>
      <c r="N4" s="137" t="s">
        <v>190</v>
      </c>
      <c r="O4" s="137" t="s">
        <v>191</v>
      </c>
      <c r="R4" s="134"/>
      <c r="S4" s="128" t="s">
        <v>5</v>
      </c>
      <c r="T4" s="128" t="s">
        <v>6</v>
      </c>
      <c r="U4" s="129" t="s">
        <v>10</v>
      </c>
      <c r="X4" s="137">
        <v>2010</v>
      </c>
      <c r="Y4" s="137">
        <v>0.90500000000000003</v>
      </c>
      <c r="Z4" s="148">
        <v>3.3599999999999998E-2</v>
      </c>
    </row>
    <row r="5" spans="1:26">
      <c r="B5" s="125" t="s">
        <v>204</v>
      </c>
      <c r="C5" s="125" t="s">
        <v>204</v>
      </c>
      <c r="D5" s="125" t="s">
        <v>204</v>
      </c>
      <c r="E5" s="125" t="s">
        <v>204</v>
      </c>
      <c r="F5" s="125" t="s">
        <v>204</v>
      </c>
      <c r="G5" s="125" t="s">
        <v>204</v>
      </c>
      <c r="H5" s="126"/>
      <c r="J5" s="125" t="s">
        <v>204</v>
      </c>
      <c r="K5" s="125" t="s">
        <v>204</v>
      </c>
      <c r="L5" s="125" t="s">
        <v>204</v>
      </c>
      <c r="M5" s="125" t="s">
        <v>204</v>
      </c>
      <c r="N5" s="125" t="s">
        <v>204</v>
      </c>
      <c r="O5" s="125" t="s">
        <v>204</v>
      </c>
      <c r="R5" s="135"/>
      <c r="S5" s="92" t="s">
        <v>205</v>
      </c>
      <c r="T5" s="92" t="s">
        <v>205</v>
      </c>
      <c r="U5" s="131" t="s">
        <v>205</v>
      </c>
      <c r="W5" s="150" t="s">
        <v>231</v>
      </c>
      <c r="X5" s="137">
        <v>2011</v>
      </c>
      <c r="Y5" s="137">
        <v>0.91</v>
      </c>
      <c r="Z5" s="148">
        <v>5.7999999999999996E-3</v>
      </c>
    </row>
    <row r="6" spans="1:26">
      <c r="A6" s="137">
        <v>2010</v>
      </c>
      <c r="B6" s="137">
        <f ca="1">AVERAGEIF('Energitilsynet_ELCC prices'!$8:$8,'Electricity distribution (2)'!A6,'Energitilsynet_ELCC prices'!$B11:$DK11)</f>
        <v>2.365833333333335</v>
      </c>
      <c r="C6" s="137">
        <f ca="1">AVERAGEIF('Energitilsynet_ELCC prices'!$8:$8,A6,'Energitilsynet_ELCC prices'!$B12:$DK12)</f>
        <v>12.151243146929824</v>
      </c>
      <c r="D6" s="137">
        <f ca="1">AVERAGEIF('Energitilsynet_ELCC prices'!$8:$8,A6,'Energitilsynet_ELCC prices'!$B$13:$DK$13)</f>
        <v>13.850572102258626</v>
      </c>
      <c r="E6" s="137">
        <f ca="1">AVERAGEIF('Energitilsynet_ELCC prices'!$8:$8,A6,'Energitilsynet_ELCC prices'!$B$14:$DK$14)</f>
        <v>0.84194184231069469</v>
      </c>
      <c r="F6" s="137">
        <f ca="1">AVERAGEIF('Energitilsynet_ELCC prices'!$8:$8,'Electricity distribution (2)'!$A$6,'Energitilsynet_ELCC prices'!$B$15:$DK$15)</f>
        <v>4.0999999999999996</v>
      </c>
      <c r="G6" s="137">
        <f ca="1">AVERAGEIF('Energitilsynet_ELCC prices'!$8:$8,'Electricity distribution (2)'!$A6,'Energitilsynet_ELCC prices'!$B$16:$DK$16)</f>
        <v>8.7083333333333357</v>
      </c>
      <c r="I6" s="137">
        <v>2010</v>
      </c>
      <c r="J6" s="137">
        <f ca="1">AVERAGEIF('Energitilsynet_ELCC prices'!$8:$8,'Electricity distribution (2)'!I6,'Energitilsynet_ELCC prices'!$B$28:$DK$28)</f>
        <v>3</v>
      </c>
      <c r="K6" s="137">
        <f ca="1">AVERAGEIF('Energitilsynet_ELCC prices'!$8:$8,'Electricity distribution (2)'!I6,'Energitilsynet_ELCC prices'!$B$29:$DK$29)</f>
        <v>17.692029748706585</v>
      </c>
      <c r="L6" s="137">
        <f ca="1">AVERAGEIF('Energitilsynet_ELCC prices'!$8:$8,'Electricity distribution (2)'!I6,'Energitilsynet_ELCC prices'!$B$30:$DK$30)</f>
        <v>18.105980941704036</v>
      </c>
      <c r="M6" s="137">
        <f ca="1">AVERAGEIF('Energitilsynet_ELCC prices'!$8:$8,'Electricity distribution (2)'!I6,'Energitilsynet_ELCC prices'!$B$31:$DK$31)</f>
        <v>0.99250000000000005</v>
      </c>
      <c r="N6" s="137">
        <f ca="1">AVERAGEIF('Energitilsynet_ELCC prices'!$8:$8,'Electricity distribution (2)'!I6,'Energitilsynet_ELCC prices'!$B$32:$DK$32)</f>
        <v>9.6916666666666682</v>
      </c>
      <c r="O6" s="137">
        <f ca="1">AVERAGEIF('Energitilsynet_ELCC prices'!$8:$8,'Electricity distribution (2)'!I6,'Energitilsynet_ELCC prices'!$B$33:$DK$33)</f>
        <v>7.1666666666666679</v>
      </c>
      <c r="R6" s="130">
        <v>2010</v>
      </c>
      <c r="S6" s="127">
        <f ca="1">SUM(B6:G6)*10/3.6</f>
        <v>116.71645488379392</v>
      </c>
      <c r="T6" s="128">
        <f ca="1">SUM(J6:O6)*10/3.6</f>
        <v>157.35790006595545</v>
      </c>
      <c r="U6" s="129">
        <v>2010</v>
      </c>
      <c r="W6" s="137">
        <f ca="1">AVERAGE(S6:T6)</f>
        <v>137.03717747487468</v>
      </c>
      <c r="X6" s="137">
        <v>2012</v>
      </c>
      <c r="Y6" s="137">
        <v>0.93600000000000005</v>
      </c>
      <c r="Z6" s="148">
        <v>2.87E-2</v>
      </c>
    </row>
    <row r="7" spans="1:26">
      <c r="A7" s="137">
        <v>2011</v>
      </c>
      <c r="B7" s="137">
        <f>AVERAGEIF('Energitilsynet_ELCC prices'!$8:$8,'Electricity distribution (2)'!A7,'Energitilsynet_ELCC prices'!$11:$11)</f>
        <v>2.3799999999999994</v>
      </c>
      <c r="C7" s="137">
        <f ca="1">AVERAGEIF('Energitilsynet_ELCC prices'!$8:$8,A7,'Energitilsynet_ELCC prices'!$B$12:$DK$12)</f>
        <v>12.467476525821597</v>
      </c>
      <c r="D7" s="137">
        <f ca="1">AVERAGEIF('Energitilsynet_ELCC prices'!$8:$8,A7,'Energitilsynet_ELCC prices'!$B$13:$DK$13)</f>
        <v>14.318066448801737</v>
      </c>
      <c r="E7" s="137">
        <f ca="1">AVERAGEIF('Energitilsynet_ELCC prices'!$8:$8,A7,'Energitilsynet_ELCC prices'!$B$14:$DK$14)</f>
        <v>0.87942848020434139</v>
      </c>
      <c r="F7" s="137">
        <f ca="1">AVERAGEIF('Energitilsynet_ELCC prices'!$8:$8,'Electricity distribution (2)'!$A7,'Energitilsynet_ELCC prices'!$B$15:$DK$15)</f>
        <v>7.416666666666667</v>
      </c>
      <c r="G7" s="137">
        <f ca="1">AVERAGEIF('Energitilsynet_ELCC prices'!$8:$8,'Electricity distribution (2)'!$A7,'Energitilsynet_ELCC prices'!$B$16:$DK$16)</f>
        <v>8.091666666666665</v>
      </c>
      <c r="I7" s="137">
        <v>2011</v>
      </c>
      <c r="J7" s="137">
        <f ca="1">AVERAGEIF('Energitilsynet_ELCC prices'!$8:$8,'Electricity distribution (2)'!I7,'Energitilsynet_ELCC prices'!$B$28:$DK$28)</f>
        <v>3</v>
      </c>
      <c r="K7" s="137">
        <f ca="1">AVERAGEIF('Energitilsynet_ELCC prices'!$8:$8,'Electricity distribution (2)'!I7,'Energitilsynet_ELCC prices'!$B$29:$DK$29)</f>
        <v>18.697011722192837</v>
      </c>
      <c r="L7" s="137">
        <f ca="1">AVERAGEIF('Energitilsynet_ELCC prices'!$8:$8,'Electricity distribution (2)'!I7,'Energitilsynet_ELCC prices'!$B$30:$DK$30)</f>
        <v>17.961641583054629</v>
      </c>
      <c r="M7" s="137">
        <f ca="1">AVERAGEIF('Energitilsynet_ELCC prices'!$8:$8,'Electricity distribution (2)'!I7,'Energitilsynet_ELCC prices'!$B$31:$DK$31)</f>
        <v>0.92083333333333339</v>
      </c>
      <c r="N7" s="137">
        <f ca="1">AVERAGEIF('Energitilsynet_ELCC prices'!$8:$8,'Electricity distribution (2)'!I7,'Energitilsynet_ELCC prices'!$B$32:$DK$32)</f>
        <v>7.416666666666667</v>
      </c>
      <c r="O7" s="137">
        <f ca="1">AVERAGEIF('Energitilsynet_ELCC prices'!$8:$8,'Electricity distribution (2)'!I7,'Energitilsynet_ELCC prices'!$B$33:$DK$33)</f>
        <v>8.091666666666665</v>
      </c>
      <c r="R7" s="130">
        <v>2011</v>
      </c>
      <c r="S7" s="130">
        <f t="shared" ref="S7:S11" ca="1" si="0">SUM(B7:G7)*10/3.6</f>
        <v>126.53695774489171</v>
      </c>
      <c r="T7" s="92">
        <f t="shared" ref="T7:T11" ca="1" si="1">SUM(J7:O7)*10/3.6</f>
        <v>155.79949992198371</v>
      </c>
      <c r="U7" s="131">
        <v>2011</v>
      </c>
      <c r="W7" s="137">
        <f t="shared" ref="W7:W18" ca="1" si="2">AVERAGE(S7:T7)</f>
        <v>141.16822883343769</v>
      </c>
      <c r="X7" s="137">
        <v>2013</v>
      </c>
      <c r="Y7" s="137">
        <v>0.95199999999999996</v>
      </c>
      <c r="Z7" s="148">
        <v>1.6899999999999998E-2</v>
      </c>
    </row>
    <row r="8" spans="1:26">
      <c r="A8" s="137">
        <v>2012</v>
      </c>
      <c r="B8" s="137">
        <f>AVERAGEIF('Energitilsynet_ELCC prices'!$8:$8,'Electricity distribution (2)'!A8,'Energitilsynet_ELCC prices'!$11:$11)</f>
        <v>2.5289999999999999</v>
      </c>
      <c r="C8" s="137">
        <f ca="1">AVERAGEIF('Energitilsynet_ELCC prices'!$8:$8,A8,'Energitilsynet_ELCC prices'!$B$12:$DK$12)</f>
        <v>13.709866226546211</v>
      </c>
      <c r="D8" s="137">
        <f ca="1">AVERAGEIF('Energitilsynet_ELCC prices'!$8:$8,A8,'Energitilsynet_ELCC prices'!$B$13:$DK$13)</f>
        <v>14.163703703703703</v>
      </c>
      <c r="E8" s="137">
        <f ca="1">AVERAGEIF('Energitilsynet_ELCC prices'!$8:$8,A8,'Energitilsynet_ELCC prices'!$B$14:$DK$14)</f>
        <v>0.87111007462686574</v>
      </c>
      <c r="F8" s="137">
        <f ca="1">AVERAGEIF('Energitilsynet_ELCC prices'!$8:$8,'Electricity distribution (2)'!$A8,'Energitilsynet_ELCC prices'!$B$15:$DK$15)</f>
        <v>7.541666666666667</v>
      </c>
      <c r="G8" s="137">
        <f ca="1">AVERAGEIF('Energitilsynet_ELCC prices'!$8:$8,'Electricity distribution (2)'!$A8,'Energitilsynet_ELCC prices'!$B$16:$DK$16)</f>
        <v>16.033333333333335</v>
      </c>
      <c r="I8" s="137">
        <v>2012</v>
      </c>
      <c r="J8" s="137">
        <f ca="1">AVERAGEIF('Energitilsynet_ELCC prices'!$8:$8,'Electricity distribution (2)'!I8,'Energitilsynet_ELCC prices'!$B$28:$DK$28)</f>
        <v>3</v>
      </c>
      <c r="K8" s="137">
        <f ca="1">AVERAGEIF('Energitilsynet_ELCC prices'!$8:$8,'Electricity distribution (2)'!I8,'Energitilsynet_ELCC prices'!$B$29:$DK$29)</f>
        <v>19.49213407590759</v>
      </c>
      <c r="L8" s="137">
        <f ca="1">AVERAGEIF('Energitilsynet_ELCC prices'!$8:$8,'Electricity distribution (2)'!I8,'Energitilsynet_ELCC prices'!$B$30:$DK$30)</f>
        <v>17.985764928822338</v>
      </c>
      <c r="M8" s="137">
        <f ca="1">AVERAGEIF('Energitilsynet_ELCC prices'!$8:$8,'Electricity distribution (2)'!I8,'Energitilsynet_ELCC prices'!$B$31:$DK$31)</f>
        <v>0.96801282051282034</v>
      </c>
      <c r="N8" s="137">
        <f ca="1">AVERAGEIF('Energitilsynet_ELCC prices'!$8:$8,'Electricity distribution (2)'!I8,'Energitilsynet_ELCC prices'!$B$32:$DK$32)</f>
        <v>7.541666666666667</v>
      </c>
      <c r="O8" s="137">
        <f ca="1">AVERAGEIF('Energitilsynet_ELCC prices'!$8:$8,'Electricity distribution (2)'!I8,'Energitilsynet_ELCC prices'!$B$33:$DK$33)</f>
        <v>16.033333333333335</v>
      </c>
      <c r="R8" s="130">
        <v>2012</v>
      </c>
      <c r="S8" s="130">
        <f t="shared" ca="1" si="0"/>
        <v>152.35744445799105</v>
      </c>
      <c r="T8" s="92">
        <f t="shared" ca="1" si="1"/>
        <v>180.61364395900765</v>
      </c>
      <c r="U8" s="131">
        <v>2012</v>
      </c>
      <c r="W8" s="137">
        <f t="shared" ca="1" si="2"/>
        <v>166.48554420849933</v>
      </c>
      <c r="X8" s="137">
        <v>2014</v>
      </c>
      <c r="Y8" s="137">
        <v>0.96099999999999997</v>
      </c>
      <c r="Z8" s="148">
        <v>9.1999999999999998E-3</v>
      </c>
    </row>
    <row r="9" spans="1:26">
      <c r="A9" s="137">
        <v>2013</v>
      </c>
      <c r="B9" s="137">
        <f>AVERAGEIF('Energitilsynet_ELCC prices'!$8:$8,'Electricity distribution (2)'!A9,'Energitilsynet_ELCC prices'!$11:$11)</f>
        <v>2.5412499999999993</v>
      </c>
      <c r="C9" s="137">
        <f ca="1">AVERAGEIF('Energitilsynet_ELCC prices'!$8:$8,A9,'Energitilsynet_ELCC prices'!$B$12:$DK$12)</f>
        <v>14.80074208443272</v>
      </c>
      <c r="D9" s="137">
        <f ca="1">AVERAGEIF('Energitilsynet_ELCC prices'!$8:$8,A9,'Energitilsynet_ELCC prices'!$B$13:$DK$13)</f>
        <v>13.787419058130974</v>
      </c>
      <c r="E9" s="137">
        <f ca="1">AVERAGEIF('Energitilsynet_ELCC prices'!$8:$8,A9,'Energitilsynet_ELCC prices'!$B$14:$DK$14)</f>
        <v>0.66294959128065323</v>
      </c>
      <c r="F9" s="137">
        <f ca="1">AVERAGEIF('Energitilsynet_ELCC prices'!$8:$8,'Electricity distribution (2)'!$A9,'Energitilsynet_ELCC prices'!$B$15:$DK$15)</f>
        <v>6.9000000000000012</v>
      </c>
      <c r="G9" s="137">
        <f ca="1">AVERAGEIF('Energitilsynet_ELCC prices'!$8:$8,'Electricity distribution (2)'!$A9,'Energitilsynet_ELCC prices'!$B$16:$DK$16)</f>
        <v>17.508333333333329</v>
      </c>
      <c r="I9" s="137">
        <v>2013</v>
      </c>
      <c r="J9" s="137">
        <f ca="1">AVERAGEIF('Energitilsynet_ELCC prices'!$8:$8,'Electricity distribution (2)'!I9,'Energitilsynet_ELCC prices'!$B$28:$DK$28)</f>
        <v>3</v>
      </c>
      <c r="K9" s="137">
        <f ca="1">AVERAGEIF('Energitilsynet_ELCC prices'!$8:$8,'Electricity distribution (2)'!I9,'Energitilsynet_ELCC prices'!$B$29:$DK$29)</f>
        <v>23.093178238508525</v>
      </c>
      <c r="L9" s="137">
        <f ca="1">AVERAGEIF('Energitilsynet_ELCC prices'!$8:$8,'Electricity distribution (2)'!I9,'Energitilsynet_ELCC prices'!$B$30:$DK$30)</f>
        <v>15.917814404432134</v>
      </c>
      <c r="M9" s="137">
        <f ca="1">AVERAGEIF('Energitilsynet_ELCC prices'!$8:$8,'Electricity distribution (2)'!I9,'Energitilsynet_ELCC prices'!$B$31:$DK$31)</f>
        <v>0.17083333333333328</v>
      </c>
      <c r="N9" s="137">
        <f ca="1">AVERAGEIF('Energitilsynet_ELCC prices'!$8:$8,'Electricity distribution (2)'!I9,'Energitilsynet_ELCC prices'!$B$32:$DK$32)</f>
        <v>6.9000000000000012</v>
      </c>
      <c r="O9" s="137">
        <f ca="1">AVERAGEIF('Energitilsynet_ELCC prices'!$8:$8,'Electricity distribution (2)'!I9,'Energitilsynet_ELCC prices'!$B$33:$DK$33)</f>
        <v>17.508333333333329</v>
      </c>
      <c r="R9" s="130">
        <v>2013</v>
      </c>
      <c r="S9" s="130">
        <f t="shared" ca="1" si="0"/>
        <v>156.11303907549353</v>
      </c>
      <c r="T9" s="92">
        <f t="shared" ca="1" si="1"/>
        <v>184.97266474890921</v>
      </c>
      <c r="U9" s="131">
        <v>2013</v>
      </c>
      <c r="W9" s="137">
        <f t="shared" ca="1" si="2"/>
        <v>170.54285191220137</v>
      </c>
      <c r="X9" s="137">
        <v>2015</v>
      </c>
      <c r="Y9" s="137">
        <v>0.97599999999999998</v>
      </c>
      <c r="Z9" s="148">
        <v>1.5299999999999999E-2</v>
      </c>
    </row>
    <row r="10" spans="1:26">
      <c r="A10" s="137">
        <v>2014</v>
      </c>
      <c r="B10" s="137">
        <f>AVERAGEIF('Energitilsynet_ELCC prices'!$8:$8,'Electricity distribution (2)'!A10,'Energitilsynet_ELCC prices'!$11:$11)</f>
        <v>3.1537500000000005</v>
      </c>
      <c r="C10" s="137">
        <f ca="1">AVERAGEIF('Energitilsynet_ELCC prices'!$8:$8,A10,'Energitilsynet_ELCC prices'!$B$12:$DK$12)</f>
        <v>14.64478589136804</v>
      </c>
      <c r="D10" s="137">
        <f ca="1">AVERAGEIF('Energitilsynet_ELCC prices'!$8:$8,A10,'Energitilsynet_ELCC prices'!$B$13:$DK$13)</f>
        <v>14.855833333333335</v>
      </c>
      <c r="E10" s="137">
        <f ca="1">AVERAGEIF('Energitilsynet_ELCC prices'!$8:$8,A10,'Energitilsynet_ELCC prices'!$B$14:$DK$14)</f>
        <v>0.66797390109890087</v>
      </c>
      <c r="F10" s="137">
        <f ca="1">AVERAGEIF('Energitilsynet_ELCC prices'!$8:$8,'Electricity distribution (2)'!$A10,'Energitilsynet_ELCC prices'!$B$15:$DK$15)</f>
        <v>6.916666666666667</v>
      </c>
      <c r="G10" s="137">
        <f ca="1">AVERAGEIF('Energitilsynet_ELCC prices'!$8:$8,'Electricity distribution (2)'!$A10,'Energitilsynet_ELCC prices'!$B$16:$DK$16)</f>
        <v>21.775000000000002</v>
      </c>
      <c r="I10" s="137">
        <v>2014</v>
      </c>
      <c r="J10" s="137">
        <f ca="1">AVERAGEIF('Energitilsynet_ELCC prices'!$8:$8,'Electricity distribution (2)'!I10,'Energitilsynet_ELCC prices'!$B$28:$DK$28)</f>
        <v>3</v>
      </c>
      <c r="K10" s="137">
        <f ca="1">AVERAGEIF('Energitilsynet_ELCC prices'!$8:$8,'Electricity distribution (2)'!I10,'Energitilsynet_ELCC prices'!$B$29:$DK$29)</f>
        <v>26.424914414081972</v>
      </c>
      <c r="L10" s="137">
        <f ca="1">AVERAGEIF('Energitilsynet_ELCC prices'!$8:$8,'Electricity distribution (2)'!I10,'Energitilsynet_ELCC prices'!$B$30:$DK$30)</f>
        <v>12.608528505392911</v>
      </c>
      <c r="M10" s="137">
        <f ca="1">AVERAGEIF('Energitilsynet_ELCC prices'!$8:$8,'Electricity distribution (2)'!I10,'Energitilsynet_ELCC prices'!$B$31:$DK$31)</f>
        <v>0.17583333333333337</v>
      </c>
      <c r="N10" s="137">
        <f ca="1">AVERAGEIF('Energitilsynet_ELCC prices'!$8:$8,'Electricity distribution (2)'!I10,'Energitilsynet_ELCC prices'!$B$32:$DK$32)</f>
        <v>6.916666666666667</v>
      </c>
      <c r="O10" s="137">
        <f ca="1">AVERAGEIF('Energitilsynet_ELCC prices'!$8:$8,'Electricity distribution (2)'!I10,'Energitilsynet_ELCC prices'!$B$33:$DK$33)</f>
        <v>21.775000000000002</v>
      </c>
      <c r="R10" s="130">
        <v>2014</v>
      </c>
      <c r="S10" s="130">
        <f t="shared" ca="1" si="0"/>
        <v>172.26113831240818</v>
      </c>
      <c r="T10" s="92">
        <f t="shared" ca="1" si="1"/>
        <v>196.94706366520802</v>
      </c>
      <c r="U10" s="131">
        <v>2014</v>
      </c>
      <c r="W10" s="137">
        <f t="shared" ca="1" si="2"/>
        <v>184.60410098880811</v>
      </c>
      <c r="X10" s="137">
        <v>2016</v>
      </c>
      <c r="Y10" s="137">
        <v>0.98199999999999998</v>
      </c>
      <c r="Z10" s="148">
        <v>6.7000000000000002E-3</v>
      </c>
    </row>
    <row r="11" spans="1:26">
      <c r="A11" s="137">
        <v>2015</v>
      </c>
      <c r="B11" s="137">
        <f>AVERAGEIF('Energitilsynet_ELCC prices'!$8:$8,'Electricity distribution (2)'!A11,'Energitilsynet_ELCC prices'!$11:$11)</f>
        <v>2.5645000000000002</v>
      </c>
      <c r="C11" s="137">
        <f ca="1">AVERAGEIF('Energitilsynet_ELCC prices'!$8:$8,A11,'Energitilsynet_ELCC prices'!$B$12:$DK$12)</f>
        <v>14.88586105544422</v>
      </c>
      <c r="D11" s="137">
        <f ca="1">AVERAGEIF('Energitilsynet_ELCC prices'!$8:$8,A11,'Energitilsynet_ELCC prices'!$B$13:$DK$13)</f>
        <v>14.646032653061223</v>
      </c>
      <c r="E11" s="137">
        <f ca="1">AVERAGEIF('Energitilsynet_ELCC prices'!$8:$8,A11,'Energitilsynet_ELCC prices'!$B$14:$DK$14)</f>
        <v>0.6433186813186812</v>
      </c>
      <c r="F11" s="137">
        <f ca="1">AVERAGEIF('Energitilsynet_ELCC prices'!$8:$8,'Electricity distribution (2)'!$A11,'Energitilsynet_ELCC prices'!$B$15:$DK$15)</f>
        <v>7.1</v>
      </c>
      <c r="G11" s="137">
        <f ca="1">AVERAGEIF('Energitilsynet_ELCC prices'!$8:$8,'Electricity distribution (2)'!$A11,'Energitilsynet_ELCC prices'!$B$16:$DK$16)</f>
        <v>22.866666666666671</v>
      </c>
      <c r="I11" s="137">
        <v>2015</v>
      </c>
      <c r="J11" s="137">
        <f ca="1">AVERAGEIF('Energitilsynet_ELCC prices'!$8:$8,'Electricity distribution (2)'!I11,'Energitilsynet_ELCC prices'!$B$28:$DK$28)</f>
        <v>3</v>
      </c>
      <c r="K11" s="137">
        <f ca="1">AVERAGEIF('Energitilsynet_ELCC prices'!$8:$8,'Electricity distribution (2)'!I11,'Energitilsynet_ELCC prices'!$B$29:$DK$29)</f>
        <v>28.208377627360171</v>
      </c>
      <c r="L11" s="137">
        <f ca="1">AVERAGEIF('Energitilsynet_ELCC prices'!$8:$8,'Electricity distribution (2)'!I11,'Energitilsynet_ELCC prices'!$B$30:$DK$30)</f>
        <v>11.595845303867403</v>
      </c>
      <c r="M11" s="137">
        <f ca="1">AVERAGEIF('Energitilsynet_ELCC prices'!$8:$8,'Electricity distribution (2)'!I11,'Energitilsynet_ELCC prices'!$B$31:$DK$31)</f>
        <v>0.16431407035175893</v>
      </c>
      <c r="N11" s="137">
        <f ca="1">AVERAGEIF('Energitilsynet_ELCC prices'!$8:$8,'Electricity distribution (2)'!I11,'Energitilsynet_ELCC prices'!$B$32:$DK$32)</f>
        <v>7.1</v>
      </c>
      <c r="O11" s="137">
        <f ca="1">AVERAGEIF('Energitilsynet_ELCC prices'!$8:$8,'Electricity distribution (2)'!I11,'Energitilsynet_ELCC prices'!$B$33:$DK$33)</f>
        <v>22.866666666666671</v>
      </c>
      <c r="R11" s="132">
        <v>2015</v>
      </c>
      <c r="S11" s="132">
        <f t="shared" ca="1" si="0"/>
        <v>174.18438626803001</v>
      </c>
      <c r="T11" s="105">
        <f t="shared" ca="1" si="1"/>
        <v>202.59778796735</v>
      </c>
      <c r="U11" s="133">
        <v>2015</v>
      </c>
      <c r="W11" s="137">
        <f t="shared" ca="1" si="2"/>
        <v>188.39108711769001</v>
      </c>
      <c r="X11" s="137">
        <v>2017</v>
      </c>
      <c r="Y11" s="137">
        <v>1</v>
      </c>
      <c r="Z11" s="148">
        <v>1.8100000000000002E-2</v>
      </c>
    </row>
    <row r="12" spans="1:26">
      <c r="A12" s="137">
        <v>2016</v>
      </c>
      <c r="B12" s="147">
        <f>B11</f>
        <v>2.5645000000000002</v>
      </c>
      <c r="C12" s="147">
        <f t="shared" ref="C12:F18" ca="1" si="3">C11</f>
        <v>14.88586105544422</v>
      </c>
      <c r="D12" s="147">
        <f t="shared" ca="1" si="3"/>
        <v>14.646032653061223</v>
      </c>
      <c r="E12" s="147">
        <f t="shared" ca="1" si="3"/>
        <v>0.6433186813186812</v>
      </c>
      <c r="F12" s="147">
        <f t="shared" ca="1" si="3"/>
        <v>7.1</v>
      </c>
      <c r="G12" s="147">
        <f ca="1">AVERAGEIF('Energitilsynet_ELCC prices'!$8:$8,'Electricity distribution (2)'!$A12,'Energitilsynet_ELCC prices'!$B$16:$DK$16)</f>
        <v>22.566666666666666</v>
      </c>
      <c r="I12" s="137">
        <v>2016</v>
      </c>
      <c r="J12" s="147">
        <f ca="1">J11</f>
        <v>3</v>
      </c>
      <c r="K12" s="147">
        <f t="shared" ref="K12:N18" ca="1" si="4">K11</f>
        <v>28.208377627360171</v>
      </c>
      <c r="L12" s="147">
        <f t="shared" ca="1" si="4"/>
        <v>11.595845303867403</v>
      </c>
      <c r="M12" s="147">
        <f t="shared" ca="1" si="4"/>
        <v>0.16431407035175893</v>
      </c>
      <c r="N12" s="147">
        <f t="shared" ca="1" si="4"/>
        <v>7.1</v>
      </c>
      <c r="O12" s="147">
        <f ca="1">AVERAGEIF('Energitilsynet_ELCC prices'!$8:$8,'Electricity distribution (2)'!$A12,'Energitilsynet_ELCC prices'!$B$16:$DK$16)</f>
        <v>22.566666666666666</v>
      </c>
      <c r="R12" s="98">
        <v>2016</v>
      </c>
      <c r="S12" s="98">
        <f ca="1">SUM(B12:G12)*10/3.6</f>
        <v>173.35105293469664</v>
      </c>
      <c r="T12" s="98">
        <f ca="1">SUM(J12:O12)*10/3.6</f>
        <v>201.76445463401663</v>
      </c>
      <c r="U12" s="98">
        <v>2015</v>
      </c>
      <c r="W12" s="137">
        <f t="shared" ca="1" si="2"/>
        <v>187.55775378435663</v>
      </c>
      <c r="X12" s="137">
        <v>2018</v>
      </c>
      <c r="Y12" s="137">
        <v>1.02</v>
      </c>
      <c r="Z12" s="148">
        <v>1.9900000000000001E-2</v>
      </c>
    </row>
    <row r="13" spans="1:26">
      <c r="A13" s="137">
        <v>2017</v>
      </c>
      <c r="B13" s="147">
        <f t="shared" ref="B13:B17" si="5">B12</f>
        <v>2.5645000000000002</v>
      </c>
      <c r="C13" s="147">
        <f t="shared" ca="1" si="3"/>
        <v>14.88586105544422</v>
      </c>
      <c r="D13" s="147">
        <f t="shared" ca="1" si="3"/>
        <v>14.646032653061223</v>
      </c>
      <c r="E13" s="147">
        <f t="shared" ca="1" si="3"/>
        <v>0.6433186813186812</v>
      </c>
      <c r="F13" s="147">
        <f t="shared" ca="1" si="3"/>
        <v>7.1</v>
      </c>
      <c r="G13" s="147">
        <f ca="1">AVERAGEIF('Energitilsynet_ELCC prices'!$8:$8,'Electricity distribution (2)'!$A13,'Energitilsynet_ELCC prices'!$B$16:$DK$16)</f>
        <v>15.714166666666671</v>
      </c>
      <c r="I13" s="137">
        <v>2017</v>
      </c>
      <c r="J13" s="147">
        <f t="shared" ref="J13:J17" ca="1" si="6">J12</f>
        <v>3</v>
      </c>
      <c r="K13" s="147">
        <f t="shared" ca="1" si="4"/>
        <v>28.208377627360171</v>
      </c>
      <c r="L13" s="147">
        <f t="shared" ca="1" si="4"/>
        <v>11.595845303867403</v>
      </c>
      <c r="M13" s="147">
        <f t="shared" ca="1" si="4"/>
        <v>0.16431407035175893</v>
      </c>
      <c r="N13" s="147">
        <f t="shared" ca="1" si="4"/>
        <v>7.1</v>
      </c>
      <c r="O13" s="147">
        <f ca="1">AVERAGEIF('Energitilsynet_ELCC prices'!$8:$8,'Electricity distribution (2)'!$A13,'Energitilsynet_ELCC prices'!$B$16:$DK$16)</f>
        <v>15.714166666666671</v>
      </c>
      <c r="R13" s="98">
        <v>2017</v>
      </c>
      <c r="S13" s="98">
        <f t="shared" ref="S13:S18" ca="1" si="7">SUM(B13:G13)*10/3.6</f>
        <v>154.31633071247444</v>
      </c>
      <c r="T13" s="98">
        <f t="shared" ref="T13:T18" ca="1" si="8">SUM(J13:O13)*10/3.6</f>
        <v>182.72973241179443</v>
      </c>
      <c r="U13" s="98">
        <v>2015</v>
      </c>
      <c r="W13" s="137">
        <f t="shared" ca="1" si="2"/>
        <v>168.52303156213443</v>
      </c>
      <c r="X13" s="137">
        <v>2019</v>
      </c>
      <c r="Y13" s="137">
        <v>1.042</v>
      </c>
      <c r="Z13" s="148">
        <v>2.12E-2</v>
      </c>
    </row>
    <row r="14" spans="1:26">
      <c r="A14" s="137">
        <v>2018</v>
      </c>
      <c r="B14" s="147">
        <f t="shared" si="5"/>
        <v>2.5645000000000002</v>
      </c>
      <c r="C14" s="147">
        <f t="shared" ca="1" si="3"/>
        <v>14.88586105544422</v>
      </c>
      <c r="D14" s="147">
        <f t="shared" ca="1" si="3"/>
        <v>14.646032653061223</v>
      </c>
      <c r="E14" s="147">
        <f t="shared" ca="1" si="3"/>
        <v>0.6433186813186812</v>
      </c>
      <c r="F14" s="147">
        <f t="shared" ca="1" si="3"/>
        <v>7.1</v>
      </c>
      <c r="G14" s="147">
        <f ca="1">AVERAGEIF('Energitilsynet_ELCC prices'!$8:$8,'Electricity distribution (2)'!$A14,'Energitilsynet_ELCC prices'!$B$16:$DK$16)</f>
        <v>12.254166666666668</v>
      </c>
      <c r="I14" s="137">
        <v>2018</v>
      </c>
      <c r="J14" s="147">
        <f t="shared" ca="1" si="6"/>
        <v>3</v>
      </c>
      <c r="K14" s="147">
        <f t="shared" ca="1" si="4"/>
        <v>28.208377627360171</v>
      </c>
      <c r="L14" s="147">
        <f t="shared" ca="1" si="4"/>
        <v>11.595845303867403</v>
      </c>
      <c r="M14" s="147">
        <f t="shared" ca="1" si="4"/>
        <v>0.16431407035175893</v>
      </c>
      <c r="N14" s="147">
        <f t="shared" ca="1" si="4"/>
        <v>7.1</v>
      </c>
      <c r="O14" s="147">
        <f ca="1">AVERAGEIF('Energitilsynet_ELCC prices'!$8:$8,'Electricity distribution (2)'!$A14,'Energitilsynet_ELCC prices'!$B$16:$DK$16)</f>
        <v>12.254166666666668</v>
      </c>
      <c r="R14" s="98">
        <v>2018</v>
      </c>
      <c r="S14" s="98">
        <f t="shared" ca="1" si="7"/>
        <v>144.70521960136332</v>
      </c>
      <c r="T14" s="98">
        <f t="shared" ca="1" si="8"/>
        <v>173.11862130068334</v>
      </c>
      <c r="U14" s="98">
        <v>2015</v>
      </c>
      <c r="W14" s="137">
        <f t="shared" ca="1" si="2"/>
        <v>158.91192045102332</v>
      </c>
      <c r="X14" s="137">
        <v>2020</v>
      </c>
      <c r="Y14" s="137">
        <v>1.0649999999999999</v>
      </c>
      <c r="Z14" s="148">
        <v>2.2700000000000001E-2</v>
      </c>
    </row>
    <row r="15" spans="1:26">
      <c r="A15" s="137">
        <v>2019</v>
      </c>
      <c r="B15" s="147">
        <f t="shared" si="5"/>
        <v>2.5645000000000002</v>
      </c>
      <c r="C15" s="147">
        <f t="shared" ca="1" si="3"/>
        <v>14.88586105544422</v>
      </c>
      <c r="D15" s="147">
        <f t="shared" ca="1" si="3"/>
        <v>14.646032653061223</v>
      </c>
      <c r="E15" s="147">
        <f t="shared" ca="1" si="3"/>
        <v>0.6433186813186812</v>
      </c>
      <c r="F15" s="147">
        <f t="shared" ca="1" si="3"/>
        <v>7.1</v>
      </c>
      <c r="G15" s="147">
        <f ca="1">AVERAGEIF('Energitilsynet_ELCC prices'!$8:$8,'Electricity distribution (2)'!$A15,'Energitilsynet_ELCC prices'!$B$16:$DK$16)</f>
        <v>8.7941666666666674</v>
      </c>
      <c r="I15" s="137">
        <v>2019</v>
      </c>
      <c r="J15" s="147">
        <f t="shared" ca="1" si="6"/>
        <v>3</v>
      </c>
      <c r="K15" s="147">
        <f t="shared" ca="1" si="4"/>
        <v>28.208377627360171</v>
      </c>
      <c r="L15" s="147">
        <f t="shared" ca="1" si="4"/>
        <v>11.595845303867403</v>
      </c>
      <c r="M15" s="147">
        <f t="shared" ca="1" si="4"/>
        <v>0.16431407035175893</v>
      </c>
      <c r="N15" s="147">
        <f t="shared" ca="1" si="4"/>
        <v>7.1</v>
      </c>
      <c r="O15" s="147">
        <f ca="1">AVERAGEIF('Energitilsynet_ELCC prices'!$8:$8,'Electricity distribution (2)'!$A15,'Energitilsynet_ELCC prices'!$B$16:$DK$16)</f>
        <v>8.7941666666666674</v>
      </c>
      <c r="R15" s="98">
        <v>2019</v>
      </c>
      <c r="S15" s="98">
        <f t="shared" ca="1" si="7"/>
        <v>135.09410849025221</v>
      </c>
      <c r="T15" s="98">
        <f t="shared" ca="1" si="8"/>
        <v>163.50751018957223</v>
      </c>
      <c r="U15" s="98">
        <v>2015</v>
      </c>
      <c r="W15" s="137">
        <f t="shared" ca="1" si="2"/>
        <v>149.30080933991223</v>
      </c>
      <c r="X15" s="137">
        <v>2021</v>
      </c>
      <c r="Y15" s="137">
        <v>1.087</v>
      </c>
      <c r="Z15" s="148">
        <v>2.01E-2</v>
      </c>
    </row>
    <row r="16" spans="1:26">
      <c r="A16" s="137">
        <v>2020</v>
      </c>
      <c r="B16" s="147">
        <f t="shared" si="5"/>
        <v>2.5645000000000002</v>
      </c>
      <c r="C16" s="147">
        <f t="shared" ca="1" si="3"/>
        <v>14.88586105544422</v>
      </c>
      <c r="D16" s="147">
        <f t="shared" ca="1" si="3"/>
        <v>14.646032653061223</v>
      </c>
      <c r="E16" s="147">
        <f t="shared" ca="1" si="3"/>
        <v>0.6433186813186812</v>
      </c>
      <c r="F16" s="147">
        <f t="shared" ca="1" si="3"/>
        <v>7.1</v>
      </c>
      <c r="G16" s="147">
        <f ca="1">AVERAGEIF('Energitilsynet_ELCC prices'!$8:$8,'Electricity distribution (2)'!$A16,'Energitilsynet_ELCC prices'!$B$16:$DK$16)</f>
        <v>5.3341666666666656</v>
      </c>
      <c r="I16" s="137">
        <v>2020</v>
      </c>
      <c r="J16" s="147">
        <f t="shared" ca="1" si="6"/>
        <v>3</v>
      </c>
      <c r="K16" s="147">
        <f t="shared" ca="1" si="4"/>
        <v>28.208377627360171</v>
      </c>
      <c r="L16" s="147">
        <f t="shared" ca="1" si="4"/>
        <v>11.595845303867403</v>
      </c>
      <c r="M16" s="147">
        <f t="shared" ca="1" si="4"/>
        <v>0.16431407035175893</v>
      </c>
      <c r="N16" s="147">
        <f t="shared" ca="1" si="4"/>
        <v>7.1</v>
      </c>
      <c r="O16" s="147">
        <f ca="1">AVERAGEIF('Energitilsynet_ELCC prices'!$8:$8,'Electricity distribution (2)'!$A16,'Energitilsynet_ELCC prices'!$B$16:$DK$16)</f>
        <v>5.3341666666666656</v>
      </c>
      <c r="R16" s="98">
        <v>2020</v>
      </c>
      <c r="S16" s="98">
        <f t="shared" ca="1" si="7"/>
        <v>125.4829973791411</v>
      </c>
      <c r="T16" s="98">
        <f t="shared" ca="1" si="8"/>
        <v>153.89639907846112</v>
      </c>
      <c r="U16" s="98">
        <v>2015</v>
      </c>
      <c r="W16" s="137">
        <f t="shared" ca="1" si="2"/>
        <v>139.68969822880109</v>
      </c>
      <c r="X16" s="137">
        <v>2022</v>
      </c>
      <c r="Y16" s="137">
        <v>1.107</v>
      </c>
      <c r="Z16" s="148">
        <v>1.9300000000000001E-2</v>
      </c>
    </row>
    <row r="17" spans="1:23">
      <c r="A17" s="137">
        <v>2021</v>
      </c>
      <c r="B17" s="147">
        <f t="shared" si="5"/>
        <v>2.5645000000000002</v>
      </c>
      <c r="C17" s="147">
        <f t="shared" ca="1" si="3"/>
        <v>14.88586105544422</v>
      </c>
      <c r="D17" s="147">
        <f t="shared" ca="1" si="3"/>
        <v>14.646032653061223</v>
      </c>
      <c r="E17" s="147">
        <f t="shared" ca="1" si="3"/>
        <v>0.6433186813186812</v>
      </c>
      <c r="F17" s="147">
        <f t="shared" ca="1" si="3"/>
        <v>7.1</v>
      </c>
      <c r="G17" s="147">
        <f ca="1">AVERAGEIF('Energitilsynet_ELCC prices'!$8:$8,'Electricity distribution (2)'!$A17,'Energitilsynet_ELCC prices'!$B$16:$DK$16)</f>
        <v>1.8741666666666659</v>
      </c>
      <c r="I17" s="137">
        <v>2021</v>
      </c>
      <c r="J17" s="147">
        <f t="shared" ca="1" si="6"/>
        <v>3</v>
      </c>
      <c r="K17" s="147">
        <f t="shared" ca="1" si="4"/>
        <v>28.208377627360171</v>
      </c>
      <c r="L17" s="147">
        <f t="shared" ca="1" si="4"/>
        <v>11.595845303867403</v>
      </c>
      <c r="M17" s="147">
        <f t="shared" ca="1" si="4"/>
        <v>0.16431407035175893</v>
      </c>
      <c r="N17" s="147">
        <f t="shared" ca="1" si="4"/>
        <v>7.1</v>
      </c>
      <c r="O17" s="147">
        <f ca="1">AVERAGEIF('Energitilsynet_ELCC prices'!$8:$8,'Electricity distribution (2)'!$A17,'Energitilsynet_ELCC prices'!$B$16:$DK$16)</f>
        <v>1.8741666666666659</v>
      </c>
      <c r="R17" s="98">
        <v>2021</v>
      </c>
      <c r="S17" s="98">
        <f t="shared" ca="1" si="7"/>
        <v>115.87188626802998</v>
      </c>
      <c r="T17" s="98">
        <f t="shared" ca="1" si="8"/>
        <v>144.28528796735</v>
      </c>
      <c r="U17" s="98">
        <v>2015</v>
      </c>
      <c r="W17" s="137">
        <f t="shared" ca="1" si="2"/>
        <v>130.07858711769001</v>
      </c>
    </row>
    <row r="18" spans="1:23">
      <c r="A18" s="137">
        <v>2022</v>
      </c>
      <c r="B18" s="147">
        <f>B17</f>
        <v>2.5645000000000002</v>
      </c>
      <c r="C18" s="147">
        <f t="shared" ca="1" si="3"/>
        <v>14.88586105544422</v>
      </c>
      <c r="D18" s="147">
        <f t="shared" ca="1" si="3"/>
        <v>14.646032653061223</v>
      </c>
      <c r="E18" s="147">
        <f t="shared" ca="1" si="3"/>
        <v>0.6433186813186812</v>
      </c>
      <c r="F18" s="147">
        <f t="shared" ca="1" si="3"/>
        <v>7.1</v>
      </c>
      <c r="G18" s="147">
        <f ca="1">AVERAGEIF('Energitilsynet_ELCC prices'!$8:$8,'Electricity distribution (2)'!$A18,'Energitilsynet_ELCC prices'!$B$16:$DK$16)</f>
        <v>0</v>
      </c>
      <c r="I18" s="137">
        <v>2022</v>
      </c>
      <c r="J18" s="147">
        <f ca="1">J17</f>
        <v>3</v>
      </c>
      <c r="K18" s="147">
        <f t="shared" ca="1" si="4"/>
        <v>28.208377627360171</v>
      </c>
      <c r="L18" s="147">
        <f t="shared" ca="1" si="4"/>
        <v>11.595845303867403</v>
      </c>
      <c r="M18" s="147">
        <f t="shared" ca="1" si="4"/>
        <v>0.16431407035175893</v>
      </c>
      <c r="N18" s="147">
        <f t="shared" ca="1" si="4"/>
        <v>7.1</v>
      </c>
      <c r="O18" s="147">
        <f ca="1">AVERAGEIF('Energitilsynet_ELCC prices'!$8:$8,'Electricity distribution (2)'!$A18,'Energitilsynet_ELCC prices'!$B$16:$DK$16)</f>
        <v>0</v>
      </c>
      <c r="R18" s="98">
        <v>2022</v>
      </c>
      <c r="S18" s="98">
        <f t="shared" ca="1" si="7"/>
        <v>110.66586774951146</v>
      </c>
      <c r="T18" s="98">
        <f t="shared" ca="1" si="8"/>
        <v>139.07926944883147</v>
      </c>
      <c r="U18" s="98">
        <v>2015</v>
      </c>
      <c r="W18" s="137">
        <f t="shared" ca="1" si="2"/>
        <v>124.87256859917147</v>
      </c>
    </row>
    <row r="19" spans="1:23"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50"/>
      <c r="S19" s="150"/>
      <c r="T19" s="150"/>
      <c r="U19" s="150"/>
    </row>
    <row r="20" spans="1:23"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50"/>
      <c r="S20" s="150"/>
      <c r="T20" s="150"/>
      <c r="U20" s="150"/>
    </row>
    <row r="22" spans="1:23">
      <c r="A22" s="7" t="s">
        <v>208</v>
      </c>
    </row>
    <row r="24" spans="1:23">
      <c r="B24" s="286" t="s">
        <v>5</v>
      </c>
      <c r="C24" s="287"/>
      <c r="D24" s="287"/>
      <c r="E24" s="287"/>
      <c r="F24" s="287"/>
      <c r="G24" s="288"/>
      <c r="J24" s="286" t="s">
        <v>6</v>
      </c>
      <c r="K24" s="287"/>
      <c r="L24" s="287"/>
      <c r="M24" s="287"/>
      <c r="N24" s="287"/>
      <c r="O24" s="288"/>
      <c r="S24" s="7" t="s">
        <v>208</v>
      </c>
    </row>
    <row r="25" spans="1:23">
      <c r="B25" s="137" t="s">
        <v>186</v>
      </c>
      <c r="C25" s="137" t="s">
        <v>187</v>
      </c>
      <c r="D25" s="137" t="s">
        <v>188</v>
      </c>
      <c r="E25" s="137" t="s">
        <v>189</v>
      </c>
      <c r="F25" s="137" t="s">
        <v>190</v>
      </c>
      <c r="G25" s="137" t="s">
        <v>191</v>
      </c>
      <c r="J25" s="137" t="s">
        <v>186</v>
      </c>
      <c r="K25" s="137" t="s">
        <v>187</v>
      </c>
      <c r="L25" s="137" t="s">
        <v>188</v>
      </c>
      <c r="M25" s="137" t="s">
        <v>189</v>
      </c>
      <c r="N25" s="137" t="s">
        <v>190</v>
      </c>
      <c r="O25" s="137" t="s">
        <v>191</v>
      </c>
      <c r="R25" s="134"/>
      <c r="S25" s="128" t="s">
        <v>5</v>
      </c>
      <c r="T25" s="128" t="s">
        <v>6</v>
      </c>
      <c r="U25" s="129" t="s">
        <v>10</v>
      </c>
    </row>
    <row r="26" spans="1:23">
      <c r="B26" s="125" t="s">
        <v>204</v>
      </c>
      <c r="C26" s="125" t="s">
        <v>204</v>
      </c>
      <c r="D26" s="125" t="s">
        <v>204</v>
      </c>
      <c r="E26" s="125" t="s">
        <v>204</v>
      </c>
      <c r="F26" s="125" t="s">
        <v>204</v>
      </c>
      <c r="G26" s="125" t="s">
        <v>204</v>
      </c>
      <c r="J26" s="125" t="s">
        <v>204</v>
      </c>
      <c r="K26" s="125" t="s">
        <v>204</v>
      </c>
      <c r="L26" s="125" t="s">
        <v>204</v>
      </c>
      <c r="M26" s="125" t="s">
        <v>204</v>
      </c>
      <c r="N26" s="125" t="s">
        <v>204</v>
      </c>
      <c r="O26" s="125" t="s">
        <v>204</v>
      </c>
      <c r="R26" s="135"/>
      <c r="S26" s="92" t="s">
        <v>205</v>
      </c>
      <c r="T26" s="92" t="s">
        <v>205</v>
      </c>
      <c r="U26" s="131" t="s">
        <v>205</v>
      </c>
      <c r="W26" s="150" t="s">
        <v>231</v>
      </c>
    </row>
    <row r="27" spans="1:23">
      <c r="A27" s="137">
        <v>2010</v>
      </c>
      <c r="B27" s="137">
        <f ca="1">AVERAGEIF('Energitilsynet_ELCC prices'!$8:$8,'Electricity distribution (2)'!A27,'Energitilsynet_ELCC prices'!$B$47:$DK$47)</f>
        <v>9.4633333333333403E-2</v>
      </c>
      <c r="C27" s="137">
        <f ca="1">AVERAGEIF('Energitilsynet_ELCC prices'!$8:$8,'Electricity distribution (2)'!A27,'Energitilsynet_ELCC prices'!$B$48:$DK$48)</f>
        <v>11.702871900826445</v>
      </c>
      <c r="D27" s="137">
        <f ca="1">AVERAGEIF('Energitilsynet_ELCC prices'!$8:$8,'Electricity distribution (2)'!A27,'Energitilsynet_ELCC prices'!$B$49:$DK$49)</f>
        <v>2.7145780590717306</v>
      </c>
      <c r="E27" s="137">
        <f ca="1">AVERAGEIF('Energitilsynet_ELCC prices'!$8:$8,A27,'Energitilsynet_ELCC prices'!$B$50:$DK$50)</f>
        <v>0.85120218579234974</v>
      </c>
      <c r="F27" s="137">
        <f ca="1">AVERAGEIF('Energitilsynet_ELCC prices'!$8:$8,'Electricity distribution (2)'!$A6,'Energitilsynet_ELCC prices'!$B$51:$DK$51)</f>
        <v>4.0999999999999996</v>
      </c>
      <c r="G27" s="137">
        <f ca="1">AVERAGEIF('Energitilsynet_ELCC prices'!$8:$8,'Electricity distribution (2)'!$A27,'Energitilsynet_ELCC prices'!$B$52:$DK$52)</f>
        <v>8.7083333333333357</v>
      </c>
      <c r="I27" s="137">
        <v>2010</v>
      </c>
      <c r="J27" s="137">
        <f ca="1">AVERAGEIF('Energitilsynet_ELCC prices'!$8:$8,'Electricity distribution (2)'!I27,'Energitilsynet_ELCC prices'!$B$64:$DK$64)</f>
        <v>0.12000000000000004</v>
      </c>
      <c r="K27" s="137">
        <f ca="1">AVERAGEIF('Energitilsynet_ELCC prices'!$8:$8,'Electricity distribution (2)'!I27,'Energitilsynet_ELCC prices'!$B$65:$DK$65)</f>
        <v>14.276421840354766</v>
      </c>
      <c r="L27" s="137">
        <f ca="1">AVERAGEIF('Energitilsynet_ELCC prices'!$8:$8,'Electricity distribution (2)'!I27,'Energitilsynet_ELCC prices'!$B$66:$DK$66)</f>
        <v>4.4707025411061281</v>
      </c>
      <c r="M27" s="137">
        <f ca="1">AVERAGEIF('Energitilsynet_ELCC prices'!$8:$8,I27,'Energitilsynet_ELCC prices'!$B$67:$DK$67)</f>
        <v>0.99250000000000005</v>
      </c>
      <c r="N27" s="137">
        <f ca="1">AVERAGEIF('Energitilsynet_ELCC prices'!$8:$8,'Electricity distribution (2)'!$A6,'Energitilsynet_ELCC prices'!$B$68:$DK$68)</f>
        <v>9.6916666666666682</v>
      </c>
      <c r="O27" s="137">
        <f ca="1">AVERAGEIF('Energitilsynet_ELCC prices'!$8:$8,'Electricity distribution (2)'!$A27,'Energitilsynet_ELCC prices'!$B$69:$DK$69)</f>
        <v>7.1666666666666679</v>
      </c>
      <c r="R27" s="130">
        <v>2010</v>
      </c>
      <c r="S27" s="127">
        <f ca="1">SUM(B27:G27)*10/3.6</f>
        <v>78.254496700992206</v>
      </c>
      <c r="T27" s="128">
        <f ca="1">SUM(J27:O27)*10/3.6</f>
        <v>101.99432698553952</v>
      </c>
      <c r="U27" s="129">
        <v>2010</v>
      </c>
      <c r="W27" s="137">
        <f ca="1">AVERAGE(S27:T27)</f>
        <v>90.124411843265861</v>
      </c>
    </row>
    <row r="28" spans="1:23">
      <c r="A28" s="137">
        <v>2011</v>
      </c>
      <c r="B28" s="137">
        <f ca="1">AVERAGEIF('Energitilsynet_ELCC prices'!$8:$8,'Electricity distribution (2)'!A28,'Energitilsynet_ELCC prices'!$B$47:$DK$47)</f>
        <v>9.5696666666666652E-2</v>
      </c>
      <c r="C28" s="137">
        <f ca="1">AVERAGEIF('Energitilsynet_ELCC prices'!$8:$8,'Electricity distribution (2)'!A28,'Energitilsynet_ELCC prices'!$B$48:$DK$48)</f>
        <v>12.111184589220306</v>
      </c>
      <c r="D28" s="137">
        <f ca="1">AVERAGEIF('Energitilsynet_ELCC prices'!$8:$8,'Electricity distribution (2)'!A28,'Energitilsynet_ELCC prices'!$B$49:$DK$49)</f>
        <v>2.7821514161220047</v>
      </c>
      <c r="E28" s="137">
        <f ca="1">AVERAGEIF('Energitilsynet_ELCC prices'!$8:$8,A28,'Energitilsynet_ELCC prices'!$B$50:$DK$50)</f>
        <v>0.87942848020434139</v>
      </c>
      <c r="F28" s="137">
        <f ca="1">AVERAGEIF('Energitilsynet_ELCC prices'!$8:$8,'Electricity distribution (2)'!$A7,'Energitilsynet_ELCC prices'!$B$51:$DK$51)</f>
        <v>7.416666666666667</v>
      </c>
      <c r="G28" s="137">
        <f ca="1">AVERAGEIF('Energitilsynet_ELCC prices'!$8:$8,'Electricity distribution (2)'!$A28,'Energitilsynet_ELCC prices'!$B$52:$DK$52)</f>
        <v>8.091666666666665</v>
      </c>
      <c r="I28" s="137">
        <v>2011</v>
      </c>
      <c r="J28" s="137">
        <f ca="1">AVERAGEIF('Energitilsynet_ELCC prices'!$8:$8,'Electricity distribution (2)'!I28,'Energitilsynet_ELCC prices'!$B$64:$DK$64)</f>
        <v>0.12000000000000004</v>
      </c>
      <c r="K28" s="137">
        <f ca="1">AVERAGEIF('Energitilsynet_ELCC prices'!$8:$8,'Electricity distribution (2)'!I28,'Energitilsynet_ELCC prices'!$B$65:$DK$65)</f>
        <v>15.207009518773136</v>
      </c>
      <c r="L28" s="137">
        <f ca="1">AVERAGEIF('Energitilsynet_ELCC prices'!$8:$8,'Electricity distribution (2)'!I28,'Energitilsynet_ELCC prices'!$B$66:$DK$66)</f>
        <v>4.4521042363433665</v>
      </c>
      <c r="M28" s="137">
        <f ca="1">AVERAGEIF('Energitilsynet_ELCC prices'!$8:$8,I28,'Energitilsynet_ELCC prices'!$B$67:$DK$67)</f>
        <v>0.92083333333333339</v>
      </c>
      <c r="N28" s="137">
        <f ca="1">AVERAGEIF('Energitilsynet_ELCC prices'!$8:$8,'Electricity distribution (2)'!$A7,'Energitilsynet_ELCC prices'!$B$68:$DK$68)</f>
        <v>7.416666666666667</v>
      </c>
      <c r="O28" s="137">
        <f ca="1">AVERAGEIF('Energitilsynet_ELCC prices'!$8:$8,'Electricity distribution (2)'!$A28,'Energitilsynet_ELCC prices'!$B$69:$DK$69)</f>
        <v>8.091666666666665</v>
      </c>
      <c r="R28" s="130">
        <v>2011</v>
      </c>
      <c r="S28" s="130">
        <f t="shared" ref="S28:S32" ca="1" si="9">SUM(B28:G28)*10/3.6</f>
        <v>87.15776245985181</v>
      </c>
      <c r="T28" s="92">
        <f t="shared" ref="T28:T31" ca="1" si="10">SUM(J28:O28)*10/3.6</f>
        <v>100.57855672717548</v>
      </c>
      <c r="U28" s="131">
        <v>2011</v>
      </c>
      <c r="W28" s="137">
        <f t="shared" ref="W28:W39" ca="1" si="11">AVERAGE(S28:T28)</f>
        <v>93.868159593513639</v>
      </c>
    </row>
    <row r="29" spans="1:23">
      <c r="A29" s="137">
        <v>2012</v>
      </c>
      <c r="B29" s="137">
        <f ca="1">AVERAGEIF('Energitilsynet_ELCC prices'!$8:$8,'Electricity distribution (2)'!A29,'Energitilsynet_ELCC prices'!$B$47:$DK$47)</f>
        <v>0.10113999999999999</v>
      </c>
      <c r="C29" s="137">
        <f ca="1">AVERAGEIF('Energitilsynet_ELCC prices'!$8:$8,'Electricity distribution (2)'!A29,'Energitilsynet_ELCC prices'!$B$48:$DK$48)</f>
        <v>12.721629448709004</v>
      </c>
      <c r="D29" s="137">
        <f ca="1">AVERAGEIF('Energitilsynet_ELCC prices'!$8:$8,'Electricity distribution (2)'!A29,'Energitilsynet_ELCC prices'!$B$49:$DK$49)</f>
        <v>3.15062134502924</v>
      </c>
      <c r="E29" s="137">
        <f ca="1">AVERAGEIF('Energitilsynet_ELCC prices'!$8:$8,A29,'Energitilsynet_ELCC prices'!$B$50:$DK$50)</f>
        <v>0.87111007462686574</v>
      </c>
      <c r="F29" s="137">
        <f ca="1">AVERAGEIF('Energitilsynet_ELCC prices'!$8:$8,'Electricity distribution (2)'!$A8,'Energitilsynet_ELCC prices'!$B$51:$DK$51)</f>
        <v>7.541666666666667</v>
      </c>
      <c r="G29" s="137">
        <f ca="1">AVERAGEIF('Energitilsynet_ELCC prices'!$8:$8,'Electricity distribution (2)'!$A29,'Energitilsynet_ELCC prices'!$B$52:$DK$52)</f>
        <v>16.033333333333335</v>
      </c>
      <c r="I29" s="137">
        <v>2012</v>
      </c>
      <c r="J29" s="137">
        <f ca="1">AVERAGEIF('Energitilsynet_ELCC prices'!$8:$8,'Electricity distribution (2)'!I29,'Energitilsynet_ELCC prices'!$B$64:$DK$64)</f>
        <v>0.12000000000000004</v>
      </c>
      <c r="K29" s="137">
        <f ca="1">AVERAGEIF('Energitilsynet_ELCC prices'!$8:$8,'Electricity distribution (2)'!I29,'Energitilsynet_ELCC prices'!$B$65:$DK$65)</f>
        <v>16.141202145214521</v>
      </c>
      <c r="L29" s="137">
        <f ca="1">AVERAGEIF('Energitilsynet_ELCC prices'!$8:$8,'Electricity distribution (2)'!I29,'Energitilsynet_ELCC prices'!$B$66:$DK$66)</f>
        <v>4.369083471991126</v>
      </c>
      <c r="M29" s="137">
        <f ca="1">AVERAGEIF('Energitilsynet_ELCC prices'!$8:$8,I29,'Energitilsynet_ELCC prices'!$B$67:$DK$67)</f>
        <v>0.96801282051282034</v>
      </c>
      <c r="N29" s="137">
        <f ca="1">AVERAGEIF('Energitilsynet_ELCC prices'!$8:$8,'Electricity distribution (2)'!$A8,'Energitilsynet_ELCC prices'!$B$68:$DK$68)</f>
        <v>7.541666666666667</v>
      </c>
      <c r="O29" s="137">
        <f ca="1">AVERAGEIF('Energitilsynet_ELCC prices'!$8:$8,'Electricity distribution (2)'!$A29,'Energitilsynet_ELCC prices'!$B$69:$DK$69)</f>
        <v>16.033333333333335</v>
      </c>
      <c r="R29" s="130">
        <v>2012</v>
      </c>
      <c r="S29" s="130">
        <f t="shared" ca="1" si="9"/>
        <v>112.2763913010142</v>
      </c>
      <c r="T29" s="92">
        <f t="shared" ca="1" si="10"/>
        <v>125.48138454921798</v>
      </c>
      <c r="U29" s="131">
        <v>2012</v>
      </c>
      <c r="W29" s="137">
        <f t="shared" ca="1" si="11"/>
        <v>118.87888792511609</v>
      </c>
    </row>
    <row r="30" spans="1:23">
      <c r="A30" s="137">
        <v>2013</v>
      </c>
      <c r="B30" s="137">
        <f ca="1">AVERAGEIF('Energitilsynet_ELCC prices'!$8:$8,'Electricity distribution (2)'!A30,'Energitilsynet_ELCC prices'!$B$47:$DK$47)</f>
        <v>0.10194000000000002</v>
      </c>
      <c r="C30" s="137">
        <f ca="1">AVERAGEIF('Energitilsynet_ELCC prices'!$8:$8,'Electricity distribution (2)'!A30,'Energitilsynet_ELCC prices'!$B$48:$DK$48)</f>
        <v>13.701716335540839</v>
      </c>
      <c r="D30" s="137">
        <f ca="1">AVERAGEIF('Energitilsynet_ELCC prices'!$8:$8,'Electricity distribution (2)'!A30,'Energitilsynet_ELCC prices'!$B$49:$DK$49)</f>
        <v>3.1524059139784946</v>
      </c>
      <c r="E30" s="137">
        <f ca="1">AVERAGEIF('Energitilsynet_ELCC prices'!$8:$8,A30,'Energitilsynet_ELCC prices'!$B$50:$DK$50)</f>
        <v>0.66294959128065323</v>
      </c>
      <c r="F30" s="137">
        <f ca="1">AVERAGEIF('Energitilsynet_ELCC prices'!$8:$8,'Electricity distribution (2)'!$A9,'Energitilsynet_ELCC prices'!$B$51:$DK$51)</f>
        <v>6.9000000000000012</v>
      </c>
      <c r="G30" s="137">
        <f ca="1">AVERAGEIF('Energitilsynet_ELCC prices'!$8:$8,'Electricity distribution (2)'!$A30,'Energitilsynet_ELCC prices'!$B$52:$DK$52)</f>
        <v>17.508333333333329</v>
      </c>
      <c r="I30" s="137">
        <v>2013</v>
      </c>
      <c r="J30" s="137">
        <f ca="1">AVERAGEIF('Energitilsynet_ELCC prices'!$8:$8,'Electricity distribution (2)'!I30,'Energitilsynet_ELCC prices'!$B$64:$DK$64)</f>
        <v>0.12000000000000004</v>
      </c>
      <c r="K30" s="137">
        <f ca="1">AVERAGEIF('Energitilsynet_ELCC prices'!$8:$8,'Electricity distribution (2)'!I30,'Energitilsynet_ELCC prices'!$B$65:$DK$65)</f>
        <v>19.736114593378336</v>
      </c>
      <c r="L30" s="137">
        <f ca="1">AVERAGEIF('Energitilsynet_ELCC prices'!$8:$8,'Electricity distribution (2)'!I30,'Energitilsynet_ELCC prices'!$B$66:$DK$66)</f>
        <v>3.4787037037037041</v>
      </c>
      <c r="M30" s="137">
        <f ca="1">AVERAGEIF('Energitilsynet_ELCC prices'!$8:$8,I30,'Energitilsynet_ELCC prices'!$B$67:$DK$67)</f>
        <v>0.17083333333333328</v>
      </c>
      <c r="N30" s="137">
        <f ca="1">AVERAGEIF('Energitilsynet_ELCC prices'!$8:$8,'Electricity distribution (2)'!$A9,'Energitilsynet_ELCC prices'!$B$68:$DK$68)</f>
        <v>6.9000000000000012</v>
      </c>
      <c r="O30" s="137">
        <f ca="1">AVERAGEIF('Energitilsynet_ELCC prices'!$8:$8,'Electricity distribution (2)'!$A30,'Energitilsynet_ELCC prices'!$B$69:$DK$69)</f>
        <v>17.508333333333329</v>
      </c>
      <c r="R30" s="130">
        <v>2013</v>
      </c>
      <c r="S30" s="130">
        <f t="shared" ca="1" si="9"/>
        <v>116.74262548370365</v>
      </c>
      <c r="T30" s="92">
        <f t="shared" ca="1" si="10"/>
        <v>133.09440267707973</v>
      </c>
      <c r="U30" s="131">
        <v>2013</v>
      </c>
      <c r="W30" s="137">
        <f t="shared" ca="1" si="11"/>
        <v>124.91851408039169</v>
      </c>
    </row>
    <row r="31" spans="1:23">
      <c r="A31" s="137">
        <v>2014</v>
      </c>
      <c r="B31" s="137">
        <f ca="1">AVERAGEIF('Energitilsynet_ELCC prices'!$8:$8,'Electricity distribution (2)'!A31,'Energitilsynet_ELCC prices'!$B$47:$DK$47)</f>
        <v>0.10088333333333334</v>
      </c>
      <c r="C31" s="137">
        <f ca="1">AVERAGEIF('Energitilsynet_ELCC prices'!$8:$8,'Electricity distribution (2)'!A31,'Energitilsynet_ELCC prices'!$B$48:$DK$48)</f>
        <v>13.323309380661692</v>
      </c>
      <c r="D31" s="137">
        <f ca="1">AVERAGEIF('Energitilsynet_ELCC prices'!$8:$8,'Electricity distribution (2)'!A31,'Energitilsynet_ELCC prices'!$B$49:$DK$49)</f>
        <v>2.9157309941520473</v>
      </c>
      <c r="E31" s="137">
        <f ca="1">AVERAGEIF('Energitilsynet_ELCC prices'!$8:$8,A31,'Energitilsynet_ELCC prices'!$B$50:$DK$50)</f>
        <v>0.66797390109890087</v>
      </c>
      <c r="F31" s="137">
        <f ca="1">AVERAGEIF('Energitilsynet_ELCC prices'!$8:$8,'Electricity distribution (2)'!$A10,'Energitilsynet_ELCC prices'!$B$51:$DK$51)</f>
        <v>6.916666666666667</v>
      </c>
      <c r="G31" s="137">
        <f ca="1">AVERAGEIF('Energitilsynet_ELCC prices'!$8:$8,'Electricity distribution (2)'!$A31,'Energitilsynet_ELCC prices'!$B$52:$DK$52)</f>
        <v>21.775000000000002</v>
      </c>
      <c r="I31" s="137">
        <v>2014</v>
      </c>
      <c r="J31" s="137">
        <f ca="1">AVERAGEIF('Energitilsynet_ELCC prices'!$8:$8,'Electricity distribution (2)'!I31,'Energitilsynet_ELCC prices'!$B$64:$DK$64)</f>
        <v>0.12000000000000004</v>
      </c>
      <c r="K31" s="137">
        <f ca="1">AVERAGEIF('Energitilsynet_ELCC prices'!$8:$8,'Electricity distribution (2)'!I31,'Energitilsynet_ELCC prices'!$B$65:$DK$65)</f>
        <v>26.230936009056364</v>
      </c>
      <c r="L31" s="137">
        <f ca="1">AVERAGEIF('Energitilsynet_ELCC prices'!$8:$8,'Electricity distribution (2)'!I31,'Energitilsynet_ELCC prices'!$B$66:$DK$66)</f>
        <v>1.1541337888472556</v>
      </c>
      <c r="M31" s="137">
        <f ca="1">AVERAGEIF('Energitilsynet_ELCC prices'!$8:$8,I31,'Energitilsynet_ELCC prices'!$B$67:$DK$67)</f>
        <v>0.17583333333333337</v>
      </c>
      <c r="N31" s="137">
        <f ca="1">AVERAGEIF('Energitilsynet_ELCC prices'!$8:$8,'Electricity distribution (2)'!$A10,'Energitilsynet_ELCC prices'!$B$68:$DK$68)</f>
        <v>6.916666666666667</v>
      </c>
      <c r="O31" s="137">
        <f ca="1">AVERAGEIF('Energitilsynet_ELCC prices'!$8:$8,'Electricity distribution (2)'!$A31,'Energitilsynet_ELCC prices'!$B$69:$DK$69)</f>
        <v>21.775000000000002</v>
      </c>
      <c r="R31" s="130">
        <v>2014</v>
      </c>
      <c r="S31" s="130">
        <f t="shared" ca="1" si="9"/>
        <v>126.94323409975735</v>
      </c>
      <c r="T31" s="92">
        <f t="shared" ca="1" si="10"/>
        <v>156.59047166084341</v>
      </c>
      <c r="U31" s="131">
        <v>2014</v>
      </c>
      <c r="W31" s="137">
        <f t="shared" ca="1" si="11"/>
        <v>141.76685288030038</v>
      </c>
    </row>
    <row r="32" spans="1:23">
      <c r="A32" s="137">
        <v>2015</v>
      </c>
      <c r="B32" s="137">
        <f ca="1">AVERAGEIF('Energitilsynet_ELCC prices'!$8:$8,'Electricity distribution (2)'!A32,'Energitilsynet_ELCC prices'!$B$47:$DK$47)</f>
        <v>0.10288</v>
      </c>
      <c r="C32" s="137">
        <f ca="1">AVERAGEIF('Energitilsynet_ELCC prices'!$8:$8,'Electricity distribution (2)'!A32,'Energitilsynet_ELCC prices'!$B$48:$DK$48)</f>
        <v>13.906207267833107</v>
      </c>
      <c r="D32" s="137">
        <f ca="1">AVERAGEIF('Energitilsynet_ELCC prices'!$8:$8,'Electricity distribution (2)'!A32,'Energitilsynet_ELCC prices'!$B$49:$DK$49)</f>
        <v>2.9655087719298243</v>
      </c>
      <c r="E32" s="137">
        <f ca="1">AVERAGEIF('Energitilsynet_ELCC prices'!$8:$8,A32,'Energitilsynet_ELCC prices'!$B$50:$DK$50)</f>
        <v>0.6433186813186812</v>
      </c>
      <c r="F32" s="137">
        <f ca="1">AVERAGEIF('Energitilsynet_ELCC prices'!$8:$8,'Electricity distribution (2)'!$A11,'Energitilsynet_ELCC prices'!$B$51:$DK$51)</f>
        <v>7.1</v>
      </c>
      <c r="G32" s="137">
        <f ca="1">AVERAGEIF('Energitilsynet_ELCC prices'!$8:$8,'Electricity distribution (2)'!$A32,'Energitilsynet_ELCC prices'!$B$52:$DK$52)</f>
        <v>22.866666666666671</v>
      </c>
      <c r="I32" s="137">
        <v>2015</v>
      </c>
      <c r="J32" s="137">
        <f ca="1">AVERAGEIF('Energitilsynet_ELCC prices'!$8:$8,'Electricity distribution (2)'!I32,'Energitilsynet_ELCC prices'!$B$64:$DK$64)</f>
        <v>0.12</v>
      </c>
      <c r="K32" s="137">
        <f ca="1">AVERAGEIF('Energitilsynet_ELCC prices'!$8:$8,'Electricity distribution (2)'!I32,'Energitilsynet_ELCC prices'!$B$65:$DK$65)</f>
        <v>28.118589917769036</v>
      </c>
      <c r="L32" s="137">
        <f ca="1">AVERAGEIF('Energitilsynet_ELCC prices'!$8:$8,'Electricity distribution (2)'!I32,'Energitilsynet_ELCC prices'!$B$66:$DK$66)</f>
        <v>1.1122659890793103</v>
      </c>
      <c r="M32" s="137">
        <f ca="1">AVERAGEIF('Energitilsynet_ELCC prices'!$8:$8,I32,'Energitilsynet_ELCC prices'!$B$67:$DK$67)</f>
        <v>0.16431407035175893</v>
      </c>
      <c r="N32" s="137">
        <f ca="1">AVERAGEIF('Energitilsynet_ELCC prices'!$8:$8,'Electricity distribution (2)'!$A11,'Energitilsynet_ELCC prices'!$B$68:$DK$68)</f>
        <v>7.1</v>
      </c>
      <c r="O32" s="137">
        <f ca="1">AVERAGEIF('Energitilsynet_ELCC prices'!$8:$8,'Electricity distribution (2)'!$A32,'Energitilsynet_ELCC prices'!$B$69:$DK$69)</f>
        <v>22.866666666666671</v>
      </c>
      <c r="R32" s="132">
        <v>2015</v>
      </c>
      <c r="S32" s="132">
        <f t="shared" ca="1" si="9"/>
        <v>132.17939274374524</v>
      </c>
      <c r="T32" s="105">
        <f ca="1">SUM(J32:O32)*10/3.6</f>
        <v>165.22732401074103</v>
      </c>
      <c r="U32" s="133">
        <v>2015</v>
      </c>
      <c r="W32" s="137">
        <f t="shared" ca="1" si="11"/>
        <v>148.70335837724315</v>
      </c>
    </row>
    <row r="33" spans="1:23">
      <c r="A33" s="137">
        <v>2016</v>
      </c>
      <c r="B33" s="147">
        <f ca="1">B32</f>
        <v>0.10288</v>
      </c>
      <c r="C33" s="147">
        <f t="shared" ref="C33:F39" ca="1" si="12">C32</f>
        <v>13.906207267833107</v>
      </c>
      <c r="D33" s="147">
        <f t="shared" ca="1" si="12"/>
        <v>2.9655087719298243</v>
      </c>
      <c r="E33" s="147">
        <f t="shared" ca="1" si="12"/>
        <v>0.6433186813186812</v>
      </c>
      <c r="F33" s="147">
        <f t="shared" ca="1" si="12"/>
        <v>7.1</v>
      </c>
      <c r="G33" s="147">
        <f ca="1">AVERAGEIF('Energitilsynet_ELCC prices'!$8:$8,'Electricity distribution (2)'!$A33,'Energitilsynet_ELCC prices'!$B$16:$DK$16)</f>
        <v>22.566666666666666</v>
      </c>
      <c r="I33" s="137">
        <v>2016</v>
      </c>
      <c r="J33" s="147">
        <f ca="1">J32</f>
        <v>0.12</v>
      </c>
      <c r="K33" s="147">
        <f t="shared" ref="K33:N39" ca="1" si="13">K32</f>
        <v>28.118589917769036</v>
      </c>
      <c r="L33" s="147">
        <f t="shared" ca="1" si="13"/>
        <v>1.1122659890793103</v>
      </c>
      <c r="M33" s="147">
        <f t="shared" ca="1" si="13"/>
        <v>0.16431407035175893</v>
      </c>
      <c r="N33" s="147">
        <f t="shared" ca="1" si="13"/>
        <v>7.1</v>
      </c>
      <c r="O33" s="147">
        <f ca="1">AVERAGEIF('Energitilsynet_ELCC prices'!$8:$8,'Electricity distribution (2)'!$A33,'Energitilsynet_ELCC prices'!$B$16:$DK$16)</f>
        <v>22.566666666666666</v>
      </c>
      <c r="R33" s="98">
        <v>2016</v>
      </c>
      <c r="S33" s="98">
        <f ca="1">SUM(B33:G33)*10/3.6</f>
        <v>131.34605941041187</v>
      </c>
      <c r="T33" s="98">
        <f ca="1">SUM(J33:O33)*10/3.6</f>
        <v>164.39399067740769</v>
      </c>
      <c r="U33" s="98">
        <v>2015</v>
      </c>
      <c r="W33" s="137">
        <f t="shared" ca="1" si="11"/>
        <v>147.87002504390978</v>
      </c>
    </row>
    <row r="34" spans="1:23">
      <c r="A34" s="137">
        <v>2017</v>
      </c>
      <c r="B34" s="147">
        <f t="shared" ref="B34:B38" ca="1" si="14">B33</f>
        <v>0.10288</v>
      </c>
      <c r="C34" s="147">
        <f t="shared" ca="1" si="12"/>
        <v>13.906207267833107</v>
      </c>
      <c r="D34" s="147">
        <f t="shared" ca="1" si="12"/>
        <v>2.9655087719298243</v>
      </c>
      <c r="E34" s="147">
        <f t="shared" ca="1" si="12"/>
        <v>0.6433186813186812</v>
      </c>
      <c r="F34" s="147">
        <f t="shared" ca="1" si="12"/>
        <v>7.1</v>
      </c>
      <c r="G34" s="147">
        <f ca="1">AVERAGEIF('Energitilsynet_ELCC prices'!$8:$8,'Electricity distribution (2)'!$A34,'Energitilsynet_ELCC prices'!$B$16:$DK$16)</f>
        <v>15.714166666666671</v>
      </c>
      <c r="I34" s="137">
        <v>2017</v>
      </c>
      <c r="J34" s="147">
        <f t="shared" ref="J34:J38" ca="1" si="15">J33</f>
        <v>0.12</v>
      </c>
      <c r="K34" s="147">
        <f t="shared" ca="1" si="13"/>
        <v>28.118589917769036</v>
      </c>
      <c r="L34" s="147">
        <f t="shared" ca="1" si="13"/>
        <v>1.1122659890793103</v>
      </c>
      <c r="M34" s="147">
        <f t="shared" ca="1" si="13"/>
        <v>0.16431407035175893</v>
      </c>
      <c r="N34" s="147">
        <f t="shared" ca="1" si="13"/>
        <v>7.1</v>
      </c>
      <c r="O34" s="147">
        <f ca="1">AVERAGEIF('Energitilsynet_ELCC prices'!$8:$8,'Electricity distribution (2)'!$A34,'Energitilsynet_ELCC prices'!$B$16:$DK$16)</f>
        <v>15.714166666666671</v>
      </c>
      <c r="R34" s="98">
        <v>2017</v>
      </c>
      <c r="S34" s="98">
        <f t="shared" ref="S34:S39" ca="1" si="16">SUM(B34:G34)*10/3.6</f>
        <v>112.31133718818967</v>
      </c>
      <c r="T34" s="98">
        <f t="shared" ref="T34:T38" ca="1" si="17">SUM(J34:O34)*10/3.6</f>
        <v>145.35926845518546</v>
      </c>
      <c r="U34" s="98">
        <v>2015</v>
      </c>
      <c r="W34" s="137">
        <f t="shared" ca="1" si="11"/>
        <v>128.83530282168755</v>
      </c>
    </row>
    <row r="35" spans="1:23">
      <c r="A35" s="137">
        <v>2018</v>
      </c>
      <c r="B35" s="147">
        <f t="shared" ca="1" si="14"/>
        <v>0.10288</v>
      </c>
      <c r="C35" s="147">
        <f t="shared" ca="1" si="12"/>
        <v>13.906207267833107</v>
      </c>
      <c r="D35" s="147">
        <f t="shared" ca="1" si="12"/>
        <v>2.9655087719298243</v>
      </c>
      <c r="E35" s="147">
        <f t="shared" ca="1" si="12"/>
        <v>0.6433186813186812</v>
      </c>
      <c r="F35" s="147">
        <f t="shared" ca="1" si="12"/>
        <v>7.1</v>
      </c>
      <c r="G35" s="147">
        <f ca="1">AVERAGEIF('Energitilsynet_ELCC prices'!$8:$8,'Electricity distribution (2)'!$A35,'Energitilsynet_ELCC prices'!$B$16:$DK$16)</f>
        <v>12.254166666666668</v>
      </c>
      <c r="I35" s="137">
        <v>2018</v>
      </c>
      <c r="J35" s="147">
        <f t="shared" ca="1" si="15"/>
        <v>0.12</v>
      </c>
      <c r="K35" s="147">
        <f t="shared" ca="1" si="13"/>
        <v>28.118589917769036</v>
      </c>
      <c r="L35" s="147">
        <f t="shared" ca="1" si="13"/>
        <v>1.1122659890793103</v>
      </c>
      <c r="M35" s="147">
        <f t="shared" ca="1" si="13"/>
        <v>0.16431407035175893</v>
      </c>
      <c r="N35" s="147">
        <f t="shared" ca="1" si="13"/>
        <v>7.1</v>
      </c>
      <c r="O35" s="147">
        <f ca="1">AVERAGEIF('Energitilsynet_ELCC prices'!$8:$8,'Electricity distribution (2)'!$A35,'Energitilsynet_ELCC prices'!$B$16:$DK$16)</f>
        <v>12.254166666666668</v>
      </c>
      <c r="R35" s="98">
        <v>2018</v>
      </c>
      <c r="S35" s="98">
        <f t="shared" ca="1" si="16"/>
        <v>102.70022607707857</v>
      </c>
      <c r="T35" s="98">
        <f t="shared" ca="1" si="17"/>
        <v>135.74815734407437</v>
      </c>
      <c r="U35" s="98">
        <v>2015</v>
      </c>
      <c r="W35" s="137">
        <f t="shared" ca="1" si="11"/>
        <v>119.22419171057646</v>
      </c>
    </row>
    <row r="36" spans="1:23">
      <c r="A36" s="137">
        <v>2019</v>
      </c>
      <c r="B36" s="147">
        <f t="shared" ca="1" si="14"/>
        <v>0.10288</v>
      </c>
      <c r="C36" s="147">
        <f ca="1">C35</f>
        <v>13.906207267833107</v>
      </c>
      <c r="D36" s="147">
        <f t="shared" ca="1" si="12"/>
        <v>2.9655087719298243</v>
      </c>
      <c r="E36" s="147">
        <f t="shared" ca="1" si="12"/>
        <v>0.6433186813186812</v>
      </c>
      <c r="F36" s="147">
        <f t="shared" ca="1" si="12"/>
        <v>7.1</v>
      </c>
      <c r="G36" s="147">
        <f ca="1">AVERAGEIF('Energitilsynet_ELCC prices'!$8:$8,'Electricity distribution (2)'!$A36,'Energitilsynet_ELCC prices'!$B$16:$DK$16)</f>
        <v>8.7941666666666674</v>
      </c>
      <c r="I36" s="137">
        <v>2019</v>
      </c>
      <c r="J36" s="147">
        <f t="shared" ca="1" si="15"/>
        <v>0.12</v>
      </c>
      <c r="K36" s="147">
        <f t="shared" ca="1" si="13"/>
        <v>28.118589917769036</v>
      </c>
      <c r="L36" s="147">
        <f t="shared" ca="1" si="13"/>
        <v>1.1122659890793103</v>
      </c>
      <c r="M36" s="147">
        <f t="shared" ca="1" si="13"/>
        <v>0.16431407035175893</v>
      </c>
      <c r="N36" s="147">
        <f t="shared" ca="1" si="13"/>
        <v>7.1</v>
      </c>
      <c r="O36" s="147">
        <f ca="1">AVERAGEIF('Energitilsynet_ELCC prices'!$8:$8,'Electricity distribution (2)'!$A36,'Energitilsynet_ELCC prices'!$B$16:$DK$16)</f>
        <v>8.7941666666666674</v>
      </c>
      <c r="R36" s="98">
        <v>2019</v>
      </c>
      <c r="S36" s="98">
        <f t="shared" ca="1" si="16"/>
        <v>93.089114965967454</v>
      </c>
      <c r="T36" s="98">
        <f t="shared" ca="1" si="17"/>
        <v>126.13704623296326</v>
      </c>
      <c r="U36" s="98">
        <v>2015</v>
      </c>
      <c r="W36" s="137">
        <f t="shared" ca="1" si="11"/>
        <v>109.61308059946535</v>
      </c>
    </row>
    <row r="37" spans="1:23">
      <c r="A37" s="137">
        <v>2020</v>
      </c>
      <c r="B37" s="147">
        <f t="shared" ca="1" si="14"/>
        <v>0.10288</v>
      </c>
      <c r="C37" s="147">
        <f t="shared" ca="1" si="12"/>
        <v>13.906207267833107</v>
      </c>
      <c r="D37" s="147">
        <f t="shared" ca="1" si="12"/>
        <v>2.9655087719298243</v>
      </c>
      <c r="E37" s="147">
        <f t="shared" ca="1" si="12"/>
        <v>0.6433186813186812</v>
      </c>
      <c r="F37" s="147">
        <f t="shared" ca="1" si="12"/>
        <v>7.1</v>
      </c>
      <c r="G37" s="147">
        <f ca="1">AVERAGEIF('Energitilsynet_ELCC prices'!$8:$8,'Electricity distribution (2)'!$A37,'Energitilsynet_ELCC prices'!$B$16:$DK$16)</f>
        <v>5.3341666666666656</v>
      </c>
      <c r="I37" s="137">
        <v>2020</v>
      </c>
      <c r="J37" s="147">
        <f t="shared" ca="1" si="15"/>
        <v>0.12</v>
      </c>
      <c r="K37" s="147">
        <f t="shared" ca="1" si="13"/>
        <v>28.118589917769036</v>
      </c>
      <c r="L37" s="147">
        <f t="shared" ca="1" si="13"/>
        <v>1.1122659890793103</v>
      </c>
      <c r="M37" s="147">
        <f t="shared" ca="1" si="13"/>
        <v>0.16431407035175893</v>
      </c>
      <c r="N37" s="147">
        <f t="shared" ca="1" si="13"/>
        <v>7.1</v>
      </c>
      <c r="O37" s="147">
        <f ca="1">AVERAGEIF('Energitilsynet_ELCC prices'!$8:$8,'Electricity distribution (2)'!$A37,'Energitilsynet_ELCC prices'!$B$16:$DK$16)</f>
        <v>5.3341666666666656</v>
      </c>
      <c r="R37" s="98">
        <v>2020</v>
      </c>
      <c r="S37" s="98">
        <f t="shared" ca="1" si="16"/>
        <v>83.478003854856325</v>
      </c>
      <c r="T37" s="98">
        <f t="shared" ca="1" si="17"/>
        <v>116.52593512185214</v>
      </c>
      <c r="U37" s="98">
        <v>2015</v>
      </c>
      <c r="W37" s="137">
        <f t="shared" ca="1" si="11"/>
        <v>100.00196948835423</v>
      </c>
    </row>
    <row r="38" spans="1:23">
      <c r="A38" s="137">
        <v>2021</v>
      </c>
      <c r="B38" s="147">
        <f t="shared" ca="1" si="14"/>
        <v>0.10288</v>
      </c>
      <c r="C38" s="147">
        <f t="shared" ca="1" si="12"/>
        <v>13.906207267833107</v>
      </c>
      <c r="D38" s="147">
        <f t="shared" ca="1" si="12"/>
        <v>2.9655087719298243</v>
      </c>
      <c r="E38" s="147">
        <f t="shared" ca="1" si="12"/>
        <v>0.6433186813186812</v>
      </c>
      <c r="F38" s="147">
        <f t="shared" ca="1" si="12"/>
        <v>7.1</v>
      </c>
      <c r="G38" s="147">
        <f ca="1">AVERAGEIF('Energitilsynet_ELCC prices'!$8:$8,'Electricity distribution (2)'!$A38,'Energitilsynet_ELCC prices'!$B$16:$DK$16)</f>
        <v>1.8741666666666659</v>
      </c>
      <c r="I38" s="137">
        <v>2021</v>
      </c>
      <c r="J38" s="147">
        <f t="shared" ca="1" si="15"/>
        <v>0.12</v>
      </c>
      <c r="K38" s="147">
        <f t="shared" ca="1" si="13"/>
        <v>28.118589917769036</v>
      </c>
      <c r="L38" s="147">
        <f t="shared" ca="1" si="13"/>
        <v>1.1122659890793103</v>
      </c>
      <c r="M38" s="147">
        <f t="shared" ca="1" si="13"/>
        <v>0.16431407035175893</v>
      </c>
      <c r="N38" s="147">
        <f t="shared" ca="1" si="13"/>
        <v>7.1</v>
      </c>
      <c r="O38" s="147">
        <f ca="1">AVERAGEIF('Energitilsynet_ELCC prices'!$8:$8,'Electricity distribution (2)'!$A38,'Energitilsynet_ELCC prices'!$B$16:$DK$16)</f>
        <v>1.8741666666666659</v>
      </c>
      <c r="R38" s="98">
        <v>2021</v>
      </c>
      <c r="S38" s="98">
        <f t="shared" ca="1" si="16"/>
        <v>73.866892743745225</v>
      </c>
      <c r="T38" s="98">
        <f t="shared" ca="1" si="17"/>
        <v>106.91482401074103</v>
      </c>
      <c r="U38" s="98">
        <v>2015</v>
      </c>
      <c r="W38" s="137">
        <f t="shared" ca="1" si="11"/>
        <v>90.39085837724312</v>
      </c>
    </row>
    <row r="39" spans="1:23">
      <c r="A39" s="137">
        <v>2022</v>
      </c>
      <c r="B39" s="147">
        <f ca="1">B38</f>
        <v>0.10288</v>
      </c>
      <c r="C39" s="147">
        <f t="shared" ca="1" si="12"/>
        <v>13.906207267833107</v>
      </c>
      <c r="D39" s="147">
        <f t="shared" ca="1" si="12"/>
        <v>2.9655087719298243</v>
      </c>
      <c r="E39" s="147">
        <f t="shared" ca="1" si="12"/>
        <v>0.6433186813186812</v>
      </c>
      <c r="F39" s="147">
        <f t="shared" ca="1" si="12"/>
        <v>7.1</v>
      </c>
      <c r="G39" s="147">
        <f ca="1">AVERAGEIF('Energitilsynet_ELCC prices'!$8:$8,'Electricity distribution (2)'!$A39,'Energitilsynet_ELCC prices'!$B$16:$DK$16)</f>
        <v>0</v>
      </c>
      <c r="I39" s="137">
        <v>2022</v>
      </c>
      <c r="J39" s="147">
        <f ca="1">J38</f>
        <v>0.12</v>
      </c>
      <c r="K39" s="147">
        <f t="shared" ca="1" si="13"/>
        <v>28.118589917769036</v>
      </c>
      <c r="L39" s="147">
        <f t="shared" ca="1" si="13"/>
        <v>1.1122659890793103</v>
      </c>
      <c r="M39" s="147">
        <f t="shared" ca="1" si="13"/>
        <v>0.16431407035175893</v>
      </c>
      <c r="N39" s="147">
        <f t="shared" ca="1" si="13"/>
        <v>7.1</v>
      </c>
      <c r="O39" s="147">
        <f ca="1">AVERAGEIF('Energitilsynet_ELCC prices'!$8:$8,'Electricity distribution (2)'!$A39,'Energitilsynet_ELCC prices'!$B$16:$DK$16)</f>
        <v>0</v>
      </c>
      <c r="R39" s="98">
        <v>2022</v>
      </c>
      <c r="S39" s="98">
        <f t="shared" ca="1" si="16"/>
        <v>68.660874225226706</v>
      </c>
      <c r="T39" s="98">
        <f ca="1">SUM(J39:O39)*10/3.6</f>
        <v>101.70880549222251</v>
      </c>
      <c r="U39" s="98">
        <v>2015</v>
      </c>
      <c r="W39" s="137">
        <f t="shared" ca="1" si="11"/>
        <v>85.184839858724615</v>
      </c>
    </row>
    <row r="41" spans="1:23">
      <c r="A41" s="7" t="s">
        <v>209</v>
      </c>
    </row>
    <row r="43" spans="1:23">
      <c r="B43" s="286" t="s">
        <v>5</v>
      </c>
      <c r="C43" s="287"/>
      <c r="D43" s="287"/>
      <c r="E43" s="287"/>
      <c r="F43" s="287"/>
      <c r="G43" s="288"/>
      <c r="J43" s="286" t="s">
        <v>6</v>
      </c>
      <c r="K43" s="287"/>
      <c r="L43" s="287"/>
      <c r="M43" s="287"/>
      <c r="N43" s="287"/>
      <c r="O43" s="288"/>
      <c r="S43" s="7" t="s">
        <v>209</v>
      </c>
    </row>
    <row r="44" spans="1:23">
      <c r="B44" s="137" t="s">
        <v>203</v>
      </c>
      <c r="C44" s="137" t="s">
        <v>187</v>
      </c>
      <c r="D44" s="137" t="s">
        <v>188</v>
      </c>
      <c r="E44" s="137" t="s">
        <v>189</v>
      </c>
      <c r="F44" s="137" t="s">
        <v>190</v>
      </c>
      <c r="G44" s="137" t="s">
        <v>191</v>
      </c>
      <c r="J44" s="137" t="s">
        <v>186</v>
      </c>
      <c r="K44" s="137" t="s">
        <v>187</v>
      </c>
      <c r="L44" s="137" t="s">
        <v>188</v>
      </c>
      <c r="M44" s="137" t="s">
        <v>189</v>
      </c>
      <c r="N44" s="137" t="s">
        <v>190</v>
      </c>
      <c r="O44" s="137" t="s">
        <v>191</v>
      </c>
      <c r="R44" s="134"/>
      <c r="S44" s="128" t="s">
        <v>5</v>
      </c>
      <c r="T44" s="128" t="s">
        <v>6</v>
      </c>
      <c r="U44" s="129" t="s">
        <v>10</v>
      </c>
    </row>
    <row r="45" spans="1:23">
      <c r="B45" s="125" t="s">
        <v>204</v>
      </c>
      <c r="C45" s="125" t="s">
        <v>204</v>
      </c>
      <c r="D45" s="125" t="s">
        <v>204</v>
      </c>
      <c r="E45" s="125" t="s">
        <v>204</v>
      </c>
      <c r="F45" s="125" t="s">
        <v>204</v>
      </c>
      <c r="G45" s="125" t="s">
        <v>204</v>
      </c>
      <c r="J45" s="125" t="s">
        <v>204</v>
      </c>
      <c r="K45" s="125" t="s">
        <v>204</v>
      </c>
      <c r="L45" s="125" t="s">
        <v>204</v>
      </c>
      <c r="M45" s="125" t="s">
        <v>204</v>
      </c>
      <c r="N45" s="125" t="s">
        <v>204</v>
      </c>
      <c r="O45" s="125" t="s">
        <v>204</v>
      </c>
      <c r="R45" s="135"/>
      <c r="S45" s="92" t="s">
        <v>205</v>
      </c>
      <c r="T45" s="92" t="s">
        <v>205</v>
      </c>
      <c r="U45" s="131" t="s">
        <v>205</v>
      </c>
      <c r="W45" s="150" t="s">
        <v>231</v>
      </c>
    </row>
    <row r="46" spans="1:23">
      <c r="A46" s="137">
        <v>2010</v>
      </c>
      <c r="B46" s="137">
        <f ca="1">AVERAGEIF('Energitilsynet_ELCC prices'!$8:$8,'Electricity distribution (2)'!A46,'Energitilsynet_ELCC prices'!$B$83:$DK$83)</f>
        <v>6.7999999999999996E-3</v>
      </c>
      <c r="C46" s="137">
        <f ca="1">AVERAGEIF('Energitilsynet_ELCC prices'!$8:$8,'Electricity distribution (2)'!A46,'Energitilsynet_ELCC prices'!$B$84:$DK$84)</f>
        <v>4.260887052341598</v>
      </c>
      <c r="D46" s="137">
        <f ca="1">AVERAGEIF('Energitilsynet_ELCC prices'!$8:$8,'Electricity distribution (2)'!A46,'Energitilsynet_ELCC prices'!$B$85:$DK$85)</f>
        <v>0.10057272275999007</v>
      </c>
      <c r="E46" s="137">
        <f ca="1">AVERAGEIF('Energitilsynet_ELCC prices'!$8:$8,A46,'Energitilsynet_ELCC prices'!$B$86:$DK$86)</f>
        <v>0.42143442622950822</v>
      </c>
      <c r="F46" s="137">
        <f ca="1">AVERAGEIF('Energitilsynet_ELCC prices'!$8:$8,'Electricity distribution (2)'!$A27,'Energitilsynet_ELCC prices'!$B$87:$DK$87)</f>
        <v>4.0999999999999996</v>
      </c>
      <c r="G46" s="137">
        <f ca="1">AVERAGEIF('Energitilsynet_ELCC prices'!$8:$8,'Electricity distribution (2)'!$A27,'Energitilsynet_ELCC prices'!$B$88:$DK$88)</f>
        <v>8.7083333333333357</v>
      </c>
      <c r="I46" s="137">
        <v>2010</v>
      </c>
      <c r="J46" s="137">
        <f ca="1">AVERAGEIF('Energitilsynet_ELCC prices'!$8:$8,'Electricity distribution (2)'!I46,'Energitilsynet_ELCC prices'!$B$100:$DK$100)</f>
        <v>6.7999999999999996E-3</v>
      </c>
      <c r="K46" s="137">
        <f ca="1">AVERAGEIF('Energitilsynet_ELCC prices'!$8:$8,'Electricity distribution (2)'!I46,'Energitilsynet_ELCC prices'!$B$101:$DK$101)</f>
        <v>3.5439985218033989</v>
      </c>
      <c r="L46" s="137">
        <f ca="1">AVERAGEIF('Energitilsynet_ELCC prices'!$8:$8,'Electricity distribution (2)'!I46,'Energitilsynet_ELCC prices'!$B$102:$DK$102)</f>
        <v>9.0588565022421533E-2</v>
      </c>
      <c r="M46" s="137">
        <f ca="1">AVERAGEIF('Energitilsynet_ELCC prices'!$8:$8,I46,'Energitilsynet_ELCC prices'!$B$103:$DK$103)</f>
        <v>0.78499999999999981</v>
      </c>
      <c r="N46" s="137">
        <f ca="1">AVERAGEIF('Energitilsynet_ELCC prices'!$8:$8,'Electricity distribution (2)'!$A27,'Energitilsynet_ELCC prices'!$B$104:$DK$104)</f>
        <v>9.6916666666666682</v>
      </c>
      <c r="O46" s="137">
        <f ca="1">AVERAGEIF('Energitilsynet_ELCC prices'!$8:$8,'Electricity distribution (2)'!$A46,'Energitilsynet_ELCC prices'!$B$105:$DK$105)</f>
        <v>7.1666666666666679</v>
      </c>
      <c r="R46" s="130">
        <v>2010</v>
      </c>
      <c r="S46" s="127">
        <f ca="1">SUM(B46:G46)*10/3.6</f>
        <v>48.883409818512305</v>
      </c>
      <c r="T46" s="128">
        <f ca="1">SUM(J46:O46)*10/3.6</f>
        <v>59.124223389330993</v>
      </c>
      <c r="U46" s="129">
        <v>2010</v>
      </c>
      <c r="W46" s="137">
        <f ca="1">AVERAGE(S46:T46)</f>
        <v>54.003816603921649</v>
      </c>
    </row>
    <row r="47" spans="1:23">
      <c r="A47" s="137">
        <v>2011</v>
      </c>
      <c r="B47" s="137">
        <f ca="1">AVERAGEIF('Energitilsynet_ELCC prices'!$8:$8,'Electricity distribution (2)'!A47,'Energitilsynet_ELCC prices'!$B$83:$DK$83)</f>
        <v>6.7999999999999996E-3</v>
      </c>
      <c r="C47" s="137">
        <f ca="1">AVERAGEIF('Energitilsynet_ELCC prices'!$8:$8,'Electricity distribution (2)'!A47,'Energitilsynet_ELCC prices'!$B$84:$DK$84)</f>
        <v>4.322656985871272</v>
      </c>
      <c r="D47" s="137">
        <f ca="1">AVERAGEIF('Energitilsynet_ELCC prices'!$8:$8,'Electricity distribution (2)'!A47,'Energitilsynet_ELCC prices'!$B$85:$DK$85)</f>
        <v>0.110119825708061</v>
      </c>
      <c r="E47" s="137">
        <f ca="1">AVERAGEIF('Energitilsynet_ELCC prices'!$8:$8,A47,'Energitilsynet_ELCC prices'!$B$86:$DK$86)</f>
        <v>0.38354406130268176</v>
      </c>
      <c r="F47" s="137">
        <f ca="1">AVERAGEIF('Energitilsynet_ELCC prices'!$8:$8,'Electricity distribution (2)'!$A28,'Energitilsynet_ELCC prices'!$B$87:$DK$87)</f>
        <v>7.416666666666667</v>
      </c>
      <c r="G47" s="137">
        <f ca="1">AVERAGEIF('Energitilsynet_ELCC prices'!$8:$8,'Electricity distribution (2)'!$A28,'Energitilsynet_ELCC prices'!$B$88:$DK$88)</f>
        <v>8.091666666666665</v>
      </c>
      <c r="I47" s="137">
        <v>2011</v>
      </c>
      <c r="J47" s="137">
        <f ca="1">AVERAGEIF('Energitilsynet_ELCC prices'!$8:$8,'Electricity distribution (2)'!I47,'Energitilsynet_ELCC prices'!$B$100:$DK$100)</f>
        <v>6.7999999999999996E-3</v>
      </c>
      <c r="K47" s="137">
        <f ca="1">AVERAGEIF('Energitilsynet_ELCC prices'!$8:$8,'Electricity distribution (2)'!I47,'Energitilsynet_ELCC prices'!$B$101:$DK$101)</f>
        <v>2.4137991362594753</v>
      </c>
      <c r="L47" s="137">
        <f ca="1">AVERAGEIF('Energitilsynet_ELCC prices'!$8:$8,'Electricity distribution (2)'!I47,'Energitilsynet_ELCC prices'!$B$102:$DK$102)</f>
        <v>8.9924749163879603E-2</v>
      </c>
      <c r="M47" s="137">
        <f ca="1">AVERAGEIF('Energitilsynet_ELCC prices'!$8:$8,I47,'Energitilsynet_ELCC prices'!$B$103:$DK$103)</f>
        <v>0.63416666666666599</v>
      </c>
      <c r="N47" s="137">
        <f ca="1">AVERAGEIF('Energitilsynet_ELCC prices'!$8:$8,'Electricity distribution (2)'!$A28,'Energitilsynet_ELCC prices'!$B$104:$DK$104)</f>
        <v>7.416666666666667</v>
      </c>
      <c r="O47" s="137">
        <f ca="1">AVERAGEIF('Energitilsynet_ELCC prices'!$8:$8,'Electricity distribution (2)'!$A47,'Energitilsynet_ELCC prices'!$B$105:$DK$105)</f>
        <v>8.091666666666665</v>
      </c>
      <c r="R47" s="130">
        <v>2011</v>
      </c>
      <c r="S47" s="130">
        <f t="shared" ref="S47:S51" ca="1" si="18">SUM(B47:G47)*10/3.6</f>
        <v>56.476261683931519</v>
      </c>
      <c r="T47" s="92">
        <f t="shared" ref="T47:T51" ca="1" si="19">SUM(J47:O47)*10/3.6</f>
        <v>51.81395523728709</v>
      </c>
      <c r="U47" s="131">
        <v>2011</v>
      </c>
      <c r="W47" s="137">
        <f t="shared" ref="W47:W58" ca="1" si="20">AVERAGE(S47:T47)</f>
        <v>54.145108460609308</v>
      </c>
    </row>
    <row r="48" spans="1:23">
      <c r="A48" s="137">
        <v>2012</v>
      </c>
      <c r="B48" s="137">
        <f ca="1">AVERAGEIF('Energitilsynet_ELCC prices'!$8:$8,'Electricity distribution (2)'!A48,'Energitilsynet_ELCC prices'!$B$83:$DK$83)</f>
        <v>6.7999999999999996E-3</v>
      </c>
      <c r="C48" s="137">
        <f ca="1">AVERAGEIF('Energitilsynet_ELCC prices'!$8:$8,'Electricity distribution (2)'!A48,'Energitilsynet_ELCC prices'!$B$84:$DK$84)</f>
        <v>4.3855704815073269</v>
      </c>
      <c r="D48" s="137">
        <f ca="1">AVERAGEIF('Energitilsynet_ELCC prices'!$8:$8,'Electricity distribution (2)'!A48,'Energitilsynet_ELCC prices'!$B$85:$DK$85)</f>
        <v>0.10796521743090853</v>
      </c>
      <c r="E48" s="137">
        <f ca="1">AVERAGEIF('Energitilsynet_ELCC prices'!$8:$8,A48,'Energitilsynet_ELCC prices'!$B$86:$DK$86)</f>
        <v>0.3192661691542289</v>
      </c>
      <c r="F48" s="137">
        <f ca="1">AVERAGEIF('Energitilsynet_ELCC prices'!$8:$8,'Electricity distribution (2)'!$A29,'Energitilsynet_ELCC prices'!$B$87:$DK$87)</f>
        <v>7.541666666666667</v>
      </c>
      <c r="G48" s="137">
        <f ca="1">AVERAGEIF('Energitilsynet_ELCC prices'!$8:$8,'Electricity distribution (2)'!$A29,'Energitilsynet_ELCC prices'!$B$88:$DK$88)</f>
        <v>16.033333333333335</v>
      </c>
      <c r="I48" s="137">
        <v>2012</v>
      </c>
      <c r="J48" s="137">
        <f ca="1">AVERAGEIF('Energitilsynet_ELCC prices'!$8:$8,'Electricity distribution (2)'!I48,'Energitilsynet_ELCC prices'!$B$100:$DK$100)</f>
        <v>6.7999999999999996E-3</v>
      </c>
      <c r="K48" s="137">
        <f ca="1">AVERAGEIF('Energitilsynet_ELCC prices'!$8:$8,'Electricity distribution (2)'!I48,'Energitilsynet_ELCC prices'!$B$101:$DK$101)</f>
        <v>2.5113106435643568</v>
      </c>
      <c r="L48" s="137">
        <f ca="1">AVERAGEIF('Energitilsynet_ELCC prices'!$8:$8,'Electricity distribution (2)'!I48,'Energitilsynet_ELCC prices'!$B$102:$DK$102)</f>
        <v>8.9692179700499156E-2</v>
      </c>
      <c r="M48" s="137">
        <f ca="1">AVERAGEIF('Energitilsynet_ELCC prices'!$8:$8,I48,'Energitilsynet_ELCC prices'!$B$103:$DK$103)</f>
        <v>0.72455621301775153</v>
      </c>
      <c r="N48" s="137">
        <f ca="1">AVERAGEIF('Energitilsynet_ELCC prices'!$8:$8,'Electricity distribution (2)'!$A29,'Energitilsynet_ELCC prices'!$B$104:$DK$104)</f>
        <v>7.541666666666667</v>
      </c>
      <c r="O48" s="137">
        <f ca="1">AVERAGEIF('Energitilsynet_ELCC prices'!$8:$8,'Electricity distribution (2)'!$A48,'Energitilsynet_ELCC prices'!$B$105:$DK$105)</f>
        <v>16.033333333333335</v>
      </c>
      <c r="R48" s="130">
        <v>2012</v>
      </c>
      <c r="S48" s="130">
        <f t="shared" ca="1" si="18"/>
        <v>78.873894078034638</v>
      </c>
      <c r="T48" s="92">
        <f t="shared" ca="1" si="19"/>
        <v>74.742663989673915</v>
      </c>
      <c r="U48" s="131">
        <v>2012</v>
      </c>
      <c r="W48" s="137">
        <f t="shared" ca="1" si="20"/>
        <v>76.808279033854276</v>
      </c>
    </row>
    <row r="49" spans="1:23">
      <c r="A49" s="137">
        <v>2013</v>
      </c>
      <c r="B49" s="137">
        <f ca="1">AVERAGEIF('Energitilsynet_ELCC prices'!$8:$8,'Electricity distribution (2)'!A49,'Energitilsynet_ELCC prices'!$B$83:$DK$83)</f>
        <v>6.6111111111111101E-3</v>
      </c>
      <c r="C49" s="137">
        <f ca="1">AVERAGEIF('Energitilsynet_ELCC prices'!$8:$8,'Electricity distribution (2)'!A49,'Energitilsynet_ELCC prices'!$B$84:$DK$84)</f>
        <v>4.6143129139072849</v>
      </c>
      <c r="D49" s="137">
        <f ca="1">AVERAGEIF('Energitilsynet_ELCC prices'!$8:$8,'Electricity distribution (2)'!A49,'Energitilsynet_ELCC prices'!$B$85:$DK$85)</f>
        <v>0.10802117877600242</v>
      </c>
      <c r="E49" s="137">
        <f ca="1">AVERAGEIF('Energitilsynet_ELCC prices'!$8:$8,A49,'Energitilsynet_ELCC prices'!$B$86:$DK$86)</f>
        <v>0.31271117166212498</v>
      </c>
      <c r="F49" s="137">
        <f ca="1">AVERAGEIF('Energitilsynet_ELCC prices'!$8:$8,'Electricity distribution (2)'!$A30,'Energitilsynet_ELCC prices'!$B$87:$DK$87)</f>
        <v>6.9000000000000012</v>
      </c>
      <c r="G49" s="137">
        <f ca="1">AVERAGEIF('Energitilsynet_ELCC prices'!$8:$8,'Electricity distribution (2)'!$A30,'Energitilsynet_ELCC prices'!$B$88:$DK$88)</f>
        <v>17.508333333333329</v>
      </c>
      <c r="I49" s="137">
        <v>2013</v>
      </c>
      <c r="J49" s="137">
        <f ca="1">AVERAGEIF('Energitilsynet_ELCC prices'!$8:$8,'Electricity distribution (2)'!I49,'Energitilsynet_ELCC prices'!$B$100:$DK$100)</f>
        <v>6.7999999999999996E-3</v>
      </c>
      <c r="K49" s="137">
        <f ca="1">AVERAGEIF('Energitilsynet_ELCC prices'!$8:$8,'Electricity distribution (2)'!I49,'Energitilsynet_ELCC prices'!$B$101:$DK$101)</f>
        <v>3.6443595306975261</v>
      </c>
      <c r="L49" s="137">
        <f ca="1">AVERAGEIF('Energitilsynet_ELCC prices'!$8:$8,'Electricity distribution (2)'!I49,'Energitilsynet_ELCC prices'!$B$102:$DK$102)</f>
        <v>8.0833333333333299E-2</v>
      </c>
      <c r="M49" s="137">
        <f ca="1">AVERAGEIF('Energitilsynet_ELCC prices'!$8:$8,I49,'Energitilsynet_ELCC prices'!$B$103:$DK$103)</f>
        <v>0</v>
      </c>
      <c r="N49" s="137">
        <f ca="1">AVERAGEIF('Energitilsynet_ELCC prices'!$8:$8,'Electricity distribution (2)'!$A30,'Energitilsynet_ELCC prices'!$B$104:$DK$104)</f>
        <v>6.9000000000000012</v>
      </c>
      <c r="O49" s="137">
        <f ca="1">AVERAGEIF('Energitilsynet_ELCC prices'!$8:$8,'Electricity distribution (2)'!$A49,'Energitilsynet_ELCC prices'!$B$105:$DK$105)</f>
        <v>17.508333333333329</v>
      </c>
      <c r="R49" s="130">
        <v>2013</v>
      </c>
      <c r="S49" s="130">
        <f t="shared" ca="1" si="18"/>
        <v>81.805526968860704</v>
      </c>
      <c r="T49" s="92">
        <f t="shared" ca="1" si="19"/>
        <v>78.167572770456076</v>
      </c>
      <c r="U49" s="131">
        <v>2013</v>
      </c>
      <c r="W49" s="137">
        <f t="shared" ca="1" si="20"/>
        <v>79.98654986965839</v>
      </c>
    </row>
    <row r="50" spans="1:23">
      <c r="A50" s="137">
        <v>2014</v>
      </c>
      <c r="B50" s="137">
        <f ca="1">AVERAGEIF('Energitilsynet_ELCC prices'!$8:$8,'Electricity distribution (2)'!A50,'Energitilsynet_ELCC prices'!$B$83:$DK$83)</f>
        <v>4.7222222222222223E-3</v>
      </c>
      <c r="C50" s="137">
        <f ca="1">AVERAGEIF('Energitilsynet_ELCC prices'!$8:$8,'Electricity distribution (2)'!A50,'Energitilsynet_ELCC prices'!$B$84:$DK$84)</f>
        <v>4.1608480157942926</v>
      </c>
      <c r="D50" s="137">
        <f ca="1">AVERAGEIF('Energitilsynet_ELCC prices'!$8:$8,'Electricity distribution (2)'!A50,'Energitilsynet_ELCC prices'!$B$85:$DK$85)</f>
        <v>9.9853801169590639E-2</v>
      </c>
      <c r="E50" s="137">
        <f ca="1">AVERAGEIF('Energitilsynet_ELCC prices'!$8:$8,A50,'Energitilsynet_ELCC prices'!$B$86:$DK$86)</f>
        <v>0.32914655996177739</v>
      </c>
      <c r="F50" s="137">
        <f ca="1">AVERAGEIF('Energitilsynet_ELCC prices'!$8:$8,'Electricity distribution (2)'!$A31,'Energitilsynet_ELCC prices'!$B$87:$DK$87)</f>
        <v>6.916666666666667</v>
      </c>
      <c r="G50" s="137">
        <f ca="1">AVERAGEIF('Energitilsynet_ELCC prices'!$8:$8,'Electricity distribution (2)'!$A31,'Energitilsynet_ELCC prices'!$B$88:$DK$88)</f>
        <v>21.775000000000002</v>
      </c>
      <c r="I50" s="137">
        <v>2014</v>
      </c>
      <c r="J50" s="137">
        <f ca="1">AVERAGEIF('Energitilsynet_ELCC prices'!$8:$8,'Electricity distribution (2)'!I50,'Energitilsynet_ELCC prices'!$B$100:$DK$100)</f>
        <v>5.0999999999999995E-3</v>
      </c>
      <c r="K50" s="137">
        <f ca="1">AVERAGEIF('Energitilsynet_ELCC prices'!$8:$8,'Electricity distribution (2)'!I50,'Energitilsynet_ELCC prices'!$B$101:$DK$101)</f>
        <v>3.5846320471790807</v>
      </c>
      <c r="L50" s="137">
        <f ca="1">AVERAGEIF('Energitilsynet_ELCC prices'!$8:$8,'Electricity distribution (2)'!I50,'Energitilsynet_ELCC prices'!$B$102:$DK$102)</f>
        <v>7.6942252589817059E-2</v>
      </c>
      <c r="M50" s="137">
        <f ca="1">AVERAGEIF('Energitilsynet_ELCC prices'!$8:$8,I50,'Energitilsynet_ELCC prices'!$B$103:$DK$103)</f>
        <v>0</v>
      </c>
      <c r="N50" s="137">
        <f ca="1">AVERAGEIF('Energitilsynet_ELCC prices'!$8:$8,'Electricity distribution (2)'!$A31,'Energitilsynet_ELCC prices'!$B$104:$DK$104)</f>
        <v>6.916666666666667</v>
      </c>
      <c r="O50" s="137">
        <f ca="1">AVERAGEIF('Energitilsynet_ELCC prices'!$8:$8,'Electricity distribution (2)'!$A50,'Energitilsynet_ELCC prices'!$B$105:$DK$105)</f>
        <v>21.775000000000002</v>
      </c>
      <c r="R50" s="130">
        <v>2014</v>
      </c>
      <c r="S50" s="130">
        <f t="shared" ca="1" si="18"/>
        <v>92.461770182818185</v>
      </c>
      <c r="T50" s="92">
        <f t="shared" ca="1" si="19"/>
        <v>89.884280462321001</v>
      </c>
      <c r="U50" s="131">
        <v>2014</v>
      </c>
      <c r="W50" s="137">
        <f t="shared" ca="1" si="20"/>
        <v>91.1730253225696</v>
      </c>
    </row>
    <row r="51" spans="1:23">
      <c r="A51" s="137">
        <v>2015</v>
      </c>
      <c r="B51" s="137">
        <f ca="1">AVERAGEIF('Energitilsynet_ELCC prices'!$8:$8,'Electricity distribution (2)'!A51,'Energitilsynet_ELCC prices'!$B$83:$DK$83)</f>
        <v>6.7999999999999988E-3</v>
      </c>
      <c r="C51" s="137">
        <f ca="1">AVERAGEIF('Energitilsynet_ELCC prices'!$8:$8,'Electricity distribution (2)'!A51,'Energitilsynet_ELCC prices'!$B$84:$DK$84)</f>
        <v>4.4114060062099352</v>
      </c>
      <c r="D51" s="137">
        <f ca="1">AVERAGEIF('Energitilsynet_ELCC prices'!$8:$8,'Electricity distribution (2)'!A51,'Energitilsynet_ELCC prices'!$B$85:$DK$85)</f>
        <v>7.5649122807017549E-2</v>
      </c>
      <c r="E51" s="137">
        <f ca="1">AVERAGEIF('Energitilsynet_ELCC prices'!$8:$8,A51,'Energitilsynet_ELCC prices'!$B$86:$DK$86)</f>
        <v>0.31475585284280944</v>
      </c>
      <c r="F51" s="137">
        <f ca="1">AVERAGEIF('Energitilsynet_ELCC prices'!$8:$8,'Electricity distribution (2)'!$A32,'Energitilsynet_ELCC prices'!$B$87:$DK$87)</f>
        <v>7.1</v>
      </c>
      <c r="G51" s="137">
        <f ca="1">AVERAGEIF('Energitilsynet_ELCC prices'!$8:$8,'Electricity distribution (2)'!$A32,'Energitilsynet_ELCC prices'!$B$88:$DK$88)</f>
        <v>22.866666666666671</v>
      </c>
      <c r="I51" s="137">
        <v>2015</v>
      </c>
      <c r="J51" s="137">
        <f ca="1">AVERAGEIF('Energitilsynet_ELCC prices'!$8:$8,'Electricity distribution (2)'!I51,'Energitilsynet_ELCC prices'!$B$100:$DK$100)</f>
        <v>6.7999999999999988E-3</v>
      </c>
      <c r="K51" s="137">
        <f ca="1">AVERAGEIF('Energitilsynet_ELCC prices'!$8:$8,'Electricity distribution (2)'!I51,'Energitilsynet_ELCC prices'!$B$101:$DK$101)</f>
        <v>3.7269857771676449</v>
      </c>
      <c r="L51" s="137">
        <f ca="1">AVERAGEIF('Energitilsynet_ELCC prices'!$8:$8,'Electricity distribution (2)'!I51,'Energitilsynet_ELCC prices'!$B$102:$DK$102)</f>
        <v>7.2710753095096517E-2</v>
      </c>
      <c r="M51" s="137">
        <f ca="1">AVERAGEIF('Energitilsynet_ELCC prices'!$8:$8,I51,'Energitilsynet_ELCC prices'!$B$103:$DK$103)</f>
        <v>0</v>
      </c>
      <c r="N51" s="137">
        <f ca="1">AVERAGEIF('Energitilsynet_ELCC prices'!$8:$8,'Electricity distribution (2)'!$A32,'Energitilsynet_ELCC prices'!$B$104:$DK$104)</f>
        <v>7.1</v>
      </c>
      <c r="O51" s="137">
        <f ca="1">AVERAGEIF('Energitilsynet_ELCC prices'!$8:$8,'Electricity distribution (2)'!$A51,'Energitilsynet_ELCC prices'!$B$105:$DK$105)</f>
        <v>22.866666666666671</v>
      </c>
      <c r="R51" s="132">
        <v>2015</v>
      </c>
      <c r="S51" s="132">
        <f t="shared" ca="1" si="18"/>
        <v>96.597993468128976</v>
      </c>
      <c r="T51" s="105">
        <f t="shared" ca="1" si="19"/>
        <v>93.814342213692797</v>
      </c>
      <c r="U51" s="133">
        <v>2015</v>
      </c>
      <c r="W51" s="137">
        <f t="shared" ca="1" si="20"/>
        <v>95.206167840910894</v>
      </c>
    </row>
    <row r="52" spans="1:23">
      <c r="A52" s="137">
        <v>2016</v>
      </c>
      <c r="B52" s="147">
        <f ca="1">B51</f>
        <v>6.7999999999999988E-3</v>
      </c>
      <c r="C52" s="147">
        <f t="shared" ref="C52:F58" ca="1" si="21">C51</f>
        <v>4.4114060062099352</v>
      </c>
      <c r="D52" s="147">
        <f t="shared" ca="1" si="21"/>
        <v>7.5649122807017549E-2</v>
      </c>
      <c r="E52" s="147">
        <f t="shared" ca="1" si="21"/>
        <v>0.31475585284280944</v>
      </c>
      <c r="F52" s="147">
        <f t="shared" ca="1" si="21"/>
        <v>7.1</v>
      </c>
      <c r="G52" s="147">
        <f ca="1">AVERAGEIF('Energitilsynet_ELCC prices'!$8:$8,'Electricity distribution (2)'!$A52,'Energitilsynet_ELCC prices'!$B$16:$DK$16)</f>
        <v>22.566666666666666</v>
      </c>
      <c r="I52" s="137">
        <v>2016</v>
      </c>
      <c r="J52" s="147">
        <f ca="1">J51</f>
        <v>6.7999999999999988E-3</v>
      </c>
      <c r="K52" s="147">
        <f t="shared" ref="K52:N58" ca="1" si="22">K51</f>
        <v>3.7269857771676449</v>
      </c>
      <c r="L52" s="147">
        <f t="shared" ca="1" si="22"/>
        <v>7.2710753095096517E-2</v>
      </c>
      <c r="M52" s="147">
        <f t="shared" ca="1" si="22"/>
        <v>0</v>
      </c>
      <c r="N52" s="147">
        <f t="shared" ca="1" si="22"/>
        <v>7.1</v>
      </c>
      <c r="O52" s="147">
        <f ca="1">AVERAGEIF('Energitilsynet_ELCC prices'!$8:$8,'Electricity distribution (2)'!$A52,'Energitilsynet_ELCC prices'!$B$16:$DK$16)</f>
        <v>22.566666666666666</v>
      </c>
      <c r="R52" s="98">
        <v>2016</v>
      </c>
      <c r="S52" s="98">
        <f ca="1">SUM(B52:G52)*10/3.6</f>
        <v>95.764660134795633</v>
      </c>
      <c r="T52" s="98">
        <f ca="1">SUM(J52:O52)*10/3.6</f>
        <v>92.981008880359468</v>
      </c>
      <c r="U52" s="98">
        <v>2015</v>
      </c>
      <c r="W52" s="137">
        <f t="shared" ca="1" si="20"/>
        <v>94.372834507577551</v>
      </c>
    </row>
    <row r="53" spans="1:23">
      <c r="A53" s="137">
        <v>2017</v>
      </c>
      <c r="B53" s="147">
        <f t="shared" ref="B53:B57" ca="1" si="23">B52</f>
        <v>6.7999999999999988E-3</v>
      </c>
      <c r="C53" s="147">
        <f t="shared" ca="1" si="21"/>
        <v>4.4114060062099352</v>
      </c>
      <c r="D53" s="147">
        <f t="shared" ca="1" si="21"/>
        <v>7.5649122807017549E-2</v>
      </c>
      <c r="E53" s="147">
        <f t="shared" ca="1" si="21"/>
        <v>0.31475585284280944</v>
      </c>
      <c r="F53" s="147">
        <f t="shared" ca="1" si="21"/>
        <v>7.1</v>
      </c>
      <c r="G53" s="147">
        <f ca="1">AVERAGEIF('Energitilsynet_ELCC prices'!$8:$8,'Electricity distribution (2)'!$A53,'Energitilsynet_ELCC prices'!$B$16:$DK$16)</f>
        <v>15.714166666666671</v>
      </c>
      <c r="I53" s="137">
        <v>2017</v>
      </c>
      <c r="J53" s="147">
        <f t="shared" ref="J53:J57" ca="1" si="24">J52</f>
        <v>6.7999999999999988E-3</v>
      </c>
      <c r="K53" s="147">
        <f t="shared" ca="1" si="22"/>
        <v>3.7269857771676449</v>
      </c>
      <c r="L53" s="147">
        <f t="shared" ca="1" si="22"/>
        <v>7.2710753095096517E-2</v>
      </c>
      <c r="M53" s="147">
        <f t="shared" ca="1" si="22"/>
        <v>0</v>
      </c>
      <c r="N53" s="147">
        <f t="shared" ca="1" si="22"/>
        <v>7.1</v>
      </c>
      <c r="O53" s="147">
        <f ca="1">AVERAGEIF('Energitilsynet_ELCC prices'!$8:$8,'Electricity distribution (2)'!$A53,'Energitilsynet_ELCC prices'!$B$16:$DK$16)</f>
        <v>15.714166666666671</v>
      </c>
      <c r="R53" s="98">
        <v>2017</v>
      </c>
      <c r="S53" s="98">
        <f t="shared" ref="S53:S58" ca="1" si="25">SUM(B53:G53)*10/3.6</f>
        <v>76.729937912573419</v>
      </c>
      <c r="T53" s="98">
        <f t="shared" ref="T53:T58" ca="1" si="26">SUM(J53:O53)*10/3.6</f>
        <v>73.946286658137254</v>
      </c>
      <c r="U53" s="98">
        <v>2015</v>
      </c>
      <c r="W53" s="137">
        <f t="shared" ca="1" si="20"/>
        <v>75.338112285355336</v>
      </c>
    </row>
    <row r="54" spans="1:23">
      <c r="A54" s="137">
        <v>2018</v>
      </c>
      <c r="B54" s="147">
        <f t="shared" ca="1" si="23"/>
        <v>6.7999999999999988E-3</v>
      </c>
      <c r="C54" s="147">
        <f t="shared" ca="1" si="21"/>
        <v>4.4114060062099352</v>
      </c>
      <c r="D54" s="147">
        <f t="shared" ca="1" si="21"/>
        <v>7.5649122807017549E-2</v>
      </c>
      <c r="E54" s="147">
        <f t="shared" ca="1" si="21"/>
        <v>0.31475585284280944</v>
      </c>
      <c r="F54" s="147">
        <f t="shared" ca="1" si="21"/>
        <v>7.1</v>
      </c>
      <c r="G54" s="147">
        <f ca="1">AVERAGEIF('Energitilsynet_ELCC prices'!$8:$8,'Electricity distribution (2)'!$A54,'Energitilsynet_ELCC prices'!$B$16:$DK$16)</f>
        <v>12.254166666666668</v>
      </c>
      <c r="I54" s="137">
        <v>2018</v>
      </c>
      <c r="J54" s="147">
        <f t="shared" ca="1" si="24"/>
        <v>6.7999999999999988E-3</v>
      </c>
      <c r="K54" s="147">
        <f t="shared" ca="1" si="22"/>
        <v>3.7269857771676449</v>
      </c>
      <c r="L54" s="147">
        <f t="shared" ca="1" si="22"/>
        <v>7.2710753095096517E-2</v>
      </c>
      <c r="M54" s="147">
        <f t="shared" ca="1" si="22"/>
        <v>0</v>
      </c>
      <c r="N54" s="147">
        <f t="shared" ca="1" si="22"/>
        <v>7.1</v>
      </c>
      <c r="O54" s="147">
        <f ca="1">AVERAGEIF('Energitilsynet_ELCC prices'!$8:$8,'Electricity distribution (2)'!$A54,'Energitilsynet_ELCC prices'!$B$16:$DK$16)</f>
        <v>12.254166666666668</v>
      </c>
      <c r="R54" s="98">
        <v>2018</v>
      </c>
      <c r="S54" s="98">
        <f t="shared" ca="1" si="25"/>
        <v>67.118826801462305</v>
      </c>
      <c r="T54" s="98">
        <f t="shared" ca="1" si="26"/>
        <v>64.335175547026139</v>
      </c>
      <c r="U54" s="98">
        <v>2015</v>
      </c>
      <c r="W54" s="137">
        <f t="shared" ca="1" si="20"/>
        <v>65.727001174244222</v>
      </c>
    </row>
    <row r="55" spans="1:23">
      <c r="A55" s="137">
        <v>2019</v>
      </c>
      <c r="B55" s="147">
        <f t="shared" ca="1" si="23"/>
        <v>6.7999999999999988E-3</v>
      </c>
      <c r="C55" s="147">
        <f t="shared" ca="1" si="21"/>
        <v>4.4114060062099352</v>
      </c>
      <c r="D55" s="147">
        <f t="shared" ca="1" si="21"/>
        <v>7.5649122807017549E-2</v>
      </c>
      <c r="E55" s="147">
        <f t="shared" ca="1" si="21"/>
        <v>0.31475585284280944</v>
      </c>
      <c r="F55" s="147">
        <f t="shared" ca="1" si="21"/>
        <v>7.1</v>
      </c>
      <c r="G55" s="147">
        <f ca="1">AVERAGEIF('Energitilsynet_ELCC prices'!$8:$8,'Electricity distribution (2)'!$A55,'Energitilsynet_ELCC prices'!$B$16:$DK$16)</f>
        <v>8.7941666666666674</v>
      </c>
      <c r="I55" s="137">
        <v>2019</v>
      </c>
      <c r="J55" s="147">
        <f t="shared" ca="1" si="24"/>
        <v>6.7999999999999988E-3</v>
      </c>
      <c r="K55" s="147">
        <f t="shared" ca="1" si="22"/>
        <v>3.7269857771676449</v>
      </c>
      <c r="L55" s="147">
        <f t="shared" ca="1" si="22"/>
        <v>7.2710753095096517E-2</v>
      </c>
      <c r="M55" s="147">
        <f t="shared" ca="1" si="22"/>
        <v>0</v>
      </c>
      <c r="N55" s="147">
        <f t="shared" ca="1" si="22"/>
        <v>7.1</v>
      </c>
      <c r="O55" s="147">
        <f ca="1">AVERAGEIF('Energitilsynet_ELCC prices'!$8:$8,'Electricity distribution (2)'!$A55,'Energitilsynet_ELCC prices'!$B$16:$DK$16)</f>
        <v>8.7941666666666674</v>
      </c>
      <c r="R55" s="98">
        <v>2019</v>
      </c>
      <c r="S55" s="98">
        <f t="shared" ca="1" si="25"/>
        <v>57.507715690351183</v>
      </c>
      <c r="T55" s="98">
        <f t="shared" ca="1" si="26"/>
        <v>54.724064435915025</v>
      </c>
      <c r="U55" s="98">
        <v>2015</v>
      </c>
      <c r="W55" s="137">
        <f t="shared" ca="1" si="20"/>
        <v>56.115890063133108</v>
      </c>
    </row>
    <row r="56" spans="1:23">
      <c r="A56" s="137">
        <v>2020</v>
      </c>
      <c r="B56" s="147">
        <f t="shared" ca="1" si="23"/>
        <v>6.7999999999999988E-3</v>
      </c>
      <c r="C56" s="147">
        <f t="shared" ca="1" si="21"/>
        <v>4.4114060062099352</v>
      </c>
      <c r="D56" s="147">
        <f t="shared" ca="1" si="21"/>
        <v>7.5649122807017549E-2</v>
      </c>
      <c r="E56" s="147">
        <f t="shared" ca="1" si="21"/>
        <v>0.31475585284280944</v>
      </c>
      <c r="F56" s="147">
        <f t="shared" ca="1" si="21"/>
        <v>7.1</v>
      </c>
      <c r="G56" s="147">
        <f ca="1">AVERAGEIF('Energitilsynet_ELCC prices'!$8:$8,'Electricity distribution (2)'!$A56,'Energitilsynet_ELCC prices'!$B$16:$DK$16)</f>
        <v>5.3341666666666656</v>
      </c>
      <c r="I56" s="137">
        <v>2020</v>
      </c>
      <c r="J56" s="147">
        <f t="shared" ca="1" si="24"/>
        <v>6.7999999999999988E-3</v>
      </c>
      <c r="K56" s="147">
        <f t="shared" ca="1" si="22"/>
        <v>3.7269857771676449</v>
      </c>
      <c r="L56" s="147">
        <f t="shared" ca="1" si="22"/>
        <v>7.2710753095096517E-2</v>
      </c>
      <c r="M56" s="147">
        <f t="shared" ca="1" si="22"/>
        <v>0</v>
      </c>
      <c r="N56" s="147">
        <f t="shared" ca="1" si="22"/>
        <v>7.1</v>
      </c>
      <c r="O56" s="147">
        <f ca="1">AVERAGEIF('Energitilsynet_ELCC prices'!$8:$8,'Electricity distribution (2)'!$A56,'Energitilsynet_ELCC prices'!$B$16:$DK$16)</f>
        <v>5.3341666666666656</v>
      </c>
      <c r="R56" s="98">
        <v>2020</v>
      </c>
      <c r="S56" s="98">
        <f t="shared" ca="1" si="25"/>
        <v>47.896604579240076</v>
      </c>
      <c r="T56" s="98">
        <f t="shared" ca="1" si="26"/>
        <v>45.112953324803904</v>
      </c>
      <c r="U56" s="98">
        <v>2015</v>
      </c>
      <c r="W56" s="137">
        <f t="shared" ca="1" si="20"/>
        <v>46.504778952021994</v>
      </c>
    </row>
    <row r="57" spans="1:23">
      <c r="A57" s="137">
        <v>2021</v>
      </c>
      <c r="B57" s="147">
        <f t="shared" ca="1" si="23"/>
        <v>6.7999999999999988E-3</v>
      </c>
      <c r="C57" s="147">
        <f t="shared" ca="1" si="21"/>
        <v>4.4114060062099352</v>
      </c>
      <c r="D57" s="147">
        <f t="shared" ca="1" si="21"/>
        <v>7.5649122807017549E-2</v>
      </c>
      <c r="E57" s="147">
        <f t="shared" ca="1" si="21"/>
        <v>0.31475585284280944</v>
      </c>
      <c r="F57" s="147">
        <f t="shared" ca="1" si="21"/>
        <v>7.1</v>
      </c>
      <c r="G57" s="147">
        <f ca="1">AVERAGEIF('Energitilsynet_ELCC prices'!$8:$8,'Electricity distribution (2)'!$A57,'Energitilsynet_ELCC prices'!$B$16:$DK$16)</f>
        <v>1.8741666666666659</v>
      </c>
      <c r="I57" s="137">
        <v>2021</v>
      </c>
      <c r="J57" s="147">
        <f t="shared" ca="1" si="24"/>
        <v>6.7999999999999988E-3</v>
      </c>
      <c r="K57" s="147">
        <f t="shared" ca="1" si="22"/>
        <v>3.7269857771676449</v>
      </c>
      <c r="L57" s="147">
        <f t="shared" ca="1" si="22"/>
        <v>7.2710753095096517E-2</v>
      </c>
      <c r="M57" s="147">
        <f t="shared" ca="1" si="22"/>
        <v>0</v>
      </c>
      <c r="N57" s="147">
        <f t="shared" ca="1" si="22"/>
        <v>7.1</v>
      </c>
      <c r="O57" s="147">
        <f ca="1">AVERAGEIF('Energitilsynet_ELCC prices'!$8:$8,'Electricity distribution (2)'!$A57,'Energitilsynet_ELCC prices'!$B$16:$DK$16)</f>
        <v>1.8741666666666659</v>
      </c>
      <c r="R57" s="98">
        <v>2021</v>
      </c>
      <c r="S57" s="98">
        <f t="shared" ca="1" si="25"/>
        <v>38.285493468128969</v>
      </c>
      <c r="T57" s="98">
        <f t="shared" ca="1" si="26"/>
        <v>35.501842213692797</v>
      </c>
      <c r="U57" s="98">
        <v>2015</v>
      </c>
      <c r="W57" s="137">
        <f t="shared" ca="1" si="20"/>
        <v>36.893667840910879</v>
      </c>
    </row>
    <row r="58" spans="1:23">
      <c r="A58" s="137">
        <v>2022</v>
      </c>
      <c r="B58" s="147">
        <f ca="1">B57</f>
        <v>6.7999999999999988E-3</v>
      </c>
      <c r="C58" s="147">
        <f t="shared" ca="1" si="21"/>
        <v>4.4114060062099352</v>
      </c>
      <c r="D58" s="147">
        <f t="shared" ca="1" si="21"/>
        <v>7.5649122807017549E-2</v>
      </c>
      <c r="E58" s="147">
        <f t="shared" ca="1" si="21"/>
        <v>0.31475585284280944</v>
      </c>
      <c r="F58" s="147">
        <f t="shared" ca="1" si="21"/>
        <v>7.1</v>
      </c>
      <c r="G58" s="147">
        <f ca="1">AVERAGEIF('Energitilsynet_ELCC prices'!$8:$8,'Electricity distribution (2)'!$A58,'Energitilsynet_ELCC prices'!$B$16:$DK$16)</f>
        <v>0</v>
      </c>
      <c r="I58" s="137">
        <v>2022</v>
      </c>
      <c r="J58" s="147">
        <f ca="1">J57</f>
        <v>6.7999999999999988E-3</v>
      </c>
      <c r="K58" s="147">
        <f t="shared" ca="1" si="22"/>
        <v>3.7269857771676449</v>
      </c>
      <c r="L58" s="147">
        <f t="shared" ca="1" si="22"/>
        <v>7.2710753095096517E-2</v>
      </c>
      <c r="M58" s="147">
        <f t="shared" ca="1" si="22"/>
        <v>0</v>
      </c>
      <c r="N58" s="147">
        <f t="shared" ca="1" si="22"/>
        <v>7.1</v>
      </c>
      <c r="O58" s="147">
        <f ca="1">AVERAGEIF('Energitilsynet_ELCC prices'!$8:$8,'Electricity distribution (2)'!$A58,'Energitilsynet_ELCC prices'!$B$16:$DK$16)</f>
        <v>0</v>
      </c>
      <c r="R58" s="98">
        <v>2022</v>
      </c>
      <c r="S58" s="98">
        <f t="shared" ca="1" si="25"/>
        <v>33.07947494961045</v>
      </c>
      <c r="T58" s="98">
        <f t="shared" ca="1" si="26"/>
        <v>30.295823695174281</v>
      </c>
      <c r="U58" s="98">
        <v>2015</v>
      </c>
      <c r="W58" s="137">
        <f t="shared" ca="1" si="20"/>
        <v>31.687649322392367</v>
      </c>
    </row>
  </sheetData>
  <mergeCells count="6">
    <mergeCell ref="B3:G3"/>
    <mergeCell ref="J3:O3"/>
    <mergeCell ref="B24:G24"/>
    <mergeCell ref="J24:O24"/>
    <mergeCell ref="B43:G43"/>
    <mergeCell ref="J43:O4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</vt:lpstr>
      <vt:lpstr>Intro</vt:lpstr>
      <vt:lpstr>TRA_Delivery_costs</vt:lpstr>
      <vt:lpstr>RES_Delivery_costs</vt:lpstr>
      <vt:lpstr>SUP_Delivery_costs</vt:lpstr>
      <vt:lpstr>ELC_Delivery_costs</vt:lpstr>
      <vt:lpstr>IND_Delivery_costs</vt:lpstr>
      <vt:lpstr>Electricity distribution</vt:lpstr>
      <vt:lpstr>Electricity distribution (2)</vt:lpstr>
      <vt:lpstr>DATA_Delivery_costs</vt:lpstr>
      <vt:lpstr>Energitilsynet_ELCC prices</vt:lpstr>
      <vt:lpstr>Biomass_delivery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2021-04-21T08:16:51Z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607784450054168</vt:r8>
  </property>
</Properties>
</file>